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3600" windowHeight="6170"/>
  </bookViews>
  <sheets>
    <sheet name="Information" sheetId="1" r:id="rId1"/>
    <sheet name="REGULIER" sheetId="2" r:id="rId2"/>
  </sheets>
  <definedNames>
    <definedName name="_xlnm.Print_Area" localSheetId="0">Information!$A$1:$X$63</definedName>
    <definedName name="_xlnm.Sheet_Title" localSheetId="0">"Information"</definedName>
    <definedName name="_xlnm.Print_Area" localSheetId="1">REGULIER!$A$1:$AJ$90</definedName>
    <definedName name="_xlnm.Sheet_Title" localSheetId="1">"REGULIER"</definedName>
  </definedNames>
  <calcPr calcMode="auto" iterate="0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<sst xmlns="http://schemas.openxmlformats.org/spreadsheetml/2006/main" uniqueCount="57" count="57">
  <si>
    <t>Instructions</t>
  </si>
  <si>
    <t>BC</t>
  </si>
  <si>
    <t>AB</t>
  </si>
  <si>
    <t>SK</t>
  </si>
  <si>
    <t>MB</t>
  </si>
  <si>
    <t>ON</t>
  </si>
  <si>
    <t>QC</t>
  </si>
  <si>
    <t>NB</t>
  </si>
  <si>
    <t>NS</t>
  </si>
  <si>
    <t>PE</t>
  </si>
  <si>
    <t>NL</t>
  </si>
  <si>
    <t>YK</t>
  </si>
  <si>
    <t>NU</t>
  </si>
  <si>
    <t>NT</t>
  </si>
  <si>
    <t>JC</t>
  </si>
  <si>
    <t>Mudansha Jr</t>
  </si>
  <si>
    <t>U8</t>
  </si>
  <si>
    <t>U10</t>
  </si>
  <si>
    <t>U12</t>
  </si>
  <si>
    <t>U14</t>
  </si>
  <si>
    <t>Mudansha Sr</t>
  </si>
  <si>
    <t>U16</t>
  </si>
  <si>
    <t>U18</t>
  </si>
  <si>
    <t>U21</t>
  </si>
  <si>
    <t>21 +</t>
  </si>
  <si>
    <t>Yudansha</t>
  </si>
  <si>
    <t>Pre-Judo</t>
  </si>
  <si>
    <t>Special</t>
  </si>
  <si>
    <t>-</t>
  </si>
  <si>
    <t>Alumni</t>
  </si>
  <si>
    <t>Recreational</t>
  </si>
  <si>
    <t>Parascolaire / School</t>
  </si>
  <si>
    <t>Life Member</t>
  </si>
  <si>
    <t>Club</t>
  </si>
  <si>
    <t>Passport</t>
  </si>
  <si>
    <t>Club Name</t>
  </si>
  <si>
    <t>Telephone</t>
  </si>
  <si>
    <t>R</t>
  </si>
  <si>
    <t>N</t>
  </si>
  <si>
    <t>Athlete/Athlète</t>
  </si>
  <si>
    <t>REGULIER</t>
  </si>
  <si>
    <t>Judo Canada</t>
  </si>
  <si>
    <t>Judo Québec</t>
  </si>
  <si>
    <t>Y/O</t>
  </si>
  <si>
    <t>Coach/Entraîneur</t>
  </si>
  <si>
    <t>F</t>
  </si>
  <si>
    <t>Rank</t>
  </si>
  <si>
    <t>Active Passport</t>
  </si>
  <si>
    <t>Referee/Arbitre</t>
  </si>
  <si>
    <t>M</t>
  </si>
  <si>
    <t>Passeport</t>
  </si>
  <si>
    <t>Division</t>
  </si>
  <si>
    <t>Status</t>
  </si>
  <si>
    <t>Rec./Récréatif</t>
  </si>
  <si>
    <t>Yud</t>
  </si>
  <si>
    <t>Mudansha</t>
  </si>
  <si>
    <t>21+</t>
  </si>
</sst>
</file>

<file path=xl/styles.xml><?xml version="1.0" encoding="utf-8"?>
<styleSheet xmlns="http://schemas.openxmlformats.org/spreadsheetml/2006/main">
  <numFmts count="2">
    <numFmt formatCode="[$-f8f2]m/d/yy" numFmtId="100"/>
    <numFmt formatCode="dd/mm/yyyy;@" numFmtId="101"/>
  </numFmts>
  <fonts count="7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8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single"/>
      <color rgb="FF000000"/>
      <name val="Arial"/>
      <vertAlign val="baseline"/>
      <sz val="10"/>
      <strike val="0"/>
    </font>
    <font>
      <b val="0"/>
      <i val="0"/>
      <u val="single"/>
      <color rgb="FF0000FF"/>
      <name val="Arial"/>
      <vertAlign val="baseline"/>
      <sz val="10"/>
      <strike val="0"/>
    </font>
  </fonts>
  <fills count="10">
    <fill>
      <patternFill patternType="none"/>
    </fill>
    <fill>
      <patternFill patternType="gray125"/>
    </fill>
    <fill>
      <patternFill patternType="solid">
        <fgColor rgb="FF99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808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9900"/>
        <bgColor rgb="FF000000"/>
      </patternFill>
    </fill>
  </fills>
  <borders count="3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medium">
        <color rgb="FF000000"/>
      </start>
      <end style="medium">
        <color rgb="FF000000"/>
      </end>
      <top style="medium">
        <color rgb="FF000000"/>
      </top>
      <bottom style="medium">
        <color rgb="FF000000"/>
      </bottom>
    </border>
    <border diagonalUp="0" diagonalDown="0">
      <start style="none">
        <color rgb="FFC7C7C7"/>
      </start>
      <end style="none">
        <color rgb="FFC7C7C7"/>
      </end>
      <top style="medium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medium">
        <color rgb="FF000000"/>
      </top>
      <bottom style="medium">
        <color rgb="FF000000"/>
      </bottom>
    </border>
    <border diagonalUp="0" diagonalDown="0">
      <start style="none">
        <color rgb="FFC7C7C7"/>
      </start>
      <end style="medium">
        <color rgb="FF000000"/>
      </end>
      <top style="medium">
        <color rgb="FF000000"/>
      </top>
      <bottom style="medium">
        <color rgb="FF000000"/>
      </bottom>
    </border>
    <border diagonalUp="0" diagonalDown="0">
      <start style="none">
        <color rgb="FFC7C7C7"/>
      </start>
      <end style="medium">
        <color rgb="FF000000"/>
      </end>
      <top style="medium">
        <color rgb="FF000000"/>
      </top>
      <bottom style="none">
        <color rgb="FFC7C7C7"/>
      </bottom>
    </border>
    <border diagonalUp="0" diagonalDown="0">
      <start style="medium">
        <color rgb="FF000000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medium">
        <color rgb="FF000000"/>
      </end>
      <top style="none">
        <color rgb="FFC7C7C7"/>
      </top>
      <bottom style="none">
        <color rgb="FFC7C7C7"/>
      </bottom>
    </border>
    <border diagonalUp="0" diagonalDown="0">
      <start style="medium">
        <color rgb="FF000000"/>
      </start>
      <end style="none">
        <color rgb="FFC7C7C7"/>
      </end>
      <top style="none">
        <color rgb="FFC7C7C7"/>
      </top>
      <bottom style="medium">
        <color rgb="FF000000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medium">
        <color rgb="FF000000"/>
      </bottom>
    </border>
    <border diagonalUp="0" diagonalDown="0">
      <start style="none">
        <color rgb="FFC7C7C7"/>
      </start>
      <end style="medium">
        <color rgb="FF000000"/>
      </end>
      <top style="none">
        <color rgb="FFC7C7C7"/>
      </top>
      <bottom style="medium">
        <color rgb="FF000000"/>
      </bottom>
    </border>
    <border diagonalUp="0" diagonalDown="0">
      <start style="medium">
        <color rgb="FF000000"/>
      </start>
      <end style="none">
        <color rgb="FFC7C7C7"/>
      </end>
      <top style="medium">
        <color rgb="FF000000"/>
      </top>
      <bottom style="none">
        <color rgb="FFC7C7C7"/>
      </bottom>
    </border>
    <border diagonalUp="0" diagonalDown="0">
      <start style="medium">
        <color rgb="FF000000"/>
      </start>
      <end style="medium">
        <color rgb="FF000000"/>
      </end>
      <top style="medium">
        <color rgb="FF000000"/>
      </top>
      <bottom style="none">
        <color rgb="FFC7C7C7"/>
      </bottom>
    </border>
    <border diagonalUp="0" diagonalDown="0">
      <start style="medium">
        <color rgb="FF000000"/>
      </start>
      <end style="medium">
        <color rgb="FF000000"/>
      </end>
      <top style="none">
        <color rgb="FFC7C7C7"/>
      </top>
      <bottom style="none">
        <color rgb="FFC7C7C7"/>
      </bottom>
    </border>
    <border diagonalUp="0" diagonalDown="0">
      <start style="medium">
        <color rgb="FF000000"/>
      </start>
      <end style="medium">
        <color rgb="FF000000"/>
      </end>
      <top style="none">
        <color rgb="FFC7C7C7"/>
      </top>
      <bottom style="medium">
        <color rgb="FF000000"/>
      </bottom>
    </border>
    <border diagonalUp="0" diagonalDown="0">
      <start style="medium">
        <color rgb="FF000000"/>
      </start>
      <end style="none">
        <color rgb="FFC7C7C7"/>
      </end>
      <top style="medium">
        <color rgb="FF000000"/>
      </top>
      <bottom style="medium">
        <color rgb="FF000000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none">
        <color rgb="FFC7C7C7"/>
      </top>
      <bottom style="thin">
        <color rgb="FF000000"/>
      </bottom>
    </border>
    <border diagonalUp="0" diagonalDown="0">
      <start style="thin">
        <color rgb="FF000000"/>
      </start>
      <end style="none">
        <color rgb="FFC7C7C7"/>
      </end>
      <top style="none">
        <color rgb="FFC7C7C7"/>
      </top>
      <bottom style="thin">
        <color rgb="FF000000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8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2" borderId="3" numFmtId="0" xfId="0">
      <alignment horizontal="general" vertical="bottom" wrapText="0" shrinkToFit="0" textRotation="0" indent="0"/>
    </xf>
    <xf applyAlignment="1" applyBorder="1" applyFont="1" applyFill="1" applyNumberFormat="1" fontId="1" fillId="2" borderId="4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left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4" fillId="0" borderId="6" numFmtId="0" xfId="0">
      <alignment horizontal="left" vertical="bottom" wrapText="0" shrinkToFit="0" textRotation="0" indent="0"/>
    </xf>
    <xf applyAlignment="1" applyBorder="1" applyFont="1" applyFill="1" applyNumberFormat="1" fontId="3" fillId="3" borderId="6" numFmtId="0" xfId="0">
      <alignment horizontal="left" vertical="bottom" wrapText="0" shrinkToFit="0" textRotation="0" indent="0"/>
    </xf>
    <xf applyAlignment="1" applyBorder="1" applyFont="1" applyFill="1" applyNumberFormat="1" fontId="1" fillId="3" borderId="0" numFmtId="0" xfId="0">
      <alignment horizontal="general" vertical="bottom" wrapText="0" shrinkToFit="0" textRotation="0" indent="0"/>
    </xf>
    <xf applyAlignment="1" applyBorder="1" applyFont="1" applyFill="1" applyNumberFormat="1" fontId="4" fillId="3" borderId="0" numFmtId="0" xfId="0">
      <alignment horizontal="general" vertical="bottom" wrapText="0" shrinkToFit="0" textRotation="0" indent="0"/>
    </xf>
    <xf applyAlignment="1" applyBorder="1" applyFont="1" applyFill="1" applyNumberFormat="1" fontId="3" fillId="3" borderId="0" numFmtId="0" xfId="0">
      <alignment horizontal="general" vertical="bottom" wrapText="0" shrinkToFit="0" textRotation="0" indent="0"/>
    </xf>
    <xf applyAlignment="1" applyBorder="1" applyFont="1" applyFill="1" applyNumberFormat="1" fontId="1" fillId="3" borderId="0" numFmtId="0" xfId="0">
      <alignment horizontal="center" vertical="bottom" wrapText="0" shrinkToFit="0" textRotation="0" indent="0"/>
    </xf>
    <xf applyAlignment="1" applyBorder="1" applyFont="1" applyFill="1" applyNumberFormat="1" fontId="4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6" numFmtId="0" xfId="0">
      <alignment horizontal="general" vertical="bottom" wrapText="0" shrinkToFit="0" textRotation="0" indent="0"/>
    </xf>
    <xf applyAlignment="1" applyBorder="1" applyFont="1" applyFill="1" applyNumberFormat="1" fontId="3" fillId="3" borderId="6" numFmtId="0" xfId="0">
      <alignment horizontal="general" vertical="bottom" wrapText="0" shrinkToFit="0" textRotation="0" indent="0"/>
    </xf>
    <xf applyAlignment="1" applyBorder="1" applyFont="1" applyFill="1" applyNumberFormat="1" fontId="3" fillId="0" borderId="8" numFmtId="0" xfId="0">
      <alignment horizontal="general" vertical="bottom" wrapText="0" shrinkToFit="0" textRotation="0" indent="0"/>
    </xf>
    <xf applyAlignment="1" applyBorder="1" applyFont="1" applyFill="1" applyNumberFormat="1" fontId="1" fillId="0" borderId="9" numFmtId="0" xfId="0">
      <alignment horizontal="general" vertical="bottom" wrapText="0" shrinkToFit="0" textRotation="0" indent="0"/>
    </xf>
    <xf applyAlignment="1" applyBorder="1" applyFont="1" applyFill="1" applyNumberFormat="1" fontId="4" fillId="0" borderId="9" numFmtId="0" xfId="0">
      <alignment horizontal="general" vertical="bottom" wrapText="0" shrinkToFit="0" textRotation="0" indent="0"/>
    </xf>
    <xf applyAlignment="1" applyBorder="1" applyFont="1" applyFill="1" applyNumberFormat="1" fontId="3" fillId="0" borderId="9" numFmtId="0" xfId="0">
      <alignment horizontal="general" vertical="bottom" wrapText="0" shrinkToFit="0" textRotation="0" indent="0"/>
    </xf>
    <xf applyAlignment="1" applyBorder="1" applyFont="1" applyFill="1" applyNumberFormat="1" fontId="1" fillId="0" borderId="9" numFmtId="0" xfId="0">
      <alignment horizontal="center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left" vertical="bottom" wrapText="0" shrinkToFit="0" textRotation="0" indent="0"/>
    </xf>
    <xf applyAlignment="1" applyBorder="1" applyFont="1" applyFill="1" applyNumberFormat="1" fontId="2" fillId="0" borderId="11" numFmtId="0" xfId="0">
      <alignment horizontal="general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2" fillId="0" borderId="8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12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2" numFmtId="4" xfId="0">
      <alignment horizontal="right" vertical="bottom" wrapText="0" shrinkToFit="0" textRotation="0" indent="0"/>
    </xf>
    <xf applyAlignment="1" applyBorder="1" applyFont="1" applyFill="1" applyNumberFormat="1" fontId="1" fillId="0" borderId="12" numFmtId="4" xfId="0">
      <alignment horizontal="center" vertical="bottom" wrapText="0" shrinkToFit="0" textRotation="0" indent="0"/>
    </xf>
    <xf applyAlignment="1" applyBorder="1" applyFont="1" applyFill="1" applyNumberFormat="1" fontId="1" fillId="0" borderId="0" numFmtId="4" xfId="0">
      <alignment horizontal="general" vertical="bottom" wrapText="0" shrinkToFit="0" textRotation="0" indent="0"/>
    </xf>
    <xf applyAlignment="1" applyBorder="1" applyFont="1" applyFill="1" applyNumberFormat="1" fontId="1" fillId="0" borderId="13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4" xfId="0">
      <alignment horizontal="right" vertical="bottom" wrapText="0" shrinkToFit="0" textRotation="0" indent="0"/>
    </xf>
    <xf applyAlignment="1" applyBorder="1" applyFont="1" applyFill="1" applyNumberFormat="1" fontId="1" fillId="0" borderId="13" numFmtId="4" xfId="0">
      <alignment horizontal="center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8" numFmtId="0" xfId="0">
      <alignment horizontal="general" vertical="bottom" wrapText="0" shrinkToFit="0" textRotation="0" indent="0"/>
    </xf>
    <xf applyAlignment="1" applyBorder="1" applyFont="1" applyFill="1" applyNumberFormat="1" fontId="1" fillId="0" borderId="9" numFmtId="4" xfId="0">
      <alignment horizontal="right" vertical="bottom" wrapText="0" shrinkToFit="0" textRotation="0" indent="0"/>
    </xf>
    <xf applyAlignment="1" applyBorder="1" applyFont="1" applyFill="1" applyNumberFormat="1" fontId="1" fillId="0" borderId="14" numFmtId="4" xfId="0">
      <alignment horizontal="center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2" fillId="0" borderId="11" numFmtId="0" xfId="0">
      <alignment horizontal="left" vertical="bottom" wrapText="0" shrinkToFit="0" textRotation="0" indent="0"/>
    </xf>
    <xf applyAlignment="1" applyBorder="1" applyFont="1" applyFill="1" applyNumberFormat="1" fontId="1" fillId="4" borderId="11" numFmtId="0" xfId="0">
      <alignment horizontal="general" vertical="bottom" wrapText="0" shrinkToFit="0" textRotation="0" indent="0"/>
    </xf>
    <xf applyAlignment="1" applyBorder="1" applyFont="1" applyFill="1" applyNumberFormat="1" fontId="1" fillId="4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4" xfId="0">
      <alignment horizontal="center" vertical="bottom" wrapText="0" shrinkToFit="0" textRotation="0" indent="0"/>
    </xf>
    <xf applyAlignment="1" applyBorder="1" applyFont="1" applyFill="1" applyNumberFormat="1" fontId="2" fillId="0" borderId="6" numFmtId="0" xfId="0">
      <alignment horizontal="left" vertical="bottom" wrapText="0" shrinkToFit="0" textRotation="0" indent="0"/>
    </xf>
    <xf applyAlignment="1" applyBorder="1" applyFont="1" applyFill="1" applyNumberFormat="1" fontId="1" fillId="4" borderId="6" numFmtId="0" xfId="0">
      <alignment horizontal="general" vertical="bottom" wrapText="0" shrinkToFit="0" textRotation="0" indent="0"/>
    </xf>
    <xf applyAlignment="1" applyBorder="1" applyFont="1" applyFill="1" applyNumberFormat="1" fontId="1" fillId="4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" xfId="0">
      <alignment horizontal="center" vertical="bottom" wrapText="0" shrinkToFit="0" textRotation="0" indent="0"/>
    </xf>
    <xf applyAlignment="1" applyBorder="1" applyFont="1" applyFill="1" applyNumberFormat="1" fontId="2" fillId="0" borderId="15" numFmtId="0" xfId="0">
      <alignment horizontal="lef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</xf>
    <xf applyAlignment="1" applyBorder="1" applyFont="1" applyFill="1" applyNumberFormat="1" fontId="1" fillId="4" borderId="15" numFmtId="0" xfId="0">
      <alignment horizontal="general" vertical="bottom" wrapText="0" shrinkToFit="0" textRotation="0" indent="0"/>
    </xf>
    <xf applyAlignment="1" applyBorder="1" applyFont="1" applyFill="1" applyNumberFormat="1" fontId="1" fillId="4" borderId="4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4" xfId="0">
      <alignment horizontal="right" vertical="bottom" wrapText="0" shrinkToFit="0" textRotation="0" indent="0"/>
    </xf>
    <xf applyAlignment="1" applyBorder="1" applyFont="1" applyFill="1" applyNumberFormat="1" fontId="1" fillId="0" borderId="3" numFmtId="4" xfId="0">
      <alignment horizontal="center" vertical="bottom" wrapText="0" shrinkToFit="0" textRotation="0" indent="0"/>
    </xf>
    <xf applyAlignment="1" applyBorder="1" applyFont="1" applyFill="1" applyNumberFormat="1" fontId="1" fillId="0" borderId="1" numFmtId="4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16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7" numFmtId="4" xfId="0">
      <alignment horizontal="center" vertical="bottom" wrapText="0" shrinkToFit="0" textRotation="0" indent="0"/>
    </xf>
    <xf applyAlignment="1" applyBorder="1" applyFont="1" applyFill="1" applyNumberFormat="1" fontId="1" fillId="0" borderId="17" numFmtId="4" xfId="0">
      <alignment horizontal="general" vertical="bottom" wrapText="0" shrinkToFit="0" textRotation="0" indent="0"/>
    </xf>
    <xf applyAlignment="1" applyBorder="1" applyFont="1" applyFill="1" applyNumberFormat="1" fontId="2" fillId="0" borderId="0" numFmtId="49" xfId="0">
      <alignment horizontal="general" vertical="bottom" wrapText="0" shrinkToFit="0" textRotation="0" indent="0"/>
    </xf>
    <xf applyAlignment="1" applyBorder="1" applyFont="1" applyFill="1" applyNumberFormat="1" fontId="2" fillId="0" borderId="0" numFmtId="49" xfId="0">
      <alignment horizontal="center" vertical="bottom" wrapText="0" shrinkToFit="0" textRotation="0" indent="0"/>
    </xf>
    <xf applyAlignment="1" applyBorder="1" applyFont="1" applyFill="1" applyNumberFormat="1" fontId="1" fillId="0" borderId="0" numFmtId="49" xfId="0">
      <alignment horizontal="center" vertical="bottom" wrapText="0" shrinkToFit="0" textRotation="0" indent="0"/>
    </xf>
    <xf applyAlignment="1" applyBorder="1" applyFont="1" applyFill="1" applyNumberFormat="1" fontId="5" fillId="0" borderId="0" numFmtId="49" xfId="0">
      <alignment horizontal="center" vertical="bottom" wrapText="0" shrinkToFit="0" textRotation="0" indent="0"/>
    </xf>
    <xf applyAlignment="1" applyBorder="1" applyFont="1" applyFill="1" applyNumberFormat="1" fontId="1" fillId="3" borderId="18" numFmtId="49" xfId="0">
      <alignment horizontal="general" vertical="bottom" wrapText="0" shrinkToFit="0" textRotation="0" indent="0"/>
    </xf>
    <xf applyAlignment="1" applyBorder="1" applyFont="1" applyFill="1" applyNumberFormat="1" fontId="1" fillId="3" borderId="19" numFmtId="49" xfId="0">
      <alignment horizontal="general" vertical="bottom" wrapText="0" shrinkToFit="0" textRotation="0" indent="0"/>
    </xf>
    <xf applyAlignment="1" applyBorder="1" applyFont="1" applyFill="1" applyNumberFormat="1" fontId="1" fillId="3" borderId="19" numFmtId="49" xfId="0">
      <alignment horizontal="general" vertical="bottom" wrapText="0" shrinkToFit="0" textRotation="0" indent="0"/>
    </xf>
    <xf applyAlignment="1" applyBorder="1" applyFont="1" applyFill="1" applyNumberFormat="1" fontId="1" fillId="5" borderId="20" numFmtId="49" xfId="0">
      <alignment horizontal="general" vertical="bottom" wrapText="0" shrinkToFit="0" textRotation="0" indent="0"/>
    </xf>
    <xf applyAlignment="1" applyBorder="1" applyFont="1" applyFill="1" applyNumberFormat="1" fontId="1" fillId="0" borderId="21" numFmtId="0" xfId="0">
      <alignment horizontal="general" vertical="bottom" wrapText="0" shrinkToFit="0" textRotation="0" indent="0"/>
    </xf>
    <xf applyAlignment="1" applyBorder="1" applyFont="1" applyFill="1" applyNumberFormat="1" fontId="1" fillId="0" borderId="18" numFmtId="0" xfId="0">
      <alignment horizontal="general" vertical="bottom" wrapText="0" shrinkToFit="0" textRotation="0" indent="0"/>
    </xf>
    <xf applyAlignment="1" applyBorder="1" applyFont="1" applyFill="1" applyNumberFormat="1" fontId="1" fillId="5" borderId="20" numFmtId="0" xfId="0">
      <alignment horizontal="general" vertical="bottom" wrapText="0" shrinkToFit="0" textRotation="0" indent="0"/>
    </xf>
    <xf applyAlignment="1" applyBorder="1" applyFont="1" applyFill="1" applyNumberFormat="1" fontId="1" fillId="5" borderId="19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49" xfId="0">
      <alignment horizontal="left" vertical="bottom" wrapText="0" shrinkToFit="0" textRotation="0" indent="0"/>
    </xf>
    <xf applyAlignment="1" applyBorder="1" applyFont="1" applyFill="1" applyNumberFormat="1" fontId="4" fillId="0" borderId="0" numFmtId="49" xfId="0">
      <alignment horizontal="center" vertical="bottom" wrapText="0" shrinkToFit="0" textRotation="0" indent="0"/>
    </xf>
    <xf applyAlignment="1" applyBorder="1" applyFont="1" applyFill="1" applyNumberFormat="1" fontId="4" fillId="0" borderId="0" numFmtId="4" xfId="0">
      <alignment horizontal="center" vertical="bottom" wrapText="0" shrinkToFit="0" textRotation="0" indent="0"/>
    </xf>
    <xf applyAlignment="1" applyBorder="1" applyFont="1" applyFill="1" applyNumberFormat="1" fontId="1" fillId="6" borderId="20" numFmtId="0" xfId="0">
      <alignment horizontal="general" vertical="bottom" wrapText="0" shrinkToFit="0" textRotation="0" indent="0"/>
    </xf>
    <xf applyAlignment="1" applyBorder="1" applyFont="1" applyFill="1" applyNumberFormat="1" fontId="1" fillId="6" borderId="18" numFmtId="0" xfId="0">
      <alignment horizontal="general" vertical="bottom" wrapText="0" shrinkToFit="0" textRotation="0" indent="0"/>
    </xf>
    <xf applyAlignment="1" applyBorder="1" applyFont="1" applyFill="1" applyNumberFormat="1" fontId="3" fillId="7" borderId="22" numFmtId="49" xfId="0">
      <alignment horizontal="center" vertical="bottom" wrapText="0" shrinkToFit="0" textRotation="0" indent="0"/>
    </xf>
    <xf applyAlignment="1" applyBorder="1" applyFont="1" applyFill="1" applyNumberFormat="1" fontId="3" fillId="5" borderId="22" numFmtId="49" xfId="0">
      <alignment horizontal="center" vertical="bottom" wrapText="0" shrinkToFit="0" textRotation="0" indent="0"/>
    </xf>
    <xf applyAlignment="1" applyBorder="1" applyFont="1" applyFill="1" applyNumberFormat="1" fontId="3" fillId="5" borderId="19" numFmtId="0" xfId="0">
      <alignment horizontal="center" vertical="bottom" wrapText="0" shrinkToFit="0" textRotation="0" indent="0"/>
    </xf>
    <xf applyAlignment="1" applyBorder="1" applyFont="1" applyFill="1" applyNumberFormat="1" fontId="4" fillId="5" borderId="20" numFmtId="0" xfId="0">
      <alignment horizontal="center" vertical="bottom" wrapText="0" shrinkToFit="0" textRotation="0" indent="0"/>
    </xf>
    <xf applyAlignment="1" applyBorder="1" applyFont="1" applyFill="1" applyNumberFormat="1" fontId="3" fillId="5" borderId="22" numFmtId="49" xfId="0">
      <alignment horizontal="center" vertical="bottom" wrapText="1" shrinkToFit="0" textRotation="0" indent="0"/>
    </xf>
    <xf applyAlignment="1" applyBorder="1" applyFont="1" applyFill="1" applyNumberFormat="1" fontId="3" fillId="5" borderId="23" numFmtId="49" xfId="0">
      <alignment horizontal="center" vertical="bottom" wrapText="1" shrinkToFit="0" textRotation="0" indent="0"/>
    </xf>
    <xf applyAlignment="1" applyBorder="1" applyFont="1" applyFill="1" applyNumberFormat="1" fontId="3" fillId="6" borderId="22" numFmtId="49" xfId="0">
      <alignment horizontal="center" vertical="bottom" wrapText="0" shrinkToFit="0" textRotation="0" indent="0"/>
    </xf>
    <xf applyAlignment="1" applyBorder="1" applyFont="1" applyFill="1" applyNumberFormat="1" fontId="4" fillId="7" borderId="22" numFmtId="0" xfId="0">
      <alignment horizontal="center" vertical="bottom" wrapText="1" shrinkToFit="0" textRotation="0" indent="0"/>
    </xf>
    <xf applyAlignment="1" applyBorder="1" applyFont="1" applyFill="1" applyNumberFormat="1" fontId="3" fillId="7" borderId="22" numFmtId="4" xfId="0">
      <alignment horizontal="center" vertical="bottom" wrapText="1" shrinkToFit="0" textRotation="0" indent="0"/>
    </xf>
    <xf applyAlignment="1" applyBorder="1" applyFont="1" applyFill="1" applyNumberFormat="1" fontId="3" fillId="6" borderId="22" numFmtId="49" xfId="0">
      <alignment horizontal="center" vertical="center" wrapText="0" shrinkToFit="0" textRotation="0" indent="0"/>
    </xf>
    <xf applyAlignment="1" applyBorder="1" applyFont="1" applyFill="1" applyNumberFormat="1" fontId="3" fillId="6" borderId="22" numFmtId="0" xfId="0">
      <alignment horizontal="center" vertical="bottom" wrapText="0" shrinkToFit="0" textRotation="0" indent="0"/>
    </xf>
    <xf applyAlignment="1" applyBorder="1" applyFont="1" applyFill="1" applyNumberFormat="1" fontId="4" fillId="8" borderId="17" numFmtId="49" xfId="0">
      <alignment horizontal="center" vertical="bottom" wrapText="0" shrinkToFit="0" textRotation="0" indent="0"/>
    </xf>
    <xf applyAlignment="1" applyBorder="1" applyFont="1" applyFill="1" applyNumberFormat="1" fontId="4" fillId="8" borderId="0" numFmtId="49" xfId="0">
      <alignment horizontal="center" vertical="bottom" wrapText="0" shrinkToFit="0" textRotation="0" indent="0"/>
    </xf>
    <xf applyAlignment="1" applyBorder="1" applyFont="1" applyFill="1" applyNumberFormat="1" fontId="4" fillId="8" borderId="0" numFmtId="0" xfId="0">
      <alignment horizontal="center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20" numFmtId="49" xfId="0">
      <alignment horizontal="right" vertical="bottom" wrapText="0" shrinkToFit="0" textRotation="0" indent="0"/>
    </xf>
    <xf applyAlignment="1" applyBorder="1" applyFont="1" applyFill="1" applyNumberFormat="1" fontId="2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24" numFmtId="49" xfId="0">
      <alignment horizontal="general" vertical="bottom" wrapText="0" shrinkToFit="0" textRotation="0" indent="0"/>
    </xf>
    <xf applyAlignment="1" applyBorder="1" applyFont="1" applyFill="1" applyNumberFormat="1" fontId="3" fillId="7" borderId="25" numFmtId="49" xfId="0">
      <alignment horizontal="center" vertical="bottom" wrapText="0" shrinkToFit="0" textRotation="0" indent="0"/>
    </xf>
    <xf applyAlignment="1" applyBorder="1" applyFont="1" applyFill="1" applyNumberFormat="1" fontId="3" fillId="5" borderId="25" numFmtId="49" xfId="0">
      <alignment horizontal="center" vertical="bottom" wrapText="0" shrinkToFit="0" textRotation="0" indent="0"/>
    </xf>
    <xf applyAlignment="1" applyBorder="1" applyFont="1" applyFill="1" applyNumberFormat="1" fontId="3" fillId="5" borderId="25" numFmtId="0" xfId="0">
      <alignment horizontal="center" vertical="bottom" wrapText="0" shrinkToFit="0" textRotation="0" indent="0"/>
    </xf>
    <xf applyAlignment="1" applyBorder="1" applyFont="1" applyFill="1" applyNumberFormat="1" fontId="3" fillId="5" borderId="26" numFmtId="0" xfId="0">
      <alignment horizontal="center" vertical="bottom" wrapText="0" shrinkToFit="0" textRotation="0" indent="0"/>
    </xf>
    <xf applyAlignment="1" applyBorder="1" applyFont="1" applyFill="1" applyNumberFormat="1" fontId="3" fillId="5" borderId="25" numFmtId="49" xfId="0">
      <alignment horizontal="center" vertical="bottom" wrapText="1" shrinkToFit="0" textRotation="0" indent="0"/>
    </xf>
    <xf applyAlignment="1" applyBorder="1" applyFont="1" applyFill="1" applyNumberFormat="1" fontId="3" fillId="5" borderId="24" numFmtId="49" xfId="0">
      <alignment horizontal="center" vertical="bottom" wrapText="1" shrinkToFit="0" textRotation="0" indent="0"/>
    </xf>
    <xf applyAlignment="1" applyBorder="1" applyFont="1" applyFill="1" applyNumberFormat="1" fontId="3" fillId="6" borderId="25" numFmtId="49" xfId="0">
      <alignment horizontal="center" vertical="bottom" wrapText="0" shrinkToFit="0" textRotation="0" indent="0"/>
    </xf>
    <xf applyAlignment="1" applyBorder="1" applyFont="1" applyFill="1" applyNumberFormat="1" fontId="3" fillId="7" borderId="25" numFmtId="0" xfId="0">
      <alignment horizontal="center" vertical="bottom" wrapText="0" shrinkToFit="0" textRotation="0" indent="0"/>
    </xf>
    <xf applyAlignment="1" applyBorder="1" applyFont="1" applyFill="1" applyNumberFormat="1" fontId="3" fillId="7" borderId="25" numFmtId="4" xfId="0">
      <alignment horizontal="center" vertical="bottom" wrapText="1" shrinkToFit="0" textRotation="0" indent="0"/>
    </xf>
    <xf applyAlignment="1" applyBorder="1" applyFont="1" applyFill="1" applyNumberFormat="1" fontId="4" fillId="6" borderId="25" numFmtId="49" xfId="0">
      <alignment horizontal="center" vertical="center" wrapText="0" shrinkToFit="0" textRotation="0" indent="0"/>
    </xf>
    <xf applyAlignment="1" applyBorder="1" applyFont="1" applyFill="1" applyNumberFormat="1" fontId="3" fillId="6" borderId="25" numFmtId="0" xfId="0">
      <alignment horizontal="center" vertical="bottom" wrapText="0" shrinkToFit="0" textRotation="0" indent="0"/>
    </xf>
    <xf applyAlignment="1" applyBorder="1" applyFont="1" applyFill="1" applyNumberFormat="1" fontId="3" fillId="5" borderId="0" numFmtId="49" xfId="0">
      <alignment horizontal="general" vertical="bottom" wrapText="0" shrinkToFit="0" textRotation="0" indent="0"/>
    </xf>
    <xf applyAlignment="1" applyBorder="1" applyFont="1" applyFill="1" applyNumberFormat="1" fontId="3" fillId="9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23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49" xfId="0">
      <alignment horizontal="right" vertical="bottom" wrapText="0" shrinkToFit="0" textRotation="0" indent="0"/>
    </xf>
    <xf applyAlignment="1" applyBorder="1" applyFont="1" applyFill="1" applyNumberFormat="1" fontId="1" fillId="0" borderId="16" numFmtId="0" xfId="0">
      <alignment horizontal="right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center" vertical="bottom" wrapText="0" shrinkToFit="0" textRotation="0" indent="0"/>
    </xf>
    <xf applyAlignment="1" applyBorder="1" applyFont="1" applyFill="1" applyNumberFormat="1" fontId="6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101" xfId="0">
      <alignment horizontal="center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49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right" vertical="bottom" wrapText="0" shrinkToFit="0" textRotation="0" indent="0"/>
    </xf>
    <xf applyAlignment="1" applyBorder="1" applyFont="1" applyFill="1" applyNumberFormat="1" fontId="1" fillId="0" borderId="17" numFmtId="4" xfId="0">
      <alignment horizontal="right" vertical="bottom" wrapText="0" shrinkToFit="0" textRotation="0" indent="0"/>
    </xf>
    <xf applyAlignment="1" applyBorder="1" applyFont="1" applyFill="1" applyNumberFormat="1" fontId="1" fillId="0" borderId="22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left" vertical="center" wrapText="0" shrinkToFit="0" textRotation="0" indent="0"/>
    </xf>
    <xf applyAlignment="1" applyBorder="1" applyFont="1" applyFill="1" applyNumberFormat="1" fontId="4" fillId="0" borderId="0" numFmtId="0" xfId="0">
      <alignment horizontal="center" vertical="center" wrapText="0" shrinkToFit="0" textRotation="0" indent="0"/>
    </xf>
    <xf applyAlignment="1" applyBorder="1" applyFont="1" applyFill="1" applyNumberFormat="1" fontId="1" fillId="0" borderId="20" numFmtId="0" xfId="0">
      <alignment horizontal="general" vertical="bottom" wrapText="0" shrinkToFit="0" textRotation="0" indent="0"/>
    </xf>
    <xf applyAlignment="1" applyBorder="1" applyFont="1" applyFill="1" applyNumberFormat="1" fontId="1" fillId="0" borderId="18" numFmtId="0" xfId="0">
      <alignment horizontal="general" vertical="bottom" wrapText="0" shrinkToFit="0" textRotation="0" indent="0"/>
    </xf>
    <xf applyAlignment="1" applyBorder="1" applyFont="1" applyFill="1" applyNumberFormat="1" fontId="1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16" numFmtId="0" xfId="0">
      <alignment horizontal="general" vertical="bottom" wrapText="0" shrinkToFit="0" textRotation="0" indent="0"/>
    </xf>
    <xf applyAlignment="1" applyBorder="1" applyFont="1" applyFill="1" applyNumberFormat="1" fontId="2" fillId="0" borderId="18" numFmtId="0" xfId="0">
      <alignment horizontal="center" vertical="bottom" wrapText="0" shrinkToFit="0" textRotation="0" indent="0"/>
    </xf>
    <xf applyAlignment="1" applyBorder="1" applyFont="1" applyFill="1" applyNumberFormat="1" fontId="2" fillId="0" borderId="27" numFmtId="49" xfId="0">
      <alignment horizontal="right" vertical="bottom" wrapText="0" shrinkToFit="0" textRotation="0" indent="0"/>
    </xf>
    <xf applyAlignment="1" applyBorder="1" applyFont="1" applyFill="1" applyNumberFormat="1" fontId="1" fillId="0" borderId="22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9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28" numFmtId="0" xfId="0">
      <alignment horizontal="general" vertical="bottom" wrapText="0" shrinkToFit="0" textRotation="0" indent="0"/>
    </xf>
    <xf applyAlignment="1" applyBorder="1" applyFont="1" applyFill="1" applyNumberFormat="1" fontId="1" fillId="0" borderId="28" numFmtId="0" xfId="0">
      <alignment horizontal="center" vertical="bottom" wrapText="0" shrinkToFit="0" textRotation="0" indent="0"/>
    </xf>
    <xf applyAlignment="1" applyBorder="1" applyFont="1" applyFill="1" applyNumberFormat="1" fontId="1" fillId="0" borderId="27" numFmtId="0" xfId="0">
      <alignment horizontal="general" vertical="bottom" wrapText="0" shrinkToFit="0" textRotation="0" indent="0"/>
    </xf>
    <xf applyAlignment="1" applyBorder="1" applyFont="1" applyFill="1" applyNumberFormat="1" fontId="2" fillId="0" borderId="28" numFmtId="49" xfId="0">
      <alignment horizontal="right" vertical="bottom" wrapText="0" shrinkToFit="0" textRotation="0" indent="0"/>
    </xf>
    <xf applyAlignment="1" applyBorder="1" applyFont="1" applyFill="1" applyNumberFormat="1" fontId="1" fillId="0" borderId="26" numFmtId="0" xfId="0">
      <alignment horizontal="general" vertical="bottom" wrapText="0" shrinkToFit="0" textRotation="0" indent="0"/>
    </xf>
    <xf applyAlignment="1" applyBorder="1" applyFont="1" applyFill="1" applyNumberFormat="1" fontId="1" fillId="0" borderId="24" numFmtId="0" xfId="0">
      <alignment horizontal="general" vertical="bottom" wrapText="0" shrinkToFit="0" textRotation="0" indent="0"/>
    </xf>
    <xf applyAlignment="1" applyBorder="1" applyFont="1" applyFill="1" applyNumberFormat="1" fontId="2" fillId="0" borderId="26" numFmtId="49" xfId="0">
      <alignment horizontal="right" vertical="bottom" wrapText="0" shrinkToFit="0" textRotation="0" indent="0"/>
    </xf>
    <xf applyAlignment="1" applyBorder="1" applyFont="1" applyFill="1" applyNumberFormat="1" fontId="1" fillId="0" borderId="25" numFmtId="0" xfId="0">
      <alignment horizontal="general" vertical="bottom" wrapText="0" shrinkToFit="0" textRotation="0" indent="0"/>
    </xf>
    <xf applyAlignment="1" applyBorder="1" applyFont="1" applyFill="1" applyNumberFormat="1" fontId="1" fillId="0" borderId="26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49" xfId="0">
      <alignment horizontal="right" vertical="bottom" wrapText="0" shrinkToFit="0" textRotation="0" indent="0"/>
    </xf>
    <xf applyAlignment="1" applyBorder="1" applyFont="1" applyFill="1" applyNumberFormat="1" fontId="1" fillId="0" borderId="22" numFmtId="4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lef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18" numFmtId="49" xfId="0">
      <alignment horizontal="right" vertical="bottom" wrapText="0" shrinkToFit="0" textRotation="0" indent="0"/>
    </xf>
    <xf applyAlignment="1" applyBorder="1" applyFont="1" applyFill="1" applyNumberFormat="1" fontId="1" fillId="0" borderId="25" numFmtId="4" xfId="0">
      <alignment horizontal="general" vertical="bottom" wrapText="0" shrinkToFit="0" textRotation="0" indent="0"/>
    </xf>
    <xf applyAlignment="1" applyBorder="1" applyFont="1" applyFill="1" applyNumberFormat="1" fontId="2" fillId="0" borderId="25" numFmtId="49" xfId="0">
      <alignment horizontal="right" vertical="bottom" wrapText="0" shrinkToFit="0" textRotation="0" indent="0"/>
    </xf>
    <xf applyAlignment="1" applyBorder="1" applyFont="1" applyFill="1" applyNumberFormat="1" fontId="2" fillId="0" borderId="19" numFmtId="4" xfId="0">
      <alignment horizontal="general" vertical="bottom" wrapText="0" shrinkToFit="0" textRotation="0" indent="0"/>
    </xf>
    <xf applyAlignment="1" applyBorder="1" applyFont="1" applyFill="1" applyNumberFormat="1" fontId="2" fillId="0" borderId="29" numFmtId="49" xfId="0">
      <alignment horizontal="right" vertical="bottom" wrapText="0" shrinkToFit="0" textRotation="0" indent="0"/>
    </xf>
    <xf applyAlignment="1" applyBorder="1" applyFont="1" applyFill="1" applyNumberFormat="1" fontId="2" fillId="0" borderId="23" numFmtId="49" xfId="0">
      <alignment horizontal="right" vertical="bottom" wrapText="0" shrinkToFit="0" textRotation="0" indent="0"/>
    </xf>
    <xf applyAlignment="1" applyBorder="1" applyFont="1" applyFill="1" applyNumberFormat="1" fontId="2" fillId="0" borderId="22" numFmtId="49" xfId="0">
      <alignment horizontal="right" vertical="bottom" wrapText="0" shrinkToFit="0" textRotation="0" indent="0"/>
    </xf>
    <xf applyAlignment="1" applyBorder="1" applyFont="1" applyFill="1" applyNumberFormat="1" fontId="1" fillId="0" borderId="29" numFmtId="0" xfId="0">
      <alignment horizontal="general" vertical="bottom" wrapText="0" shrinkToFit="0" textRotation="0" indent="0"/>
    </xf>
    <xf applyAlignment="1" applyBorder="1" applyFont="1" applyFill="1" applyNumberFormat="1" fontId="2" fillId="0" borderId="17" numFmtId="49" xfId="0">
      <alignment horizontal="right" vertical="bottom" wrapText="0" shrinkToFit="0" textRotation="0" indent="0"/>
    </xf>
    <xf applyAlignment="1" applyBorder="1" applyFont="1" applyFill="1" applyNumberFormat="1" fontId="1" fillId="0" borderId="30" numFmtId="0" xfId="0">
      <alignment horizontal="general" vertical="bottom" wrapText="0" shrinkToFit="0" textRotation="0" indent="0"/>
    </xf>
    <xf applyAlignment="1" applyBorder="1" applyFont="1" applyFill="1" applyNumberFormat="1" fontId="2" fillId="0" borderId="20" numFmtId="49" xfId="0">
      <alignment horizontal="general" vertical="bottom" wrapText="0" shrinkToFit="0" textRotation="0" indent="0"/>
    </xf>
    <xf applyAlignment="1" applyBorder="1" applyFont="1" applyFill="1" applyNumberFormat="1" fontId="1" fillId="0" borderId="21" numFmtId="49" xfId="0">
      <alignment horizontal="general" vertical="bottom" wrapText="0" shrinkToFit="0" textRotation="0" indent="0"/>
    </xf>
    <xf applyAlignment="1" applyBorder="1" applyFont="1" applyFill="1" applyNumberFormat="1" fontId="1" fillId="0" borderId="18" numFmtId="49" xfId="0">
      <alignment horizontal="general" vertical="bottom" wrapText="0" shrinkToFit="0" textRotation="0" indent="0"/>
    </xf>
    <xf applyAlignment="1" applyBorder="1" applyFont="1" applyFill="1" applyNumberFormat="1" fontId="1" fillId="0" borderId="25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3"/>
  <sheetViews>
    <sheetView topLeftCell="A33" workbookViewId="0">
      <selection activeCell="A65" sqref="A65"/>
    </sheetView>
  </sheetViews>
  <sheetFormatPr defaultRowHeight="12.75"/>
  <cols>
    <col min="1" max="1" style="1" width="23.31366734720759" customWidth="1"/>
    <col min="2" max="2" style="1" width="12.292803279768178" customWidth="1"/>
    <col min="3" max="3" style="1" width="21.165068493150688" customWidth="1"/>
    <col min="4" max="23" style="1" width="6.708011722866176" customWidth="1"/>
    <col min="24" max="25" style="1" width="11.431798274499474" customWidth="1"/>
    <col min="26" max="256" style="1" width="9.142307692307693" hidden="1"/>
  </cols>
  <sheetData>
    <row r="1" spans="1:256">
      <c r="A1" t="inlineStr">
        <is>
          <t>The form is formatted to print on 8.5x14 paper (Legal).</t>
        </is>
      </c>
      <c r="K1" t="inlineStr">
        <is>
          <t>Le formulaire s'imprime sur du papier de format 8.5x14 (Légal).</t>
        </is>
      </c>
    </row>
    <row r="2" spans="1:256" ht="13.5"/>
    <row r="3" spans="1:256" ht="13.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2" t="s">
        <v>0</v>
      </c>
      <c r="L3" s="4"/>
      <c r="M3" s="4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6"/>
    </row>
    <row r="4" spans="1:256">
      <c r="A4" s="7"/>
      <c r="Y4" s="8"/>
    </row>
    <row r="5" spans="1:256" customHeight="1" ht="12.75">
      <c r="A5" s="9" t="inlineStr">
        <is>
          <t>The judo season is from September 1, 2016 to August 31, 2017.</t>
        </is>
      </c>
      <c r="C5" s="10"/>
      <c r="D5" s="10"/>
      <c r="E5" s="10"/>
      <c r="F5" s="10"/>
      <c r="G5" s="10"/>
      <c r="H5" s="10"/>
      <c r="I5" s="10"/>
      <c r="J5" s="10"/>
      <c r="K5" s="11" t="inlineStr">
        <is>
          <t>La saison de judo est du 1 septembre, 2016 au 31 août, 2017.</t>
        </is>
      </c>
      <c r="N5" s="12"/>
      <c r="O5" s="11"/>
      <c r="P5" s="10"/>
      <c r="Q5" s="10"/>
      <c r="R5" s="10"/>
      <c r="S5" s="10"/>
      <c r="T5" s="10"/>
      <c r="U5" s="10"/>
      <c r="Y5" s="8"/>
    </row>
    <row r="6" spans="1:256">
      <c r="A6" s="13"/>
      <c r="C6" s="10"/>
      <c r="D6" s="10"/>
      <c r="E6" s="10"/>
      <c r="F6" s="10"/>
      <c r="G6" s="10"/>
      <c r="H6" s="10"/>
      <c r="I6" s="10"/>
      <c r="J6" s="10"/>
      <c r="K6" s="11"/>
      <c r="N6" s="12"/>
      <c r="O6" s="11"/>
      <c r="P6" s="10"/>
      <c r="Q6" s="10"/>
      <c r="R6" s="10"/>
      <c r="S6" s="10"/>
      <c r="T6" s="10"/>
      <c r="U6" s="10"/>
      <c r="Y6" s="8"/>
    </row>
    <row r="7" spans="1:256">
      <c r="A7" s="9" t="inlineStr">
        <is>
          <t>Divisions are calculated based on the age of the member as of December 31, 2017.</t>
        </is>
      </c>
      <c r="C7" s="10"/>
      <c r="D7" s="10"/>
      <c r="E7" s="10"/>
      <c r="F7" s="10"/>
      <c r="G7" s="10"/>
      <c r="H7" s="10"/>
      <c r="I7" s="10"/>
      <c r="J7" s="10"/>
      <c r="K7" s="11" t="inlineStr">
        <is>
          <t>Les divisions sont calculées selon l'âge du membre en date du 31 décembre, 2017.</t>
        </is>
      </c>
      <c r="N7" s="12"/>
      <c r="O7" s="11"/>
      <c r="P7" s="10"/>
      <c r="Q7" s="10"/>
      <c r="R7" s="10"/>
      <c r="S7" s="10"/>
      <c r="T7" s="10"/>
      <c r="U7" s="10"/>
      <c r="Y7" s="8"/>
    </row>
    <row r="8" spans="1:256">
      <c r="A8" s="13"/>
      <c r="C8" s="10"/>
      <c r="D8" s="10"/>
      <c r="E8" s="10"/>
      <c r="F8" s="10"/>
      <c r="G8" s="10"/>
      <c r="H8" s="10"/>
      <c r="I8" s="10"/>
      <c r="J8" s="10"/>
      <c r="K8" s="10"/>
      <c r="N8" s="12"/>
      <c r="O8" s="10"/>
      <c r="P8" s="10"/>
      <c r="Q8" s="10"/>
      <c r="R8" s="10"/>
      <c r="S8" s="10"/>
      <c r="T8" s="10"/>
      <c r="U8" s="10"/>
      <c r="Y8" s="8"/>
    </row>
    <row r="9" spans="1:256">
      <c r="A9" s="9" t="inlineStr">
        <is>
          <t>Ensure that the Contact person information is accurate.  This is where cards and other packages will be sent.</t>
        </is>
      </c>
      <c r="C9" s="10"/>
      <c r="D9" s="10"/>
      <c r="E9" s="10"/>
      <c r="F9" s="10"/>
      <c r="G9" s="10"/>
      <c r="H9" s="10"/>
      <c r="I9" s="10"/>
      <c r="J9" s="10"/>
      <c r="K9" s="11" t="inlineStr">
        <is>
          <t>Assurez-vous de compléter l'information de la personne contacte.  C'est ici que les cartes seront envoyées.</t>
        </is>
      </c>
      <c r="N9" s="12"/>
      <c r="O9" s="10"/>
      <c r="P9" s="10"/>
      <c r="Q9" s="10"/>
      <c r="R9" s="10"/>
      <c r="S9" s="10"/>
      <c r="T9" s="10"/>
      <c r="U9" s="10"/>
      <c r="Y9" s="8"/>
    </row>
    <row r="10" spans="1:256">
      <c r="A10" s="9"/>
      <c r="C10" s="10"/>
      <c r="D10" s="10"/>
      <c r="E10" s="10"/>
      <c r="F10" s="10"/>
      <c r="G10" s="10"/>
      <c r="H10" s="10"/>
      <c r="I10" s="10"/>
      <c r="J10" s="10"/>
      <c r="K10" s="11"/>
      <c r="N10" s="12"/>
      <c r="O10" s="10"/>
      <c r="P10" s="10"/>
      <c r="Q10" s="10"/>
      <c r="R10" s="10"/>
      <c r="S10" s="10"/>
      <c r="T10" s="10"/>
      <c r="U10" s="10"/>
      <c r="Y10" s="8"/>
    </row>
    <row r="11" spans="1:256">
      <c r="A11" s="9" t="inlineStr">
        <is>
          <t>All members submitted on this form will receive a membership card. </t>
        </is>
      </c>
      <c r="C11" s="10"/>
      <c r="D11" s="10"/>
      <c r="E11" s="10"/>
      <c r="F11" s="10"/>
      <c r="G11" s="10"/>
      <c r="H11" s="10"/>
      <c r="I11" s="10"/>
      <c r="J11" s="10"/>
      <c r="K11" s="11" t="inlineStr">
        <is>
          <t>Tous les membres affiliés sur ce formulaire recevront une carte de membre.</t>
        </is>
      </c>
      <c r="N11" s="12"/>
      <c r="O11" s="10"/>
      <c r="P11" s="10"/>
      <c r="Q11" s="10"/>
      <c r="R11" s="10"/>
      <c r="S11" s="10"/>
      <c r="T11" s="10"/>
      <c r="U11" s="10"/>
      <c r="Y11" s="8"/>
    </row>
    <row r="12" spans="1:256">
      <c r="A12" s="14" t="inlineStr">
        <is>
          <t>Members must be ready to produce this card at various times during the season to prove that they are in good standing. </t>
        </is>
      </c>
      <c r="B12" s="15"/>
      <c r="C12" s="16"/>
      <c r="D12" s="16"/>
      <c r="E12" s="16"/>
      <c r="F12" s="16"/>
      <c r="G12" s="16"/>
      <c r="H12" s="16"/>
      <c r="I12" s="16"/>
      <c r="J12" s="10"/>
      <c r="K12" s="17" t="inlineStr">
        <is>
          <t>Le membre doit être prêt à montrer sa carte au courant de la saison afin de démontrer que son affiliation en règle.</t>
        </is>
      </c>
      <c r="L12" s="15"/>
      <c r="M12" s="15"/>
      <c r="N12" s="18"/>
      <c r="O12" s="16"/>
      <c r="P12" s="16"/>
      <c r="Q12" s="16"/>
      <c r="R12" s="16"/>
      <c r="S12" s="16"/>
      <c r="T12" s="16"/>
      <c r="U12" s="16"/>
      <c r="V12" s="15"/>
      <c r="W12" s="15"/>
      <c r="X12" s="15"/>
      <c r="Y12" s="8"/>
    </row>
    <row r="13" spans="1:256">
      <c r="A13" s="13"/>
      <c r="C13" s="10"/>
      <c r="D13" s="10"/>
      <c r="E13" s="10"/>
      <c r="F13" s="10"/>
      <c r="G13" s="10"/>
      <c r="H13" s="10"/>
      <c r="I13" s="10"/>
      <c r="J13" s="10"/>
      <c r="K13" s="10"/>
      <c r="N13" s="12"/>
      <c r="O13" s="10"/>
      <c r="P13" s="10"/>
      <c r="Q13" s="10"/>
      <c r="R13" s="10"/>
      <c r="S13" s="10"/>
      <c r="T13" s="10"/>
      <c r="U13" s="10"/>
      <c r="Y13" s="8"/>
    </row>
    <row r="14" spans="1:256">
      <c r="A14" s="9" t="inlineStr">
        <is>
          <t>The Technical Director must be a member in the club he/she is responsible for.</t>
        </is>
      </c>
      <c r="C14" s="10"/>
      <c r="D14" s="10"/>
      <c r="E14" s="10"/>
      <c r="F14" s="10"/>
      <c r="G14" s="10"/>
      <c r="H14" s="10"/>
      <c r="I14" s="10"/>
      <c r="J14" s="10"/>
      <c r="K14" s="11" t="inlineStr">
        <is>
          <t>Le Directeur Technique doit être affilié(e) dans le club pour lequel il/elle est responsable.</t>
        </is>
      </c>
      <c r="N14" s="12"/>
      <c r="O14" s="10"/>
      <c r="P14" s="10"/>
      <c r="Q14" s="10"/>
      <c r="R14" s="10"/>
      <c r="S14" s="10"/>
      <c r="T14" s="10"/>
      <c r="U14" s="10"/>
      <c r="Y14" s="8"/>
    </row>
    <row r="15" spans="1:256">
      <c r="A15" s="13"/>
      <c r="C15" s="10"/>
      <c r="D15" s="10"/>
      <c r="E15" s="10"/>
      <c r="F15" s="10"/>
      <c r="G15" s="10"/>
      <c r="H15" s="10"/>
      <c r="I15" s="10"/>
      <c r="J15" s="10"/>
      <c r="K15" s="10"/>
      <c r="N15" s="12"/>
      <c r="O15" s="10"/>
      <c r="P15" s="10"/>
      <c r="Q15" s="10"/>
      <c r="R15" s="10"/>
      <c r="S15" s="10"/>
      <c r="T15" s="10"/>
      <c r="U15" s="10"/>
      <c r="Y15" s="8"/>
    </row>
    <row r="16" spans="1:256">
      <c r="A16" s="9" t="inlineStr">
        <is>
          <t>The membership fee is calculated based on the member's age and rank.</t>
        </is>
      </c>
      <c r="C16" s="10"/>
      <c r="D16" s="10"/>
      <c r="E16" s="10"/>
      <c r="F16" s="10"/>
      <c r="G16" s="10"/>
      <c r="H16" s="10"/>
      <c r="I16" s="10"/>
      <c r="J16" s="10"/>
      <c r="K16" s="11" t="inlineStr">
        <is>
          <t>Le tarif d'affiliation est calculé selon l'âge et le grade du membre.</t>
        </is>
      </c>
      <c r="N16" s="12"/>
      <c r="O16" s="11"/>
      <c r="P16" s="10"/>
      <c r="Q16" s="10"/>
      <c r="R16" s="10"/>
      <c r="S16" s="10"/>
      <c r="T16" s="10"/>
      <c r="U16" s="10"/>
      <c r="Y16" s="8"/>
    </row>
    <row r="17" spans="1:256">
      <c r="A17" s="19"/>
      <c r="C17" s="10"/>
      <c r="D17" s="10"/>
      <c r="E17" s="10"/>
      <c r="F17" s="10"/>
      <c r="G17" s="10"/>
      <c r="H17" s="10"/>
      <c r="I17" s="10"/>
      <c r="J17" s="10"/>
      <c r="K17" s="10"/>
      <c r="N17" s="12"/>
      <c r="O17" s="10"/>
      <c r="P17" s="10"/>
      <c r="Q17" s="10"/>
      <c r="R17" s="10"/>
      <c r="S17" s="10"/>
      <c r="T17" s="10"/>
      <c r="U17" s="10"/>
      <c r="Y17" s="8"/>
    </row>
    <row r="18" spans="1:256">
      <c r="A18" s="20" t="inlineStr">
        <is>
          <t>Please verify and correct the information of returning members.  </t>
        </is>
      </c>
      <c r="C18" s="10"/>
      <c r="D18" s="10"/>
      <c r="E18" s="10"/>
      <c r="F18" s="10"/>
      <c r="G18" s="10"/>
      <c r="H18" s="10"/>
      <c r="I18" s="10"/>
      <c r="J18" s="10"/>
      <c r="K18" s="11" t="inlineStr">
        <is>
          <t>Veuillez vous assurer que l'information de vos membres renouvellés est exacte.  </t>
        </is>
      </c>
      <c r="N18" s="12"/>
      <c r="O18" s="11"/>
      <c r="P18" s="10"/>
      <c r="Q18" s="10"/>
      <c r="R18" s="10"/>
      <c r="S18" s="10"/>
      <c r="T18" s="10"/>
      <c r="U18" s="10"/>
      <c r="Y18" s="8"/>
    </row>
    <row r="19" spans="1:256">
      <c r="A19" s="20" t="inlineStr">
        <is>
          <t>Mark an R to renew them for the season.</t>
        </is>
      </c>
      <c r="C19" s="10"/>
      <c r="D19" s="10"/>
      <c r="E19" s="10"/>
      <c r="F19" s="10"/>
      <c r="G19" s="10"/>
      <c r="H19" s="10"/>
      <c r="I19" s="10"/>
      <c r="J19" s="10"/>
      <c r="K19" s="11" t="inlineStr">
        <is>
          <t>Inscrivez un R pour les renouveller pour la saison.</t>
        </is>
      </c>
      <c r="N19" s="12"/>
      <c r="O19" s="11"/>
      <c r="P19" s="10"/>
      <c r="Q19" s="10"/>
      <c r="R19" s="10"/>
      <c r="S19" s="10"/>
      <c r="T19" s="10"/>
      <c r="U19" s="10"/>
      <c r="Y19" s="8"/>
    </row>
    <row r="20" spans="1:256">
      <c r="A20" s="20" t="inlineStr">
        <is>
          <t>Add new members at the end of the list.  Mark an N to register them for the season.</t>
        </is>
      </c>
      <c r="C20" s="10"/>
      <c r="D20" s="10"/>
      <c r="E20" s="10"/>
      <c r="F20" s="10"/>
      <c r="G20" s="10"/>
      <c r="H20" s="10"/>
      <c r="I20" s="10"/>
      <c r="J20" s="10"/>
      <c r="K20" s="11" t="inlineStr">
        <is>
          <t>Ajoutez vos nouveaux membres au bas de la liste.  Inscrivez un N pour les affilier pour la saison.</t>
        </is>
      </c>
      <c r="N20" s="12"/>
      <c r="O20" s="11"/>
      <c r="P20" s="10"/>
      <c r="Q20" s="10"/>
      <c r="R20" s="10"/>
      <c r="S20" s="10"/>
      <c r="T20" s="10"/>
      <c r="U20" s="10"/>
      <c r="Y20" s="8"/>
    </row>
    <row r="21" spans="1:256">
      <c r="A21" s="19"/>
      <c r="C21" s="10"/>
      <c r="D21" s="10"/>
      <c r="E21" s="10"/>
      <c r="F21" s="10"/>
      <c r="G21" s="10"/>
      <c r="H21" s="10"/>
      <c r="I21" s="10"/>
      <c r="J21" s="10"/>
      <c r="K21" s="10"/>
      <c r="N21" s="12"/>
      <c r="O21" s="10"/>
      <c r="P21" s="10"/>
      <c r="Q21" s="10"/>
      <c r="R21" s="10"/>
      <c r="S21" s="10"/>
      <c r="T21" s="10"/>
      <c r="U21" s="10"/>
      <c r="Y21" s="8"/>
    </row>
    <row r="22" spans="1:256">
      <c r="A22" s="21" t="inlineStr">
        <is>
          <t>The blue sections are mandatory fields.</t>
        </is>
      </c>
      <c r="B22" s="15"/>
      <c r="C22" s="10"/>
      <c r="D22" s="10"/>
      <c r="E22" s="10"/>
      <c r="F22" s="10"/>
      <c r="G22" s="10"/>
      <c r="H22" s="10"/>
      <c r="I22" s="10"/>
      <c r="J22" s="10"/>
      <c r="K22" s="17" t="inlineStr">
        <is>
          <t>Les sections en bleus sont obligatoires.</t>
        </is>
      </c>
      <c r="L22" s="15"/>
      <c r="M22" s="15"/>
      <c r="N22" s="18"/>
      <c r="O22" s="16"/>
      <c r="P22" s="10"/>
      <c r="Q22" s="10"/>
      <c r="R22" s="10"/>
      <c r="S22" s="10"/>
      <c r="T22" s="10"/>
      <c r="U22" s="10"/>
      <c r="Y22" s="8"/>
    </row>
    <row r="23" spans="1:256">
      <c r="A23" s="19"/>
      <c r="C23" s="10"/>
      <c r="D23" s="10"/>
      <c r="E23" s="10"/>
      <c r="F23" s="10"/>
      <c r="G23" s="10"/>
      <c r="H23" s="10"/>
      <c r="I23" s="10"/>
      <c r="J23" s="10"/>
      <c r="K23" s="10"/>
      <c r="N23" s="12"/>
      <c r="O23" s="10"/>
      <c r="P23" s="10"/>
      <c r="Q23" s="10"/>
      <c r="R23" s="10"/>
      <c r="S23" s="10"/>
      <c r="T23" s="10"/>
      <c r="U23" s="10"/>
      <c r="Y23" s="8"/>
    </row>
    <row r="24" spans="1:256">
      <c r="A24" s="20" t="inlineStr">
        <is>
          <t>Ensure the total amount posted matches the number of registrations you are submitting.</t>
        </is>
      </c>
      <c r="C24" s="10"/>
      <c r="D24" s="10"/>
      <c r="E24" s="10"/>
      <c r="F24" s="10"/>
      <c r="G24" s="10"/>
      <c r="H24" s="10"/>
      <c r="I24" s="10"/>
      <c r="J24" s="10"/>
      <c r="K24" s="11" t="inlineStr">
        <is>
          <t>Vérifiez que le montant total affiché correspond à vos affiliations.</t>
        </is>
      </c>
      <c r="N24" s="12"/>
      <c r="O24" s="11"/>
      <c r="P24" s="10"/>
      <c r="Q24" s="10"/>
      <c r="R24" s="10"/>
      <c r="S24" s="10"/>
      <c r="T24" s="10"/>
      <c r="U24" s="10"/>
      <c r="Y24" s="8"/>
    </row>
    <row r="25" spans="1:256">
      <c r="A25" s="19"/>
      <c r="C25" s="10"/>
      <c r="D25" s="10"/>
      <c r="E25" s="10"/>
      <c r="F25" s="10"/>
      <c r="G25" s="10"/>
      <c r="H25" s="10"/>
      <c r="I25" s="10"/>
      <c r="J25" s="10"/>
      <c r="K25" s="10"/>
      <c r="N25" s="10"/>
      <c r="O25" s="10"/>
      <c r="P25" s="10"/>
      <c r="Q25" s="10"/>
      <c r="R25" s="10"/>
      <c r="S25" s="10"/>
      <c r="T25" s="10"/>
      <c r="U25" s="10"/>
      <c r="Y25" s="8"/>
    </row>
    <row r="26" spans="1:256">
      <c r="A26" s="20" t="inlineStr">
        <is>
          <t>Continue sending your registration information throughout the season to ensure your members are in good standing.</t>
        </is>
      </c>
      <c r="C26" s="10"/>
      <c r="D26" s="10"/>
      <c r="E26" s="10"/>
      <c r="F26" s="10"/>
      <c r="G26" s="10"/>
      <c r="H26" s="10"/>
      <c r="I26" s="10"/>
      <c r="J26" s="10"/>
      <c r="K26" s="11" t="inlineStr">
        <is>
          <t>Envoyez vos affiliations tout au cours de la saison afin de vous assurez que vos membres sont en règle.</t>
        </is>
      </c>
      <c r="N26" s="12"/>
      <c r="O26" s="11"/>
      <c r="P26" s="10"/>
      <c r="Q26" s="10"/>
      <c r="R26" s="10"/>
      <c r="S26" s="10"/>
      <c r="T26" s="10"/>
      <c r="U26" s="10"/>
      <c r="Y26" s="8"/>
    </row>
    <row r="27" spans="1:256">
      <c r="A27" s="20"/>
      <c r="C27" s="10"/>
      <c r="D27" s="10"/>
      <c r="E27" s="10"/>
      <c r="F27" s="10"/>
      <c r="G27" s="10"/>
      <c r="H27" s="10"/>
      <c r="I27" s="10"/>
      <c r="J27" s="10"/>
      <c r="K27" s="11"/>
      <c r="N27" s="12"/>
      <c r="O27" s="11"/>
      <c r="P27" s="10"/>
      <c r="Q27" s="10"/>
      <c r="R27" s="10"/>
      <c r="S27" s="10"/>
      <c r="T27" s="10"/>
      <c r="U27" s="10"/>
      <c r="Y27" s="8"/>
    </row>
    <row r="28" spans="1:256">
      <c r="A28" s="20" t="inlineStr">
        <is>
          <t>If a member buys a Judo Canada passport with his/her registration, it will be sent to the club for distribution.</t>
        </is>
      </c>
      <c r="C28" s="10"/>
      <c r="D28" s="10"/>
      <c r="E28" s="10"/>
      <c r="F28" s="10"/>
      <c r="G28" s="10"/>
      <c r="H28" s="10"/>
      <c r="I28" s="10"/>
      <c r="J28" s="10"/>
      <c r="K28" s="11" t="inlineStr">
        <is>
          <t>Si un membre achète un passeport de Judo  Canada, il sera envoyé à son club pour lui être distribué.</t>
        </is>
      </c>
      <c r="N28" s="12"/>
      <c r="O28" s="11"/>
      <c r="P28" s="10"/>
      <c r="Q28" s="10"/>
      <c r="R28" s="10"/>
      <c r="S28" s="10"/>
      <c r="T28" s="10"/>
      <c r="U28" s="10"/>
      <c r="Y28" s="8"/>
    </row>
    <row r="29" spans="1:256">
      <c r="A29" s="20"/>
      <c r="C29" s="10"/>
      <c r="D29" s="10"/>
      <c r="E29" s="10"/>
      <c r="F29" s="10"/>
      <c r="G29" s="10"/>
      <c r="H29" s="10"/>
      <c r="I29" s="10"/>
      <c r="J29" s="10"/>
      <c r="K29" s="11"/>
      <c r="N29" s="12"/>
      <c r="O29" s="11"/>
      <c r="P29" s="10"/>
      <c r="Q29" s="10"/>
      <c r="R29" s="10"/>
      <c r="S29" s="10"/>
      <c r="T29" s="10"/>
      <c r="U29" s="10"/>
      <c r="Y29" s="8"/>
    </row>
    <row r="30" spans="1:256">
      <c r="A30" s="20" t="inlineStr">
        <is>
          <t>The Judo Canada passport is required for black belt promotions.  </t>
        </is>
      </c>
      <c r="C30" s="10"/>
      <c r="D30" s="10"/>
      <c r="E30" s="10"/>
      <c r="F30" s="10"/>
      <c r="G30" s="10"/>
      <c r="H30" s="10"/>
      <c r="I30" s="10"/>
      <c r="J30" s="10"/>
      <c r="K30" s="11" t="inlineStr">
        <is>
          <t>Le passeport de Judo Canada est requis pour toutes promotions de ceintures noires.  </t>
        </is>
      </c>
      <c r="N30" s="12"/>
      <c r="O30" s="11"/>
      <c r="P30" s="10"/>
      <c r="Q30" s="10"/>
      <c r="R30" s="10"/>
      <c r="S30" s="10"/>
      <c r="T30" s="10"/>
      <c r="U30" s="10"/>
      <c r="Y30" s="8"/>
    </row>
    <row r="31" spans="1:256">
      <c r="A31" s="20" t="inlineStr">
        <is>
          <t>It is the only official record of promotion, competition and certification.</t>
        </is>
      </c>
      <c r="C31" s="10"/>
      <c r="D31" s="10"/>
      <c r="E31" s="10"/>
      <c r="F31" s="10"/>
      <c r="G31" s="10"/>
      <c r="H31" s="10"/>
      <c r="I31" s="10"/>
      <c r="J31" s="10"/>
      <c r="K31" s="11" t="inlineStr">
        <is>
          <t>Il s'agit du seul document officiel pour l'information des promotions, des compétitions et des certifications antérieures.</t>
        </is>
      </c>
      <c r="N31" s="12"/>
      <c r="O31" s="11"/>
      <c r="P31" s="10"/>
      <c r="Q31" s="10"/>
      <c r="R31" s="10"/>
      <c r="S31" s="10"/>
      <c r="T31" s="10"/>
      <c r="U31" s="10"/>
      <c r="Y31" s="8"/>
    </row>
    <row r="32" spans="1:256">
      <c r="A32" s="20"/>
      <c r="C32" s="10"/>
      <c r="D32" s="10"/>
      <c r="E32" s="10"/>
      <c r="F32" s="10"/>
      <c r="G32" s="10"/>
      <c r="H32" s="10"/>
      <c r="I32" s="10"/>
      <c r="J32" s="10"/>
      <c r="K32" s="11"/>
      <c r="N32" s="12"/>
      <c r="O32" s="11"/>
      <c r="P32" s="10"/>
      <c r="Q32" s="10"/>
      <c r="R32" s="10"/>
      <c r="S32" s="10"/>
      <c r="T32" s="10"/>
      <c r="U32" s="10"/>
      <c r="Y32" s="8"/>
    </row>
    <row r="33" spans="1:256">
      <c r="A33" s="21" t="inlineStr">
        <is>
          <t>The information collected is for the use of the provincial judo association and Judo Canada exclusively.</t>
        </is>
      </c>
      <c r="B33" s="15"/>
      <c r="C33" s="15"/>
      <c r="D33" s="15"/>
      <c r="E33" s="15"/>
      <c r="F33" s="15"/>
      <c r="G33" s="15"/>
      <c r="K33" s="17" t="inlineStr">
        <is>
          <t>L'information ammassée est pour l'utilisation de l'association provinciale de judo et celle de Judo Canada exclusivement.</t>
        </is>
      </c>
      <c r="L33" s="15"/>
      <c r="M33" s="15"/>
      <c r="N33" s="18"/>
      <c r="O33" s="17"/>
      <c r="P33" s="16"/>
      <c r="Q33" s="16"/>
      <c r="R33" s="16"/>
      <c r="S33" s="16"/>
      <c r="T33" s="16"/>
      <c r="U33" s="16"/>
      <c r="V33" s="15"/>
      <c r="W33" s="15"/>
      <c r="X33" s="15"/>
      <c r="Y33" s="8"/>
    </row>
    <row r="34" spans="1:256">
      <c r="A34" s="21" t="inlineStr">
        <is>
          <t>It is used to develop sport programs and to communicate information to members.</t>
        </is>
      </c>
      <c r="B34" s="15"/>
      <c r="C34" s="15"/>
      <c r="D34" s="15"/>
      <c r="E34" s="15"/>
      <c r="F34" s="15"/>
      <c r="G34" s="15"/>
      <c r="K34" s="17" t="inlineStr">
        <is>
          <t>Elle sert à développer des programmes sportifs et à communiquer de l'information aux membres.</t>
        </is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8"/>
    </row>
    <row r="35" spans="1:256">
      <c r="Y35" s="8"/>
    </row>
    <row r="36" spans="1:256" ht="13.5">
      <c r="A36" s="22"/>
      <c r="B36" s="23"/>
      <c r="C36" s="24"/>
      <c r="D36" s="10"/>
      <c r="E36" s="10"/>
      <c r="F36" s="24"/>
      <c r="G36" s="24"/>
      <c r="H36" s="24"/>
      <c r="I36" s="24"/>
      <c r="J36" s="24"/>
      <c r="K36" s="25"/>
      <c r="L36" s="23"/>
      <c r="M36" s="23"/>
      <c r="N36" s="26"/>
      <c r="O36" s="25"/>
      <c r="P36" s="24"/>
      <c r="Q36" s="24"/>
      <c r="R36" s="24"/>
      <c r="S36" s="24"/>
      <c r="T36" s="24"/>
      <c r="U36" s="24"/>
      <c r="V36" s="23"/>
      <c r="W36" s="23"/>
      <c r="X36" s="23"/>
      <c r="Y36" s="27"/>
    </row>
    <row r="37" spans="1:256" ht="13.5">
      <c r="A37" s="28" t="inlineStr">
        <is>
          <t>2016-2017 Fees/Tarifs</t>
        </is>
      </c>
      <c r="B37" s="3"/>
      <c r="C37" s="3"/>
      <c r="D37" s="29" t="inlineStr">
        <is>
          <t>Born between</t>
        </is>
      </c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6"/>
    </row>
    <row r="38" spans="1:256" ht="13.5">
      <c r="A38" s="30"/>
      <c r="C38" s="12"/>
      <c r="D38" s="31" t="inlineStr">
        <is>
          <t>Né(e) entre</t>
        </is>
      </c>
      <c r="E38" s="27"/>
      <c r="F38" s="32" t="s">
        <v>1</v>
      </c>
      <c r="G38" s="32" t="s">
        <v>2</v>
      </c>
      <c r="H38" s="32" t="s">
        <v>3</v>
      </c>
      <c r="I38" s="32" t="s">
        <v>4</v>
      </c>
      <c r="J38" s="32" t="s">
        <v>5</v>
      </c>
      <c r="K38" s="32" t="s">
        <v>6</v>
      </c>
      <c r="L38" s="32" t="s">
        <v>7</v>
      </c>
      <c r="M38" s="32" t="s">
        <v>8</v>
      </c>
      <c r="N38" s="32" t="s">
        <v>9</v>
      </c>
      <c r="O38" s="32" t="s">
        <v>10</v>
      </c>
      <c r="P38" s="32" t="s">
        <v>11</v>
      </c>
      <c r="Q38" s="32" t="s">
        <v>12</v>
      </c>
      <c r="R38" s="32" t="s">
        <v>13</v>
      </c>
      <c r="S38" s="33" t="s">
        <v>14</v>
      </c>
      <c r="Y38" s="8"/>
    </row>
    <row r="39" spans="1:256">
      <c r="A39" s="29" t="inlineStr">
        <is>
          <t>Regular</t>
        </is>
      </c>
      <c r="B39" s="34" t="s">
        <v>15</v>
      </c>
      <c r="C39" s="35" t="s">
        <v>16</v>
      </c>
      <c r="D39" s="30">
        <v>2017</v>
      </c>
      <c r="E39" s="8">
        <v>2010</v>
      </c>
      <c r="F39" s="36">
        <v>45</v>
      </c>
      <c r="G39" s="36">
        <v>69</v>
      </c>
      <c r="H39" s="36">
        <v>30</v>
      </c>
      <c r="I39" s="36">
        <v>4</v>
      </c>
      <c r="J39" s="36">
        <v>50</v>
      </c>
      <c r="K39" s="36">
        <v>19</v>
      </c>
      <c r="L39" s="36">
        <v>19</v>
      </c>
      <c r="M39" s="36"/>
      <c r="N39" s="36">
        <v>25</v>
      </c>
      <c r="O39" s="36">
        <v>40</v>
      </c>
      <c r="P39" s="36"/>
      <c r="Q39" s="36"/>
      <c r="R39" s="36"/>
      <c r="S39" s="37">
        <v>16</v>
      </c>
      <c r="T39" s="38"/>
      <c r="Y39" s="8"/>
    </row>
    <row r="40" spans="1:256">
      <c r="A40" s="30"/>
      <c r="B40" s="39" t="s">
        <v>15</v>
      </c>
      <c r="C40" s="40" t="s">
        <v>17</v>
      </c>
      <c r="D40" s="30">
        <v>2009</v>
      </c>
      <c r="E40" s="8">
        <v>2008</v>
      </c>
      <c r="F40" s="41">
        <v>45</v>
      </c>
      <c r="G40" s="41">
        <v>69</v>
      </c>
      <c r="H40" s="41">
        <v>30</v>
      </c>
      <c r="I40" s="41">
        <v>4</v>
      </c>
      <c r="J40" s="41">
        <v>50</v>
      </c>
      <c r="K40" s="41">
        <v>19</v>
      </c>
      <c r="L40" s="41">
        <v>19</v>
      </c>
      <c r="M40" s="41"/>
      <c r="N40" s="41">
        <v>25</v>
      </c>
      <c r="O40" s="41">
        <v>40</v>
      </c>
      <c r="P40" s="41"/>
      <c r="Q40" s="41"/>
      <c r="R40" s="41"/>
      <c r="S40" s="42">
        <v>16</v>
      </c>
      <c r="Y40" s="8"/>
    </row>
    <row r="41" spans="1:256">
      <c r="A41" s="30"/>
      <c r="B41" s="39" t="s">
        <v>15</v>
      </c>
      <c r="C41" s="40" t="s">
        <v>18</v>
      </c>
      <c r="D41" s="30">
        <v>2007</v>
      </c>
      <c r="E41" s="8">
        <v>2006</v>
      </c>
      <c r="F41" s="41">
        <v>45</v>
      </c>
      <c r="G41" s="41">
        <v>69</v>
      </c>
      <c r="H41" s="41">
        <v>30</v>
      </c>
      <c r="I41" s="41">
        <v>4</v>
      </c>
      <c r="J41" s="41">
        <v>50</v>
      </c>
      <c r="K41" s="41">
        <v>49</v>
      </c>
      <c r="L41" s="41">
        <v>19</v>
      </c>
      <c r="M41" s="41"/>
      <c r="N41" s="41">
        <v>25</v>
      </c>
      <c r="O41" s="41">
        <v>40</v>
      </c>
      <c r="P41" s="41"/>
      <c r="Q41" s="41"/>
      <c r="R41" s="41"/>
      <c r="S41" s="42">
        <v>16</v>
      </c>
      <c r="Y41" s="8"/>
    </row>
    <row r="42" spans="1:256" ht="13.5">
      <c r="A42" s="30"/>
      <c r="B42" s="43" t="s">
        <v>15</v>
      </c>
      <c r="C42" s="44" t="s">
        <v>19</v>
      </c>
      <c r="D42" s="45">
        <v>2005</v>
      </c>
      <c r="E42" s="27">
        <v>2004</v>
      </c>
      <c r="F42" s="46">
        <v>45</v>
      </c>
      <c r="G42" s="46">
        <v>79</v>
      </c>
      <c r="H42" s="46">
        <v>30</v>
      </c>
      <c r="I42" s="46">
        <v>4</v>
      </c>
      <c r="J42" s="46">
        <v>50</v>
      </c>
      <c r="K42" s="46">
        <v>49</v>
      </c>
      <c r="L42" s="46">
        <v>19</v>
      </c>
      <c r="M42" s="46"/>
      <c r="N42" s="46">
        <v>40</v>
      </c>
      <c r="O42" s="46">
        <v>40</v>
      </c>
      <c r="P42" s="46"/>
      <c r="Q42" s="46"/>
      <c r="R42" s="46"/>
      <c r="S42" s="47">
        <v>16</v>
      </c>
      <c r="Y42" s="8"/>
    </row>
    <row r="43" spans="1:256">
      <c r="A43" s="30"/>
      <c r="B43" s="39" t="s">
        <v>20</v>
      </c>
      <c r="C43" s="40" t="s">
        <v>21</v>
      </c>
      <c r="D43" s="48">
        <v>2003</v>
      </c>
      <c r="E43" s="6">
        <v>2002</v>
      </c>
      <c r="F43" s="41">
        <v>50</v>
      </c>
      <c r="G43" s="41">
        <v>79</v>
      </c>
      <c r="H43" s="41">
        <v>35</v>
      </c>
      <c r="I43" s="41">
        <v>9</v>
      </c>
      <c r="J43" s="41">
        <v>75</v>
      </c>
      <c r="K43" s="41">
        <v>64</v>
      </c>
      <c r="L43" s="41">
        <v>29</v>
      </c>
      <c r="M43" s="41"/>
      <c r="N43" s="41">
        <v>40</v>
      </c>
      <c r="O43" s="41">
        <v>40</v>
      </c>
      <c r="P43" s="41"/>
      <c r="Q43" s="41"/>
      <c r="R43" s="41"/>
      <c r="S43" s="42">
        <v>26</v>
      </c>
      <c r="T43" s="38"/>
      <c r="Y43" s="8"/>
    </row>
    <row r="44" spans="1:256">
      <c r="A44" s="30"/>
      <c r="B44" s="39" t="s">
        <v>20</v>
      </c>
      <c r="C44" s="40" t="s">
        <v>22</v>
      </c>
      <c r="D44" s="30">
        <v>2001</v>
      </c>
      <c r="E44" s="8">
        <v>2000</v>
      </c>
      <c r="F44" s="41">
        <v>50</v>
      </c>
      <c r="G44" s="41">
        <v>89</v>
      </c>
      <c r="H44" s="41">
        <v>35</v>
      </c>
      <c r="I44" s="41">
        <v>9</v>
      </c>
      <c r="J44" s="41">
        <v>75</v>
      </c>
      <c r="K44" s="41">
        <v>64</v>
      </c>
      <c r="L44" s="41">
        <v>29</v>
      </c>
      <c r="M44" s="41"/>
      <c r="N44" s="41">
        <v>40</v>
      </c>
      <c r="O44" s="41">
        <v>45</v>
      </c>
      <c r="P44" s="41"/>
      <c r="Q44" s="41"/>
      <c r="R44" s="41"/>
      <c r="S44" s="42">
        <v>26</v>
      </c>
      <c r="Y44" s="8"/>
    </row>
    <row r="45" spans="1:256">
      <c r="A45" s="30"/>
      <c r="B45" s="39" t="s">
        <v>20</v>
      </c>
      <c r="C45" s="40" t="s">
        <v>23</v>
      </c>
      <c r="D45" s="30">
        <v>1999</v>
      </c>
      <c r="E45" s="8">
        <v>1997</v>
      </c>
      <c r="F45" s="41">
        <v>50</v>
      </c>
      <c r="G45" s="41">
        <v>89</v>
      </c>
      <c r="H45" s="41">
        <v>35</v>
      </c>
      <c r="I45" s="41">
        <v>9</v>
      </c>
      <c r="J45" s="41">
        <v>75</v>
      </c>
      <c r="K45" s="41">
        <v>64</v>
      </c>
      <c r="L45" s="41">
        <v>29</v>
      </c>
      <c r="M45" s="41"/>
      <c r="N45" s="41">
        <v>40</v>
      </c>
      <c r="O45" s="41">
        <v>45</v>
      </c>
      <c r="P45" s="41"/>
      <c r="Q45" s="41"/>
      <c r="R45" s="41"/>
      <c r="S45" s="42">
        <v>26</v>
      </c>
      <c r="Y45" s="8"/>
    </row>
    <row r="46" spans="1:256" ht="13.5">
      <c r="A46" s="30"/>
      <c r="B46" s="39" t="s">
        <v>20</v>
      </c>
      <c r="C46" s="40" t="s">
        <v>24</v>
      </c>
      <c r="D46" s="45">
        <v>1996</v>
      </c>
      <c r="E46" s="27">
        <v>1917</v>
      </c>
      <c r="F46" s="41">
        <v>50</v>
      </c>
      <c r="G46" s="41">
        <v>89</v>
      </c>
      <c r="H46" s="41">
        <v>35</v>
      </c>
      <c r="I46" s="41">
        <v>9</v>
      </c>
      <c r="J46" s="41">
        <v>75</v>
      </c>
      <c r="K46" s="41">
        <v>64</v>
      </c>
      <c r="L46" s="41">
        <v>29</v>
      </c>
      <c r="M46" s="41"/>
      <c r="N46" s="41">
        <v>40</v>
      </c>
      <c r="O46" s="41">
        <v>45</v>
      </c>
      <c r="P46" s="41"/>
      <c r="Q46" s="41"/>
      <c r="R46" s="41"/>
      <c r="S46" s="42">
        <v>26</v>
      </c>
      <c r="Y46" s="8"/>
    </row>
    <row r="47" spans="1:256">
      <c r="A47" s="30"/>
      <c r="B47" s="34" t="s">
        <v>25</v>
      </c>
      <c r="C47" s="35" t="s">
        <v>21</v>
      </c>
      <c r="D47" s="30">
        <v>2002</v>
      </c>
      <c r="E47" s="8">
        <v>2002</v>
      </c>
      <c r="F47" s="36">
        <v>45</v>
      </c>
      <c r="G47" s="36">
        <v>89</v>
      </c>
      <c r="H47" s="36">
        <v>15</v>
      </c>
      <c r="I47" s="36">
        <v>24</v>
      </c>
      <c r="J47" s="36">
        <v>115</v>
      </c>
      <c r="K47" s="36">
        <v>64</v>
      </c>
      <c r="L47" s="36">
        <v>29</v>
      </c>
      <c r="M47" s="36"/>
      <c r="N47" s="36">
        <v>40</v>
      </c>
      <c r="O47" s="36">
        <v>35</v>
      </c>
      <c r="P47" s="36"/>
      <c r="Q47" s="36"/>
      <c r="R47" s="36"/>
      <c r="S47" s="37">
        <v>36</v>
      </c>
      <c r="T47" s="38"/>
      <c r="Y47" s="8"/>
    </row>
    <row r="48" spans="1:256">
      <c r="A48" s="30"/>
      <c r="B48" s="39" t="s">
        <v>25</v>
      </c>
      <c r="C48" s="40" t="s">
        <v>22</v>
      </c>
      <c r="D48" s="30">
        <v>2001</v>
      </c>
      <c r="E48" s="8">
        <v>2000</v>
      </c>
      <c r="F48" s="41">
        <v>45</v>
      </c>
      <c r="G48" s="41">
        <v>89</v>
      </c>
      <c r="H48" s="41">
        <v>15</v>
      </c>
      <c r="I48" s="41">
        <v>24</v>
      </c>
      <c r="J48" s="41">
        <v>115</v>
      </c>
      <c r="K48" s="41">
        <v>64</v>
      </c>
      <c r="L48" s="41">
        <v>29</v>
      </c>
      <c r="M48" s="41"/>
      <c r="N48" s="41">
        <v>40</v>
      </c>
      <c r="O48" s="41">
        <v>35</v>
      </c>
      <c r="P48" s="41"/>
      <c r="Q48" s="41"/>
      <c r="R48" s="41"/>
      <c r="S48" s="42">
        <v>36</v>
      </c>
      <c r="Y48" s="8"/>
    </row>
    <row r="49" spans="1:256">
      <c r="A49" s="30"/>
      <c r="B49" s="39" t="s">
        <v>25</v>
      </c>
      <c r="C49" s="40" t="s">
        <v>23</v>
      </c>
      <c r="D49" s="30">
        <v>1999</v>
      </c>
      <c r="E49" s="8">
        <v>1997</v>
      </c>
      <c r="F49" s="41">
        <v>45</v>
      </c>
      <c r="G49" s="41">
        <v>89</v>
      </c>
      <c r="H49" s="41">
        <v>15</v>
      </c>
      <c r="I49" s="41">
        <v>24</v>
      </c>
      <c r="J49" s="41">
        <v>115</v>
      </c>
      <c r="K49" s="41">
        <v>64</v>
      </c>
      <c r="L49" s="41">
        <v>29</v>
      </c>
      <c r="M49" s="41"/>
      <c r="N49" s="41">
        <v>40</v>
      </c>
      <c r="O49" s="41">
        <v>35</v>
      </c>
      <c r="P49" s="41"/>
      <c r="Q49" s="41"/>
      <c r="R49" s="41"/>
      <c r="S49" s="42">
        <v>36</v>
      </c>
      <c r="Y49" s="8"/>
    </row>
    <row r="50" spans="1:256" ht="13.5">
      <c r="A50" s="30"/>
      <c r="B50" s="43" t="s">
        <v>25</v>
      </c>
      <c r="C50" s="44" t="s">
        <v>24</v>
      </c>
      <c r="D50" s="45">
        <v>1996</v>
      </c>
      <c r="E50" s="27">
        <v>1917</v>
      </c>
      <c r="F50" s="46">
        <v>45</v>
      </c>
      <c r="G50" s="46">
        <v>89</v>
      </c>
      <c r="H50" s="46">
        <v>15</v>
      </c>
      <c r="I50" s="46">
        <v>24</v>
      </c>
      <c r="J50" s="46">
        <v>115</v>
      </c>
      <c r="K50" s="46">
        <v>64</v>
      </c>
      <c r="L50" s="46">
        <v>29</v>
      </c>
      <c r="M50" s="46"/>
      <c r="N50" s="46">
        <v>40</v>
      </c>
      <c r="O50" s="46">
        <v>35</v>
      </c>
      <c r="P50" s="46"/>
      <c r="Q50" s="46"/>
      <c r="R50" s="46"/>
      <c r="S50" s="47">
        <v>36</v>
      </c>
      <c r="Y50" s="8"/>
    </row>
    <row r="51" spans="1:256">
      <c r="A51" s="49" t="s">
        <v>26</v>
      </c>
      <c r="B51" s="39" t="s">
        <v>27</v>
      </c>
      <c r="C51" s="6" t="s">
        <v>26</v>
      </c>
      <c r="D51" s="50"/>
      <c r="E51" s="51"/>
      <c r="F51" s="36">
        <v>30</v>
      </c>
      <c r="G51" s="36">
        <v>24</v>
      </c>
      <c r="H51" s="41"/>
      <c r="I51" s="41"/>
      <c r="J51" s="41"/>
      <c r="K51" s="41" t="s">
        <v>28</v>
      </c>
      <c r="L51" s="41"/>
      <c r="M51" s="41"/>
      <c r="N51" s="41"/>
      <c r="O51" s="41"/>
      <c r="P51" s="41"/>
      <c r="Q51" s="41"/>
      <c r="R51" s="52"/>
      <c r="S51" s="37">
        <v>16</v>
      </c>
      <c r="Y51" s="8"/>
    </row>
    <row r="52" spans="1:256">
      <c r="A52" s="53" t="s">
        <v>29</v>
      </c>
      <c r="B52" s="39" t="s">
        <v>27</v>
      </c>
      <c r="C52" s="8" t="s">
        <v>29</v>
      </c>
      <c r="D52" s="54"/>
      <c r="E52" s="55"/>
      <c r="F52" s="41"/>
      <c r="G52" s="41">
        <v>29</v>
      </c>
      <c r="H52" s="41"/>
      <c r="I52" s="41"/>
      <c r="J52" s="41"/>
      <c r="K52" s="41" t="s">
        <v>28</v>
      </c>
      <c r="L52" s="41"/>
      <c r="M52" s="41"/>
      <c r="N52" s="41"/>
      <c r="O52" s="41"/>
      <c r="P52" s="41"/>
      <c r="Q52" s="41"/>
      <c r="R52" s="56"/>
      <c r="S52" s="42">
        <v>36</v>
      </c>
      <c r="Y52" s="8"/>
    </row>
    <row r="53" spans="1:256">
      <c r="A53" s="53" t="inlineStr">
        <is>
          <t>Summer Mudansha U14</t>
        </is>
      </c>
      <c r="B53" s="39" t="s">
        <v>27</v>
      </c>
      <c r="C53" s="8" t="s">
        <v>30</v>
      </c>
      <c r="D53" s="54"/>
      <c r="E53" s="55"/>
      <c r="F53" s="41"/>
      <c r="G53" s="41"/>
      <c r="H53" s="41"/>
      <c r="I53" s="41"/>
      <c r="J53" s="41">
        <v>25</v>
      </c>
      <c r="K53" s="41" t="s">
        <v>28</v>
      </c>
      <c r="L53" s="41"/>
      <c r="M53" s="41"/>
      <c r="N53" s="41"/>
      <c r="O53" s="41"/>
      <c r="P53" s="41"/>
      <c r="Q53" s="41"/>
      <c r="R53" s="56"/>
      <c r="S53" s="42">
        <v>16</v>
      </c>
      <c r="Y53" s="8"/>
    </row>
    <row r="54" spans="1:256">
      <c r="A54" s="53" t="inlineStr">
        <is>
          <t>Summer Mudansha 14+</t>
        </is>
      </c>
      <c r="B54" s="39" t="s">
        <v>27</v>
      </c>
      <c r="C54" s="8" t="s">
        <v>30</v>
      </c>
      <c r="D54" s="54"/>
      <c r="E54" s="55"/>
      <c r="F54" s="41"/>
      <c r="G54" s="41"/>
      <c r="H54" s="41"/>
      <c r="I54" s="41"/>
      <c r="J54" s="41">
        <v>37.5</v>
      </c>
      <c r="K54" s="41" t="s">
        <v>28</v>
      </c>
      <c r="L54" s="41"/>
      <c r="M54" s="41"/>
      <c r="N54" s="41"/>
      <c r="O54" s="41"/>
      <c r="P54" s="41"/>
      <c r="Q54" s="41"/>
      <c r="R54" s="56"/>
      <c r="S54" s="42">
        <v>26</v>
      </c>
      <c r="Y54" s="8"/>
    </row>
    <row r="55" spans="1:256">
      <c r="A55" s="53" t="inlineStr">
        <is>
          <t>Summer Yudansha</t>
        </is>
      </c>
      <c r="B55" s="39" t="s">
        <v>27</v>
      </c>
      <c r="C55" s="8" t="s">
        <v>30</v>
      </c>
      <c r="D55" s="54"/>
      <c r="E55" s="55"/>
      <c r="F55" s="41"/>
      <c r="G55" s="41"/>
      <c r="H55" s="41"/>
      <c r="I55" s="41"/>
      <c r="J55" s="41">
        <v>57.5</v>
      </c>
      <c r="K55" s="41" t="s">
        <v>28</v>
      </c>
      <c r="L55" s="41"/>
      <c r="M55" s="41"/>
      <c r="N55" s="41"/>
      <c r="O55" s="41"/>
      <c r="P55" s="41"/>
      <c r="Q55" s="41"/>
      <c r="R55" s="56"/>
      <c r="S55" s="42">
        <v>36</v>
      </c>
      <c r="Y55" s="8"/>
    </row>
    <row r="56" spans="1:256">
      <c r="A56" s="53" t="s">
        <v>31</v>
      </c>
      <c r="B56" s="39" t="s">
        <v>27</v>
      </c>
      <c r="C56" s="8" t="inlineStr">
        <is>
          <t>Scolaire</t>
        </is>
      </c>
      <c r="D56" s="54"/>
      <c r="E56" s="55"/>
      <c r="F56" s="41"/>
      <c r="G56" s="41">
        <v>25</v>
      </c>
      <c r="H56" s="41"/>
      <c r="I56" s="41"/>
      <c r="J56" s="41"/>
      <c r="K56" s="41">
        <v>5</v>
      </c>
      <c r="L56" s="41"/>
      <c r="M56" s="41"/>
      <c r="N56" s="41"/>
      <c r="O56" s="41"/>
      <c r="P56" s="41"/>
      <c r="Q56" s="41"/>
      <c r="R56" s="56"/>
      <c r="S56" s="42">
        <v>0</v>
      </c>
      <c r="Y56" s="8"/>
    </row>
    <row r="57" spans="1:256">
      <c r="A57" s="53" t="inlineStr">
        <is>
          <t>Collegial</t>
        </is>
      </c>
      <c r="B57" s="39" t="s">
        <v>27</v>
      </c>
      <c r="C57" s="8" t="inlineStr">
        <is>
          <t>65 +</t>
        </is>
      </c>
      <c r="D57" s="54"/>
      <c r="E57" s="55"/>
      <c r="F57" s="41"/>
      <c r="G57" s="41"/>
      <c r="H57" s="41"/>
      <c r="I57" s="41"/>
      <c r="J57" s="41"/>
      <c r="K57" s="41">
        <v>0</v>
      </c>
      <c r="L57" s="41"/>
      <c r="M57" s="41"/>
      <c r="N57" s="41"/>
      <c r="O57" s="41"/>
      <c r="P57" s="41"/>
      <c r="Q57" s="41"/>
      <c r="R57" s="56"/>
      <c r="S57" s="42">
        <v>36</v>
      </c>
      <c r="Y57" s="8"/>
    </row>
    <row r="58" spans="1:256">
      <c r="A58" s="53" t="inlineStr">
        <is>
          <t>Initiation / Introduction</t>
        </is>
      </c>
      <c r="B58" s="39" t="s">
        <v>27</v>
      </c>
      <c r="C58" s="8" t="inlineStr">
        <is>
          <t>Introduction</t>
        </is>
      </c>
      <c r="D58" s="54"/>
      <c r="E58" s="55"/>
      <c r="F58" s="41">
        <v>10</v>
      </c>
      <c r="G58" s="41"/>
      <c r="H58" s="41"/>
      <c r="I58" s="41"/>
      <c r="J58" s="41">
        <v>10</v>
      </c>
      <c r="K58" s="41">
        <v>15</v>
      </c>
      <c r="L58" s="41"/>
      <c r="M58" s="41"/>
      <c r="N58" s="41"/>
      <c r="O58" s="41"/>
      <c r="P58" s="41"/>
      <c r="Q58" s="41"/>
      <c r="R58" s="56"/>
      <c r="S58" s="42">
        <v>0</v>
      </c>
      <c r="Y58" s="8"/>
    </row>
    <row r="59" spans="1:256" ht="13.5">
      <c r="A59" s="53" t="s">
        <v>31</v>
      </c>
      <c r="B59" s="39" t="s">
        <v>27</v>
      </c>
      <c r="C59" s="8" t="inlineStr">
        <is>
          <t>Parascolaire</t>
        </is>
      </c>
      <c r="D59" s="54"/>
      <c r="E59" s="55"/>
      <c r="F59" s="41"/>
      <c r="G59" s="41"/>
      <c r="H59" s="41"/>
      <c r="I59" s="41"/>
      <c r="J59" s="41"/>
      <c r="K59" s="41">
        <v>8</v>
      </c>
      <c r="L59" s="41"/>
      <c r="M59" s="41"/>
      <c r="N59" s="41"/>
      <c r="O59" s="41"/>
      <c r="P59" s="41"/>
      <c r="Q59" s="41"/>
      <c r="R59" s="56"/>
      <c r="S59" s="42">
        <v>0</v>
      </c>
      <c r="Y59" s="8"/>
    </row>
    <row r="60" spans="1:256" ht="13.5">
      <c r="A60" s="57" t="s">
        <v>32</v>
      </c>
      <c r="B60" s="58" t="s">
        <v>27</v>
      </c>
      <c r="C60" s="59" t="s">
        <v>32</v>
      </c>
      <c r="D60" s="60"/>
      <c r="E60" s="61"/>
      <c r="F60" s="62" t="s">
        <v>28</v>
      </c>
      <c r="G60" s="62" t="s">
        <v>28</v>
      </c>
      <c r="H60" s="62" t="s">
        <v>28</v>
      </c>
      <c r="I60" s="62" t="s">
        <v>28</v>
      </c>
      <c r="J60" s="62" t="s">
        <v>28</v>
      </c>
      <c r="K60" s="62" t="s">
        <v>28</v>
      </c>
      <c r="L60" s="62" t="s">
        <v>28</v>
      </c>
      <c r="M60" s="62" t="s">
        <v>28</v>
      </c>
      <c r="N60" s="62" t="s">
        <v>28</v>
      </c>
      <c r="O60" s="62" t="s">
        <v>28</v>
      </c>
      <c r="P60" s="62" t="s">
        <v>28</v>
      </c>
      <c r="Q60" s="62" t="s">
        <v>28</v>
      </c>
      <c r="R60" s="63"/>
      <c r="S60" s="64">
        <v>0</v>
      </c>
      <c r="Y60" s="8"/>
    </row>
    <row r="61" spans="1:256" ht="13.5">
      <c r="A61" s="31" t="s">
        <v>33</v>
      </c>
      <c r="B61" s="43" t="s">
        <v>33</v>
      </c>
      <c r="C61" s="65" t="s">
        <v>33</v>
      </c>
      <c r="D61" s="60"/>
      <c r="E61" s="61"/>
      <c r="F61" s="62">
        <v>100</v>
      </c>
      <c r="G61" s="62">
        <v>75</v>
      </c>
      <c r="H61" s="46">
        <v>0</v>
      </c>
      <c r="I61" s="62">
        <v>15</v>
      </c>
      <c r="J61" s="62">
        <v>150</v>
      </c>
      <c r="K61" s="62">
        <v>0</v>
      </c>
      <c r="L61" s="62">
        <v>50</v>
      </c>
      <c r="M61" s="62"/>
      <c r="N61" s="63"/>
      <c r="O61" s="63">
        <v>25</v>
      </c>
      <c r="P61" s="63">
        <v>0</v>
      </c>
      <c r="Q61" s="62"/>
      <c r="R61" s="63">
        <v>0</v>
      </c>
      <c r="S61" s="64">
        <v>0</v>
      </c>
      <c r="Y61" s="8"/>
    </row>
    <row r="62" spans="1:256" ht="13.5">
      <c r="A62" s="66" t="s">
        <v>34</v>
      </c>
      <c r="B62" s="58" t="s">
        <v>34</v>
      </c>
      <c r="C62" s="67" t="s">
        <v>34</v>
      </c>
      <c r="D62" s="60"/>
      <c r="E62" s="61"/>
      <c r="F62" s="62"/>
      <c r="G62" s="62"/>
      <c r="H62" s="62"/>
      <c r="I62" s="62"/>
      <c r="J62" s="62"/>
      <c r="K62" s="62">
        <v>5</v>
      </c>
      <c r="L62" s="62"/>
      <c r="M62" s="62"/>
      <c r="N62" s="63"/>
      <c r="O62" s="63"/>
      <c r="P62" s="63"/>
      <c r="Q62" s="63"/>
      <c r="R62" s="63"/>
      <c r="S62" s="64">
        <v>40</v>
      </c>
      <c r="Y62" s="8"/>
    </row>
    <row r="63" spans="1:256" ht="13.5">
      <c r="A63" s="45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7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printOptions/>
  <pageMargins left="0.25" right="0.25" top="0.75" bottom="0.75" header="0.3" footer="0.3"/>
  <pageSetup blackAndWhite="0" cellComments="none" copies="1" draft="0" errors="displayed" firstPageNumber="1" fitToHeight="1" fitToWidth="1" orientation="landscape" pageOrder="downThenOver" paperSize="5" scale="85" useFirstPageNumber="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65536"/>
  <sheetViews>
    <sheetView workbookViewId="0" tabSelected="1">
      <pane xSplit="6" ySplit="5" topLeftCell="G6" activePane="bottomRight" state="frozen"/>
      <selection pane="bottomRight" activeCell="P6" sqref="P6"/>
    </sheetView>
  </sheetViews>
  <sheetFormatPr defaultRowHeight="12.75"/>
  <cols>
    <col min="1" max="1" style="68" width="17.016589831401475" customWidth="1"/>
    <col min="2" max="2" style="68" width="10.003312697576398" customWidth="1"/>
    <col min="3" max="3" style="68" width="6.567119994731297" customWidth="1"/>
    <col min="4" max="4" style="68" width="5.706114989462593" customWidth="1"/>
    <col min="5" max="5" style="69" width="1.698528055848262" customWidth="1"/>
    <col min="6" max="6" style="69" width="4.418521140674395" customWidth="1"/>
    <col min="7" max="7" style="70" width="6.708011722866176" customWidth="1"/>
    <col min="8" max="9" style="70" width="15.86988771074816" customWidth="1"/>
    <col min="10" max="10" style="71" width="3.7023215226554274" customWidth="1"/>
    <col min="11" max="11" style="72" width="9.001415964172814" customWidth="1"/>
    <col min="12" max="12" style="70" width="10.144204425711276" hidden="1" customWidth="1"/>
    <col min="13" max="15" style="73" width="6.708011722866176" customWidth="1"/>
    <col min="16" max="16" style="74" width="5.706114989462593" customWidth="1"/>
    <col min="17" max="17" style="75" width="9.85850731032666" customWidth="1"/>
    <col min="18" max="18" style="76" width="9.85850731032666" customWidth="1"/>
    <col min="19" max="19" style="70" width="20.87937137776607" customWidth="1"/>
    <col min="20" max="23" style="77" width="16.726979056902003" customWidth="1"/>
    <col min="24" max="24" style="78" width="8.711805189673342" customWidth="1"/>
    <col min="25" max="25" style="78" width="9.572810194942045" customWidth="1"/>
    <col min="26" max="26" style="79" width="9.428004807692309" customWidth="1"/>
    <col min="27" max="27" style="80" width="9.428004807692309" customWidth="1"/>
    <col min="28" max="29" style="80" width="10.003312697576398" customWidth="1"/>
    <col min="30" max="30" style="80" width="9.428004807692309" customWidth="1"/>
    <col min="31" max="31" style="70" width="12.719392123287674" customWidth="1"/>
    <col min="32" max="32" style="70" width="28.608848129610116" customWidth="1"/>
    <col min="33" max="33" style="70" width="14.437488474710221" customWidth="1"/>
    <col min="34" max="34" style="70" width="11.146101159114858" customWidth="1"/>
    <col min="35" max="36" style="1" width="15.86988771074816" bestFit="1" customWidth="1"/>
    <col min="37" max="37" style="70" width="17.016589831401475" customWidth="1"/>
    <col min="38" max="38" style="68" width="15.86988771074816" customWidth="1"/>
    <col min="39" max="50" style="1" width="15.86988771074816" customWidth="1"/>
    <col min="51" max="51" style="1" width="4.7042182560590105" customWidth="1"/>
    <col min="52" max="53" style="1" width="15.86988771074816" customWidth="1"/>
    <col min="54" max="54" style="1" width="4.7042182560590105" customWidth="1"/>
    <col min="55" max="56" style="1" width="15.86988771074816" customWidth="1"/>
    <col min="57" max="57" style="1" width="4.7042182560590105" customWidth="1"/>
    <col min="58" max="59" style="1" width="15.86988771074816" customWidth="1"/>
    <col min="60" max="60" style="1" width="4.7042182560590105" customWidth="1"/>
    <col min="61" max="62" style="1" width="15.86988771074816" customWidth="1"/>
    <col min="63" max="256" style="1" width="15.86988771074816" bestFit="1" customWidth="1"/>
  </cols>
  <sheetData>
    <row r="1" spans="1:256">
      <c r="A1" s="81"/>
      <c r="B1" s="82" t="inlineStr">
        <is>
          <t>Stats.</t>
        </is>
      </c>
      <c r="C1" s="81"/>
      <c r="E1" s="68"/>
      <c r="F1" s="68"/>
      <c r="G1" s="81" t="s">
        <v>33</v>
      </c>
      <c r="H1" s="68"/>
      <c r="I1" s="68"/>
      <c r="J1" s="68"/>
      <c r="K1" s="81" t="inlineStr">
        <is>
          <t>Contact person / Personne contact (cannot be a P.O. box / ne peut pas être un casier postal)</t>
        </is>
      </c>
      <c r="L1" s="81"/>
      <c r="M1" s="1"/>
      <c r="N1" s="1"/>
      <c r="O1" s="1"/>
      <c r="P1" s="68"/>
      <c r="Q1" s="68"/>
      <c r="R1" s="68"/>
      <c r="S1" s="83"/>
      <c r="T1" s="83"/>
      <c r="U1" s="83"/>
      <c r="V1" s="83"/>
      <c r="W1" s="83"/>
      <c r="X1" s="12"/>
      <c r="Y1" s="12"/>
      <c r="Z1" s="56"/>
      <c r="AA1" s="56"/>
      <c r="AB1" s="38"/>
      <c r="AC1" s="38"/>
      <c r="AD1" s="38"/>
      <c r="AE1" s="68"/>
      <c r="AF1" s="68"/>
      <c r="AG1" s="68"/>
      <c r="AH1" s="68"/>
      <c r="AK1" s="68"/>
      <c r="AN1" t="inlineStr">
        <is>
          <t>Season start</t>
        </is>
      </c>
      <c r="AO1" t="inlineStr">
        <is>
          <t>Sept</t>
        </is>
      </c>
      <c r="AP1">
        <v>1</v>
      </c>
      <c r="AQ1" s="15">
        <v>2016</v>
      </c>
      <c r="AW1" t="inlineStr">
        <is>
          <t>(P/T)</t>
        </is>
      </c>
    </row>
    <row r="2" spans="1:256">
      <c r="B2" s="84" t="inlineStr">
        <is>
          <t>2016-2017</t>
        </is>
      </c>
      <c r="E2" s="68"/>
      <c r="G2" s="85" t="inlineStr">
        <is>
          <t>Code</t>
        </is>
      </c>
      <c r="H2" s="86" t="s">
        <v>35</v>
      </c>
      <c r="I2" s="87" t="s">
        <v>6</v>
      </c>
      <c r="J2" s="68"/>
      <c r="K2" s="88" t="inlineStr">
        <is>
          <t>Name / Nom</t>
        </is>
      </c>
      <c r="L2" s="89"/>
      <c r="M2" s="90"/>
      <c r="N2" s="91" t="inlineStr">
        <is>
          <t>E-mail / Courriel</t>
        </is>
      </c>
      <c r="O2" s="89"/>
      <c r="P2" s="90"/>
      <c r="Q2" s="92" t="s">
        <v>36</v>
      </c>
      <c r="R2" s="91" t="inlineStr">
        <is>
          <t>Mailing / Adresse</t>
        </is>
      </c>
      <c r="S2" s="89"/>
      <c r="T2" s="90"/>
      <c r="U2" s="1"/>
      <c r="V2" s="68"/>
      <c r="W2" s="68"/>
      <c r="X2" s="12"/>
      <c r="Y2" s="12"/>
      <c r="Z2" s="56"/>
      <c r="AA2" s="38"/>
      <c r="AB2" s="38"/>
      <c r="AC2" s="38"/>
      <c r="AD2" s="38"/>
      <c r="AE2" s="68"/>
      <c r="AF2" s="68"/>
      <c r="AG2" s="68"/>
      <c r="AH2" s="68"/>
      <c r="AK2" s="68"/>
      <c r="AN2" t="inlineStr">
        <is>
          <t>Season end</t>
        </is>
      </c>
      <c r="AO2" t="inlineStr">
        <is>
          <t>Aug</t>
        </is>
      </c>
      <c r="AP2">
        <v>31</v>
      </c>
      <c r="AQ2" s="15">
        <v>2017</v>
      </c>
      <c r="AW2" t="s">
        <v>1</v>
      </c>
      <c r="AX2" t="inlineStr">
        <is>
          <t>Jan</t>
        </is>
      </c>
      <c r="AY2" t="s">
        <v>37</v>
      </c>
      <c r="AZ2" t="s">
        <v>38</v>
      </c>
      <c r="BA2" t="s">
        <v>39</v>
      </c>
    </row>
    <row r="3" spans="1:256">
      <c r="B3" s="82" t="s">
        <f>H2</f>
        <v>35</v>
      </c>
      <c r="E3" s="68"/>
      <c r="F3" s="68"/>
      <c r="G3" s="93" t="s">
        <v>40</v>
      </c>
      <c r="H3" s="68"/>
      <c r="I3" s="68"/>
      <c r="J3" s="68"/>
      <c r="K3" s="68"/>
      <c r="L3" s="68"/>
      <c r="M3" s="1"/>
      <c r="N3" s="1"/>
      <c r="O3" s="1"/>
      <c r="P3" s="68"/>
      <c r="Q3" s="94" t="s">
        <v>41</v>
      </c>
      <c r="R3" s="94" t="s">
        <v>42</v>
      </c>
      <c r="S3" s="68"/>
      <c r="T3" s="68"/>
      <c r="U3" s="68"/>
      <c r="V3" s="68"/>
      <c r="W3" s="68"/>
      <c r="X3" s="12"/>
      <c r="Y3" s="12"/>
      <c r="Z3" s="56"/>
      <c r="AA3" s="38"/>
      <c r="AB3" s="95" t="s">
        <v>41</v>
      </c>
      <c r="AC3" s="95" t="s">
        <v>42</v>
      </c>
      <c r="AD3" s="38"/>
      <c r="AE3" s="68"/>
      <c r="AF3" s="68"/>
      <c r="AG3" s="68"/>
      <c r="AH3" s="68"/>
      <c r="AI3" s="96" t="inlineStr">
        <is>
          <t>Self-identification / Auto-identification</t>
        </is>
      </c>
      <c r="AJ3" s="97"/>
      <c r="AK3" s="68"/>
      <c r="AQ3" s="12" t="s">
        <v>14</v>
      </c>
      <c r="AR3" s="12" t="s">
        <v>6</v>
      </c>
      <c r="AW3" t="s">
        <v>11</v>
      </c>
      <c r="AX3" t="inlineStr">
        <is>
          <t>Feb/Fév</t>
        </is>
      </c>
      <c r="AY3" t="s">
        <v>38</v>
      </c>
      <c r="AZ3" t="s">
        <v>43</v>
      </c>
      <c r="BA3" t="s">
        <v>44</v>
      </c>
    </row>
    <row r="4" spans="1:256">
      <c r="B4" s="82" t="s">
        <v>40</v>
      </c>
      <c r="E4" s="68"/>
      <c r="G4" s="98"/>
      <c r="H4" s="99" t="inlineStr">
        <is>
          <t>Last Name</t>
        </is>
      </c>
      <c r="I4" s="99" t="inlineStr">
        <is>
          <t>First Name</t>
        </is>
      </c>
      <c r="J4" s="99" t="s">
        <v>45</v>
      </c>
      <c r="K4" s="99" t="s">
        <v>46</v>
      </c>
      <c r="L4" s="99"/>
      <c r="M4" s="100"/>
      <c r="N4" s="100" t="inlineStr">
        <is>
          <t>D.o.B. / D.d.N.</t>
        </is>
      </c>
      <c r="O4" s="101"/>
      <c r="P4" s="102"/>
      <c r="Q4" s="103" t="s">
        <v>34</v>
      </c>
      <c r="R4" s="103" t="s">
        <v>34</v>
      </c>
      <c r="S4" s="99" t="inlineStr">
        <is>
          <t>E-mail</t>
        </is>
      </c>
      <c r="T4" s="104" t="inlineStr">
        <is>
          <t>Comment</t>
        </is>
      </c>
      <c r="U4" s="99" t="inlineStr">
        <is>
          <t>Primary function</t>
        </is>
      </c>
      <c r="V4" s="104" t="inlineStr">
        <is>
          <t>Secondary function</t>
        </is>
      </c>
      <c r="W4" s="104" t="inlineStr">
        <is>
          <t>Tertiary function</t>
        </is>
      </c>
      <c r="X4" s="105"/>
      <c r="Y4" s="105"/>
      <c r="Z4" s="106" t="inlineStr">
        <is>
          <t>Prov. </t>
        </is>
      </c>
      <c r="AA4" s="106" t="inlineStr">
        <is>
          <t>National</t>
        </is>
      </c>
      <c r="AB4" s="106" t="s">
        <v>34</v>
      </c>
      <c r="AC4" s="106" t="s">
        <v>34</v>
      </c>
      <c r="AD4" s="106" t="inlineStr">
        <is>
          <t>Total</t>
        </is>
      </c>
      <c r="AE4" s="107" t="s">
        <v>36</v>
      </c>
      <c r="AF4" s="104" t="inlineStr">
        <is>
          <t>Address</t>
        </is>
      </c>
      <c r="AG4" s="104" t="inlineStr">
        <is>
          <t>City</t>
        </is>
      </c>
      <c r="AH4" s="99" t="inlineStr">
        <is>
          <t>Postal Code</t>
        </is>
      </c>
      <c r="AI4" s="104" t="inlineStr">
        <is>
          <t>Aboriginal Status</t>
        </is>
      </c>
      <c r="AJ4" s="108" t="inlineStr">
        <is>
          <t>With a disability</t>
        </is>
      </c>
      <c r="AK4" s="109" t="inlineStr">
        <is>
          <t>Active 1</t>
        </is>
      </c>
      <c r="AL4" s="110" t="inlineStr">
        <is>
          <t>Active 2</t>
        </is>
      </c>
      <c r="AM4" s="111" t="inlineStr">
        <is>
          <t>Active 3</t>
        </is>
      </c>
      <c r="AN4" s="112" t="inlineStr">
        <is>
          <t>Active Gender</t>
        </is>
      </c>
      <c r="AO4" s="113" t="inlineStr">
        <is>
          <t>Auto-status</t>
        </is>
      </c>
      <c r="AP4" s="113" t="inlineStr">
        <is>
          <t>Active Age</t>
        </is>
      </c>
      <c r="AQ4" s="113" t="s">
        <v>47</v>
      </c>
      <c r="AR4" s="113" t="s">
        <v>47</v>
      </c>
      <c r="AS4" s="113" t="inlineStr">
        <is>
          <t>Active Aboriginal</t>
        </is>
      </c>
      <c r="AT4" s="113" t="inlineStr">
        <is>
          <t>Active Handicap</t>
        </is>
      </c>
      <c r="AU4" s="113" t="inlineStr">
        <is>
          <t> P/T subtotal</t>
        </is>
      </c>
      <c r="AV4" s="113" t="inlineStr">
        <is>
          <t>P/T discount</t>
        </is>
      </c>
      <c r="AW4" t="s">
        <v>2</v>
      </c>
      <c r="AX4" t="inlineStr">
        <is>
          <t>Mar</t>
        </is>
      </c>
      <c r="BA4" t="s">
        <v>48</v>
      </c>
    </row>
    <row r="5" spans="1:256">
      <c r="A5" s="114" t="inlineStr">
        <is>
          <t>Total active</t>
        </is>
      </c>
      <c r="B5" s="115">
        <f>B16+B17</f>
        <v>0</v>
      </c>
      <c r="E5" s="68"/>
      <c r="F5" s="116"/>
      <c r="G5" s="117" t="inlineStr">
        <is>
          <t>JC #</t>
        </is>
      </c>
      <c r="H5" s="118" t="inlineStr">
        <is>
          <t>Nom de famille</t>
        </is>
      </c>
      <c r="I5" s="118" t="inlineStr">
        <is>
          <t>Prénom</t>
        </is>
      </c>
      <c r="J5" s="118" t="s">
        <v>49</v>
      </c>
      <c r="K5" s="118" t="inlineStr">
        <is>
          <t>Grade</t>
        </is>
      </c>
      <c r="L5" s="118"/>
      <c r="M5" s="119" t="inlineStr">
        <is>
          <t>DJ</t>
        </is>
      </c>
      <c r="N5" s="119" t="inlineStr">
        <is>
          <t>MM</t>
        </is>
      </c>
      <c r="O5" s="120" t="inlineStr">
        <is>
          <t>YYAA</t>
        </is>
      </c>
      <c r="P5" s="121" t="inlineStr">
        <is>
          <t>R / N</t>
        </is>
      </c>
      <c r="Q5" s="122" t="s">
        <v>50</v>
      </c>
      <c r="R5" s="122" t="s">
        <v>50</v>
      </c>
      <c r="S5" s="118" t="inlineStr">
        <is>
          <t>Courriel</t>
        </is>
      </c>
      <c r="T5" s="123" t="inlineStr">
        <is>
          <t>Commentaire</t>
        </is>
      </c>
      <c r="U5" s="118" t="inlineStr">
        <is>
          <t>Fonction primaire</t>
        </is>
      </c>
      <c r="V5" s="123" t="inlineStr">
        <is>
          <t>Fonction secondaire</t>
        </is>
      </c>
      <c r="W5" s="123" t="inlineStr">
        <is>
          <t>Fonction tertiaire</t>
        </is>
      </c>
      <c r="X5" s="124" t="s">
        <v>51</v>
      </c>
      <c r="Y5" s="124" t="s">
        <v>52</v>
      </c>
      <c r="Z5" s="125" t="inlineStr">
        <is>
          <t>Terr.</t>
        </is>
      </c>
      <c r="AA5" s="125"/>
      <c r="AB5" s="125" t="s">
        <v>50</v>
      </c>
      <c r="AC5" s="125" t="s">
        <v>50</v>
      </c>
      <c r="AD5" s="125"/>
      <c r="AE5" s="126"/>
      <c r="AF5" s="123"/>
      <c r="AG5" s="123" t="inlineStr">
        <is>
          <t>Ville</t>
        </is>
      </c>
      <c r="AH5" s="118" t="inlineStr">
        <is>
          <t>Code Postal</t>
        </is>
      </c>
      <c r="AI5" s="127" t="inlineStr">
        <is>
          <t>Statut aborigène</t>
        </is>
      </c>
      <c r="AJ5" s="127" t="inlineStr">
        <is>
          <t>Avec un handicap</t>
        </is>
      </c>
      <c r="AL5" s="128"/>
      <c r="AM5" s="129"/>
      <c r="AW5" t="s">
        <v>13</v>
      </c>
      <c r="AX5" t="inlineStr">
        <is>
          <t>Apr/Avr</t>
        </is>
      </c>
      <c r="BA5" t="s">
        <v>53</v>
      </c>
      <c r="BF5" t="inlineStr">
        <is>
          <t>Mud</t>
        </is>
      </c>
      <c r="BG5" s="130"/>
      <c r="BI5" t="s">
        <v>54</v>
      </c>
    </row>
    <row r="6" spans="1:256" customHeight="1" ht="12">
      <c r="A6" s="131"/>
      <c r="F6" s="132" t="inlineStr">
        <is>
          <t>1</t>
        </is>
      </c>
      <c r="H6" s="133"/>
      <c r="I6" s="133"/>
      <c r="J6" s="134"/>
      <c r="K6" s="135"/>
      <c r="L6" s="136"/>
      <c r="M6" s="137">
        <f>LEFT(L6,2)</f>
      </c>
      <c r="N6" s="138">
        <f>MID(L6,4,2)</f>
      </c>
      <c r="O6" s="139"/>
      <c r="P6" s="140"/>
      <c r="Q6" s="141"/>
      <c r="R6" s="142"/>
      <c r="S6" s="143"/>
      <c r="T6" s="144"/>
      <c r="U6" s="145"/>
      <c r="V6" s="146"/>
      <c r="W6" s="146"/>
      <c r="X6" s="147" t="e">
        <f>VLOOKUP(AP6,$BC$7:$BD$14,2)</f>
        <v>#N/A</v>
      </c>
      <c r="Y6" s="147" t="s">
        <f>IF(P6="r",AO6,IF(P6="n",AO6,"-"))</f>
        <v>28</v>
      </c>
      <c r="Z6" s="148">
        <f>AU6-AV6</f>
        <v>0</v>
      </c>
      <c r="AA6" s="148" t="b">
        <f>IF(Y6="Mudansha",VLOOKUP(X6,$BF$7:$BG$14,2,FALSE),IF(Y6="Yudansha",VLOOKUP(X6,$BI$7:$BJ$10,2,FALSE)))</f>
        <v>0</v>
      </c>
      <c r="AB6" s="148">
        <f>IF(AQ6="Y/O",Information!S$62,0)</f>
        <v>0</v>
      </c>
      <c r="AC6" s="148">
        <f>IF(AR6="Y/O",Information!K$62,0)</f>
        <v>0</v>
      </c>
      <c r="AD6" s="148">
        <f>Z6+AA6+AB6</f>
        <v>0</v>
      </c>
      <c r="AE6" s="133"/>
      <c r="AF6" s="133"/>
      <c r="AG6" s="133"/>
      <c r="AH6" s="133"/>
      <c r="AI6" s="149"/>
      <c r="AJ6" s="149"/>
      <c r="AK6" s="150" t="s">
        <f>IF($P6="r",U6,IF($P6="n",U6,"-"))</f>
        <v>28</v>
      </c>
      <c r="AL6" s="151" t="s">
        <f>IF($P6="r",V6,IF($P6="n",V6,"-"))</f>
        <v>28</v>
      </c>
      <c r="AM6" s="151" t="s">
        <f>IF($P6="r",W6,IF($P6="n",W6,"-"))</f>
        <v>28</v>
      </c>
      <c r="AN6" s="151" t="s">
        <f>IF(P6="r",J6,IF(P6="n",J6,"-"))</f>
        <v>28</v>
      </c>
      <c r="AO6" t="e">
        <f>VLOOKUP(K6,$AZ$8:$BA$27,2,FALSE)</f>
        <v>#N/A</v>
      </c>
      <c r="AP6" s="12" t="s">
        <f>IF(P6="r",(AQ$2-O6),IF(P6="n",(AQ$2-O6),"-"))</f>
        <v>28</v>
      </c>
      <c r="AQ6" s="12" t="s">
        <f>IF(P6="N",Q6,IF(P6="r",Q6,"-"))</f>
        <v>28</v>
      </c>
      <c r="AR6" s="12" t="s">
        <f>IF(P6="N",R6,IF(P6="r",R6,"-"))</f>
        <v>28</v>
      </c>
      <c r="AS6" s="12" t="s">
        <f>IF(P6="N",AI6,IF(P6="r",AI6,"-"))</f>
        <v>28</v>
      </c>
      <c r="AT6" s="12" t="s">
        <f>IF(P6="N",AJ6,IF(P6="r",AJ6,"-"))</f>
        <v>28</v>
      </c>
      <c r="AU6" s="148" t="b">
        <f>IF($Y6="Mudansha",VLOOKUP($X6,$BF$17:$BG$24,2,FALSE),IF($Y6="Yudansha",VLOOKUP($X6,$BI$17:$BJ$20,2,FALSE)))</f>
        <v>0</v>
      </c>
      <c r="AV6" t="b">
        <f>IF($AP6&gt;=65,$AU6,0)</f>
        <v>0</v>
      </c>
      <c r="AW6" t="s">
        <v>3</v>
      </c>
      <c r="AX6" t="inlineStr">
        <is>
          <t>May/Mai</t>
        </is>
      </c>
      <c r="AZ6" s="152" t="s">
        <v>46</v>
      </c>
      <c r="BA6" s="153" t="s">
        <v>52</v>
      </c>
      <c r="BC6" s="152" t="inlineStr">
        <is>
          <t>Min. Age</t>
        </is>
      </c>
      <c r="BD6" s="154" t="s">
        <v>51</v>
      </c>
      <c r="BF6" s="152" t="s">
        <v>51</v>
      </c>
      <c r="BG6" s="155" t="s">
        <v>14</v>
      </c>
      <c r="BI6" s="152" t="s">
        <v>51</v>
      </c>
      <c r="BJ6" s="156" t="s">
        <v>14</v>
      </c>
    </row>
    <row r="7" spans="1:256" customHeight="1" ht="12">
      <c r="A7" s="157" t="s">
        <v>16</v>
      </c>
      <c r="B7" s="158">
        <f>COUNTIF(X:X,A7)</f>
        <v>0</v>
      </c>
      <c r="C7" s="159" t="e">
        <f>B7/B$5</f>
        <v>#DIV/0!</v>
      </c>
      <c r="F7" s="155">
        <f>F6+1</f>
        <v>2</v>
      </c>
      <c r="H7" s="133"/>
      <c r="I7" s="133"/>
      <c r="J7" s="134"/>
      <c r="K7" s="135"/>
      <c r="L7" s="136"/>
      <c r="M7" s="137">
        <f>LEFT(L7,2)</f>
      </c>
      <c r="N7" s="138">
        <f>MID(L7,4,2)</f>
      </c>
      <c r="O7" s="139">
        <f>RIGHT(L7,4)</f>
      </c>
      <c r="P7" s="140"/>
      <c r="Q7" s="141"/>
      <c r="R7" s="142"/>
      <c r="S7" s="143"/>
      <c r="T7" s="144"/>
      <c r="U7" s="145"/>
      <c r="V7" s="146"/>
      <c r="W7" s="146"/>
      <c r="X7" s="147" t="e">
        <f>VLOOKUP(AP7,$BC$7:$BD$14,2)</f>
        <v>#N/A</v>
      </c>
      <c r="Y7" s="147" t="s">
        <f>IF(P7="r",AO7,IF(P7="n",AO7,"-"))</f>
        <v>28</v>
      </c>
      <c r="Z7" s="148">
        <f>AU7-AV7</f>
        <v>0</v>
      </c>
      <c r="AA7" s="148" t="b">
        <f>IF(Y7="Mudansha",VLOOKUP(X7,$BF$7:$BG$14,2,FALSE),IF(Y7="Yudansha",VLOOKUP(X7,$BI$7:$BJ$10,2,FALSE)))</f>
        <v>0</v>
      </c>
      <c r="AB7" s="148">
        <f>IF(AQ7="Y/O",Information!S$62,0)</f>
        <v>0</v>
      </c>
      <c r="AC7" s="148">
        <f>IF(AR7="Y/O",Information!K$62,0)</f>
        <v>0</v>
      </c>
      <c r="AD7" s="148">
        <f>Z7+AA7+AB7</f>
        <v>0</v>
      </c>
      <c r="AE7" s="133"/>
      <c r="AF7" s="133"/>
      <c r="AG7" s="133"/>
      <c r="AH7" s="133"/>
      <c r="AI7" s="160"/>
      <c r="AJ7" s="160"/>
      <c r="AK7" s="150" t="s">
        <f>IF($P7="r",U7,IF($P7="n",U7,"-"))</f>
        <v>28</v>
      </c>
      <c r="AL7" s="151" t="s">
        <f>IF($P7="r",V7,IF($P7="n",V7,"-"))</f>
        <v>28</v>
      </c>
      <c r="AM7" s="151" t="s">
        <f>IF($P7="r",W7,IF($P7="n",W7,"-"))</f>
        <v>28</v>
      </c>
      <c r="AN7" s="151" t="s">
        <f>IF(P7="r",J7,IF(P7="n",J7,"-"))</f>
        <v>28</v>
      </c>
      <c r="AO7" t="e">
        <f>VLOOKUP(K7,$AZ$8:$BA$27,2,FALSE)</f>
        <v>#N/A</v>
      </c>
      <c r="AP7" s="12" t="s">
        <f>IF(P7="r",(AQ$2-O7),IF(P7="n",(AQ$2-O7),"-"))</f>
        <v>28</v>
      </c>
      <c r="AQ7" s="12" t="s">
        <f>IF(P7="N",Q7,IF(P7="r",Q7,"-"))</f>
        <v>28</v>
      </c>
      <c r="AR7" s="12" t="s">
        <f>IF(P7="N",R7,IF(P7="r",R7,"-"))</f>
        <v>28</v>
      </c>
      <c r="AS7" s="12" t="s">
        <f>IF(P7="N",AI7,IF(P7="r",AI7,"-"))</f>
        <v>28</v>
      </c>
      <c r="AT7" s="12" t="s">
        <f>IF(P7="N",AJ7,IF(P7="r",AJ7,"-"))</f>
        <v>28</v>
      </c>
      <c r="AU7" s="148" t="b">
        <f>IF($Y7="Mudansha",VLOOKUP($X7,$BF$17:$BG$24,2,FALSE),IF($Y7="Yudansha",VLOOKUP($X7,$BI$17:$BJ$20,2,FALSE)))</f>
        <v>0</v>
      </c>
      <c r="AV7" t="b">
        <f>IF($AP7&gt;=65,$AU7,0)</f>
        <v>0</v>
      </c>
      <c r="AW7" t="s">
        <v>4</v>
      </c>
      <c r="AX7" t="inlineStr">
        <is>
          <t>Jun/Juin</t>
        </is>
      </c>
      <c r="AZ7" s="161"/>
      <c r="BA7" s="155"/>
      <c r="BC7" s="162">
        <v>0</v>
      </c>
      <c r="BD7" s="73" t="s">
        <v>16</v>
      </c>
      <c r="BF7" s="161" t="s">
        <v>16</v>
      </c>
      <c r="BG7" s="155">
        <f>HLOOKUP(BG$6,Information!$B$38:$S$50,2,FALSE)</f>
        <v>16</v>
      </c>
      <c r="BI7" s="163" t="s">
        <v>21</v>
      </c>
      <c r="BJ7" s="130">
        <f>HLOOKUP(BJ$6,Information!$B$38:$S$50,10,FALSE)</f>
        <v>36</v>
      </c>
    </row>
    <row r="8" spans="1:256">
      <c r="A8" s="164" t="s">
        <v>17</v>
      </c>
      <c r="B8" s="73">
        <f>COUNTIF(X:X,A8)</f>
        <v>0</v>
      </c>
      <c r="C8" s="159" t="e">
        <f>B8/B$5</f>
        <v>#DIV/0!</v>
      </c>
      <c r="F8" s="155">
        <f>F7+1</f>
        <v>3</v>
      </c>
      <c r="H8" s="133"/>
      <c r="I8" s="133"/>
      <c r="J8" s="134"/>
      <c r="K8" s="135"/>
      <c r="L8" s="136"/>
      <c r="M8" s="137">
        <f>LEFT(L8,2)</f>
      </c>
      <c r="N8" s="138">
        <f>MID(L8,4,2)</f>
      </c>
      <c r="O8" s="139">
        <f>RIGHT(L8,4)</f>
      </c>
      <c r="P8" s="140"/>
      <c r="Q8" s="141"/>
      <c r="R8" s="142"/>
      <c r="S8" s="143"/>
      <c r="T8" s="144"/>
      <c r="U8" s="145"/>
      <c r="V8" s="146"/>
      <c r="W8" s="146"/>
      <c r="X8" s="147" t="e">
        <f>VLOOKUP(AP8,$BC$7:$BD$14,2)</f>
        <v>#N/A</v>
      </c>
      <c r="Y8" s="147" t="s">
        <f>IF(P8="r",AO8,IF(P8="n",AO8,"-"))</f>
        <v>28</v>
      </c>
      <c r="Z8" s="148">
        <f>AU8-AV8</f>
        <v>0</v>
      </c>
      <c r="AA8" s="148" t="b">
        <f>IF(Y8="Mudansha",VLOOKUP(X8,$BF$7:$BG$14,2,FALSE),IF(Y8="Yudansha",VLOOKUP(X8,$BI$7:$BJ$10,2,FALSE)))</f>
        <v>0</v>
      </c>
      <c r="AB8" s="148">
        <f>IF(AQ8="Y/O",Information!S$62,0)</f>
        <v>0</v>
      </c>
      <c r="AC8" s="148">
        <f>IF(AR8="Y/O",Information!K$62,0)</f>
        <v>0</v>
      </c>
      <c r="AD8" s="148">
        <f>Z8+AA8+AB8</f>
        <v>0</v>
      </c>
      <c r="AE8" s="133"/>
      <c r="AF8" s="133"/>
      <c r="AG8" s="133"/>
      <c r="AH8" s="133"/>
      <c r="AI8" s="160"/>
      <c r="AJ8" s="160"/>
      <c r="AK8" s="150" t="s">
        <f>IF($P8="r",U8,IF($P8="n",U8,"-"))</f>
        <v>28</v>
      </c>
      <c r="AL8" s="151" t="s">
        <f>IF($P8="r",V8,IF($P8="n",V8,"-"))</f>
        <v>28</v>
      </c>
      <c r="AM8" s="151" t="s">
        <f>IF($P8="r",W8,IF($P8="n",W8,"-"))</f>
        <v>28</v>
      </c>
      <c r="AN8" s="151" t="s">
        <f>IF(P8="r",J8,IF(P8="n",J8,"-"))</f>
        <v>28</v>
      </c>
      <c r="AO8" t="e">
        <f>VLOOKUP(K8,$AZ$8:$BA$27,2,FALSE)</f>
        <v>#N/A</v>
      </c>
      <c r="AP8" s="12" t="s">
        <f>IF(P8="r",(AQ$2-O8),IF(P8="n",(AQ$2-O8),"-"))</f>
        <v>28</v>
      </c>
      <c r="AQ8" s="12" t="s">
        <f>IF(P8="N",Q8,IF(P8="r",Q8,"-"))</f>
        <v>28</v>
      </c>
      <c r="AR8" s="12" t="s">
        <f>IF(P8="N",R8,IF(P8="r",R8,"-"))</f>
        <v>28</v>
      </c>
      <c r="AS8" s="12" t="s">
        <f>IF(P8="N",AI8,IF(P8="r",AI8,"-"))</f>
        <v>28</v>
      </c>
      <c r="AT8" s="12" t="s">
        <f>IF(P8="N",AJ8,IF(P8="r",AJ8,"-"))</f>
        <v>28</v>
      </c>
      <c r="AU8" s="148" t="b">
        <f>IF($Y8="Mudansha",VLOOKUP($X8,$BF$17:$BG$24,2,FALSE),IF($Y8="Yudansha",VLOOKUP($X8,$BI$17:$BJ$20,2,FALSE)))</f>
        <v>0</v>
      </c>
      <c r="AV8" t="b">
        <f>IF($AP8&gt;=65,$AU8,0)</f>
        <v>0</v>
      </c>
      <c r="AW8" t="s">
        <v>12</v>
      </c>
      <c r="AX8" t="inlineStr">
        <is>
          <t>Jul/Juil</t>
        </is>
      </c>
      <c r="AZ8" s="161" t="inlineStr">
        <is>
          <t>6 Kyu</t>
        </is>
      </c>
      <c r="BA8" s="155" t="s">
        <v>55</v>
      </c>
      <c r="BC8" s="162">
        <v>8</v>
      </c>
      <c r="BD8" s="73" t="s">
        <v>17</v>
      </c>
      <c r="BF8" s="161" t="s">
        <v>17</v>
      </c>
      <c r="BG8" s="155">
        <f>HLOOKUP(BG$6,Information!$B$38:$S$50,3,FALSE)</f>
        <v>16</v>
      </c>
      <c r="BI8" s="161" t="s">
        <v>22</v>
      </c>
      <c r="BJ8" s="130">
        <f>HLOOKUP(BJ$6,Information!$B$38:$S$50,11,FALSE)</f>
        <v>36</v>
      </c>
    </row>
    <row r="9" spans="1:256">
      <c r="A9" s="164" t="s">
        <v>18</v>
      </c>
      <c r="B9" s="73">
        <f>COUNTIF(X:X,A9)</f>
        <v>0</v>
      </c>
      <c r="C9" s="159" t="e">
        <f>B9/B$5</f>
        <v>#DIV/0!</v>
      </c>
      <c r="F9" s="155">
        <f>F8+1</f>
        <v>4</v>
      </c>
      <c r="H9" s="133"/>
      <c r="I9" s="133"/>
      <c r="J9" s="134"/>
      <c r="K9" s="135"/>
      <c r="L9" s="136"/>
      <c r="M9" s="137">
        <f>LEFT(L9,2)</f>
      </c>
      <c r="N9" s="138">
        <f>MID(L9,4,2)</f>
      </c>
      <c r="O9" s="139">
        <f>RIGHT(L9,4)</f>
      </c>
      <c r="P9" s="140"/>
      <c r="Q9" s="141"/>
      <c r="R9" s="142"/>
      <c r="S9" s="143"/>
      <c r="T9" s="144"/>
      <c r="U9" s="145"/>
      <c r="V9" s="146"/>
      <c r="W9" s="146"/>
      <c r="X9" s="147" t="e">
        <f>VLOOKUP(AP9,$BC$7:$BD$14,2)</f>
        <v>#N/A</v>
      </c>
      <c r="Y9" s="147" t="s">
        <f>IF(P9="r",AO9,IF(P9="n",AO9,"-"))</f>
        <v>28</v>
      </c>
      <c r="Z9" s="148">
        <f>AU9-AV9</f>
        <v>0</v>
      </c>
      <c r="AA9" s="148" t="b">
        <f>IF(Y9="Mudansha",VLOOKUP(X9,$BF$7:$BG$14,2,FALSE),IF(Y9="Yudansha",VLOOKUP(X9,$BI$7:$BJ$10,2,FALSE)))</f>
        <v>0</v>
      </c>
      <c r="AB9" s="148">
        <f>IF(AQ9="Y/O",Information!S$62,0)</f>
        <v>0</v>
      </c>
      <c r="AC9" s="148">
        <f>IF(AR9="Y/O",Information!K$62,0)</f>
        <v>0</v>
      </c>
      <c r="AD9" s="148">
        <f>Z9+AA9+AB9</f>
        <v>0</v>
      </c>
      <c r="AE9" s="133"/>
      <c r="AF9" s="133"/>
      <c r="AG9" s="133"/>
      <c r="AH9" s="133"/>
      <c r="AI9" s="160"/>
      <c r="AJ9" s="160"/>
      <c r="AK9" s="150" t="s">
        <f>IF($P9="r",U9,IF($P9="n",U9,"-"))</f>
        <v>28</v>
      </c>
      <c r="AL9" s="151" t="s">
        <f>IF($P9="r",V9,IF($P9="n",V9,"-"))</f>
        <v>28</v>
      </c>
      <c r="AM9" s="151" t="s">
        <f>IF($P9="r",W9,IF($P9="n",W9,"-"))</f>
        <v>28</v>
      </c>
      <c r="AN9" s="151" t="s">
        <f>IF(P9="r",J9,IF(P9="n",J9,"-"))</f>
        <v>28</v>
      </c>
      <c r="AO9" t="e">
        <f>VLOOKUP(K9,$AZ$8:$BA$27,2,FALSE)</f>
        <v>#N/A</v>
      </c>
      <c r="AP9" s="12" t="s">
        <f>IF(P9="r",(AQ$2-O9),IF(P9="n",(AQ$2-O9),"-"))</f>
        <v>28</v>
      </c>
      <c r="AQ9" s="12" t="s">
        <f>IF(P9="N",Q9,IF(P9="r",Q9,"-"))</f>
        <v>28</v>
      </c>
      <c r="AR9" s="12" t="s">
        <f>IF(P9="N",R9,IF(P9="r",R9,"-"))</f>
        <v>28</v>
      </c>
      <c r="AS9" s="12" t="s">
        <f>IF(P9="N",AI9,IF(P9="r",AI9,"-"))</f>
        <v>28</v>
      </c>
      <c r="AT9" s="12" t="s">
        <f>IF(P9="N",AJ9,IF(P9="r",AJ9,"-"))</f>
        <v>28</v>
      </c>
      <c r="AU9" s="148" t="b">
        <f>IF($Y9="Mudansha",VLOOKUP($X9,$BF$17:$BG$24,2,FALSE),IF($Y9="Yudansha",VLOOKUP($X9,$BI$17:$BJ$20,2,FALSE)))</f>
        <v>0</v>
      </c>
      <c r="AV9" t="b">
        <f>IF($AP9&gt;=65,$AU9,0)</f>
        <v>0</v>
      </c>
      <c r="AW9" t="s">
        <v>5</v>
      </c>
      <c r="AX9" t="inlineStr">
        <is>
          <t>Aug/Août</t>
        </is>
      </c>
      <c r="AZ9" s="161" t="inlineStr">
        <is>
          <t>6 Kyu +</t>
        </is>
      </c>
      <c r="BA9" s="155" t="s">
        <v>55</v>
      </c>
      <c r="BC9" s="162">
        <v>10</v>
      </c>
      <c r="BD9" s="73" t="s">
        <v>18</v>
      </c>
      <c r="BF9" s="161" t="s">
        <v>18</v>
      </c>
      <c r="BG9" s="155">
        <f>HLOOKUP(BG$6,Information!$B$38:$S$50,4,FALSE)</f>
        <v>16</v>
      </c>
      <c r="BI9" s="161" t="s">
        <v>23</v>
      </c>
      <c r="BJ9" s="130">
        <f>HLOOKUP(BJ$6,Information!$B$38:$S$50,12,FALSE)</f>
        <v>36</v>
      </c>
    </row>
    <row r="10" spans="1:256">
      <c r="A10" s="164" t="s">
        <v>19</v>
      </c>
      <c r="B10" s="73">
        <f>COUNTIF(X:X,A10)</f>
        <v>0</v>
      </c>
      <c r="C10" s="159" t="e">
        <f>B10/B$5</f>
        <v>#DIV/0!</v>
      </c>
      <c r="F10" s="155">
        <f>F9+1</f>
        <v>5</v>
      </c>
      <c r="H10" s="133"/>
      <c r="I10" s="133"/>
      <c r="J10" s="134"/>
      <c r="K10" s="135"/>
      <c r="L10" s="136"/>
      <c r="M10" s="137">
        <f>LEFT(L10,2)</f>
      </c>
      <c r="N10" s="138">
        <f>MID(L10,4,2)</f>
      </c>
      <c r="O10" s="139">
        <f>RIGHT(L10,4)</f>
      </c>
      <c r="P10" s="140"/>
      <c r="Q10" s="141"/>
      <c r="R10" s="142"/>
      <c r="S10" s="143"/>
      <c r="T10" s="144"/>
      <c r="U10" s="145"/>
      <c r="V10" s="146"/>
      <c r="W10" s="146"/>
      <c r="X10" s="147" t="e">
        <f>VLOOKUP(AP10,$BC$7:$BD$14,2)</f>
        <v>#N/A</v>
      </c>
      <c r="Y10" s="147" t="s">
        <f>IF(P10="r",AO10,IF(P10="n",AO10,"-"))</f>
        <v>28</v>
      </c>
      <c r="Z10" s="148">
        <f>AU10-AV10</f>
        <v>0</v>
      </c>
      <c r="AA10" s="148" t="b">
        <f>IF(Y10="Mudansha",VLOOKUP(X10,$BF$7:$BG$14,2,FALSE),IF(Y10="Yudansha",VLOOKUP(X10,$BI$7:$BJ$10,2,FALSE)))</f>
        <v>0</v>
      </c>
      <c r="AB10" s="148">
        <f>IF(AQ10="Y/O",Information!S$62,0)</f>
        <v>0</v>
      </c>
      <c r="AC10" s="148">
        <f>IF(AR10="Y/O",Information!K$62,0)</f>
        <v>0</v>
      </c>
      <c r="AD10" s="148">
        <f>Z10+AA10+AB10</f>
        <v>0</v>
      </c>
      <c r="AE10" s="133"/>
      <c r="AF10" s="133"/>
      <c r="AG10" s="133"/>
      <c r="AH10" s="133"/>
      <c r="AI10" s="160"/>
      <c r="AJ10" s="160"/>
      <c r="AK10" s="150" t="s">
        <f>IF($P10="r",U10,IF($P10="n",U10,"-"))</f>
        <v>28</v>
      </c>
      <c r="AL10" s="151" t="s">
        <f>IF($P10="r",V10,IF($P10="n",V10,"-"))</f>
        <v>28</v>
      </c>
      <c r="AM10" s="151" t="s">
        <f>IF($P10="r",W10,IF($P10="n",W10,"-"))</f>
        <v>28</v>
      </c>
      <c r="AN10" s="151" t="s">
        <f>IF(P10="r",J10,IF(P10="n",J10,"-"))</f>
        <v>28</v>
      </c>
      <c r="AO10" t="e">
        <f>VLOOKUP(K10,$AZ$8:$BA$27,2,FALSE)</f>
        <v>#N/A</v>
      </c>
      <c r="AP10" s="12" t="s">
        <f>IF(P10="r",(AQ$2-O10),IF(P10="n",(AQ$2-O10),"-"))</f>
        <v>28</v>
      </c>
      <c r="AQ10" s="12" t="s">
        <f>IF(P10="N",Q10,IF(P10="r",Q10,"-"))</f>
        <v>28</v>
      </c>
      <c r="AR10" s="12" t="s">
        <f>IF(P10="N",R10,IF(P10="r",R10,"-"))</f>
        <v>28</v>
      </c>
      <c r="AS10" s="12" t="s">
        <f>IF(P10="N",AI10,IF(P10="r",AI10,"-"))</f>
        <v>28</v>
      </c>
      <c r="AT10" s="12" t="s">
        <f>IF(P10="N",AJ10,IF(P10="r",AJ10,"-"))</f>
        <v>28</v>
      </c>
      <c r="AU10" s="148" t="b">
        <f>IF($Y10="Mudansha",VLOOKUP($X10,$BF$17:$BG$24,2,FALSE),IF($Y10="Yudansha",VLOOKUP($X10,$BI$17:$BJ$20,2,FALSE)))</f>
        <v>0</v>
      </c>
      <c r="AV10" t="b">
        <f>IF($AP10&gt;=65,$AU10,0)</f>
        <v>0</v>
      </c>
      <c r="AW10" t="s">
        <v>6</v>
      </c>
      <c r="AX10" t="inlineStr">
        <is>
          <t>Sep</t>
        </is>
      </c>
      <c r="AZ10" s="161" t="inlineStr">
        <is>
          <t>5 Kyu</t>
        </is>
      </c>
      <c r="BA10" s="155" t="s">
        <v>55</v>
      </c>
      <c r="BC10" s="162">
        <v>12</v>
      </c>
      <c r="BD10" s="73" t="s">
        <v>19</v>
      </c>
      <c r="BF10" s="161" t="s">
        <v>19</v>
      </c>
      <c r="BG10" s="155">
        <f>HLOOKUP(BG$6,Information!$B$38:$S$50,5,FALSE)</f>
        <v>16</v>
      </c>
      <c r="BI10" s="165" t="s">
        <v>56</v>
      </c>
      <c r="BJ10" s="130">
        <f>HLOOKUP(BJ$6,Information!$B$38:$S$50,13,FALSE)</f>
        <v>36</v>
      </c>
    </row>
    <row r="11" spans="1:256">
      <c r="A11" s="164" t="s">
        <v>21</v>
      </c>
      <c r="B11" s="73">
        <f>COUNTIF(X:X,A11)</f>
        <v>0</v>
      </c>
      <c r="C11" s="159" t="e">
        <f>B11/B$5</f>
        <v>#DIV/0!</v>
      </c>
      <c r="F11" s="155">
        <f>F10+1</f>
        <v>6</v>
      </c>
      <c r="H11" s="133"/>
      <c r="I11" s="133"/>
      <c r="J11" s="134"/>
      <c r="K11" s="135"/>
      <c r="L11" s="136"/>
      <c r="M11" s="137">
        <f>LEFT(L11,2)</f>
      </c>
      <c r="N11" s="138">
        <f>MID(L11,4,2)</f>
      </c>
      <c r="O11" s="139">
        <f>RIGHT(L11,4)</f>
      </c>
      <c r="P11" s="140"/>
      <c r="Q11" s="141"/>
      <c r="R11" s="142"/>
      <c r="S11" s="143"/>
      <c r="T11" s="144"/>
      <c r="U11" s="145"/>
      <c r="V11" s="146"/>
      <c r="W11" s="146"/>
      <c r="X11" s="147" t="e">
        <f>VLOOKUP(AP11,$BC$7:$BD$14,2)</f>
        <v>#N/A</v>
      </c>
      <c r="Y11" s="147" t="s">
        <f>IF(P11="r",AO11,IF(P11="n",AO11,"-"))</f>
        <v>28</v>
      </c>
      <c r="Z11" s="148">
        <f>AU11-AV11</f>
        <v>0</v>
      </c>
      <c r="AA11" s="148" t="b">
        <f>IF(Y11="Mudansha",VLOOKUP(X11,$BF$7:$BG$14,2,FALSE),IF(Y11="Yudansha",VLOOKUP(X11,$BI$7:$BJ$10,2,FALSE)))</f>
        <v>0</v>
      </c>
      <c r="AB11" s="148">
        <f>IF(AQ11="Y/O",Information!S$62,0)</f>
        <v>0</v>
      </c>
      <c r="AC11" s="148">
        <f>IF(AR11="Y/O",Information!K$62,0)</f>
        <v>0</v>
      </c>
      <c r="AD11" s="148">
        <f>Z11+AA11+AB11</f>
        <v>0</v>
      </c>
      <c r="AE11" s="133"/>
      <c r="AF11" s="133"/>
      <c r="AG11" s="133"/>
      <c r="AH11" s="133"/>
      <c r="AI11" s="160"/>
      <c r="AJ11" s="160"/>
      <c r="AK11" s="150" t="s">
        <f>IF($P11="r",U11,IF($P11="n",U11,"-"))</f>
        <v>28</v>
      </c>
      <c r="AL11" s="151" t="s">
        <f>IF($P11="r",V11,IF($P11="n",V11,"-"))</f>
        <v>28</v>
      </c>
      <c r="AM11" s="151" t="s">
        <f>IF($P11="r",W11,IF($P11="n",W11,"-"))</f>
        <v>28</v>
      </c>
      <c r="AN11" s="151" t="s">
        <f>IF(P11="r",J11,IF(P11="n",J11,"-"))</f>
        <v>28</v>
      </c>
      <c r="AO11" t="e">
        <f>VLOOKUP(K11,$AZ$8:$BA$27,2,FALSE)</f>
        <v>#N/A</v>
      </c>
      <c r="AP11" s="12" t="s">
        <f>IF(P11="r",(AQ$2-O11),IF(P11="n",(AQ$2-O11),"-"))</f>
        <v>28</v>
      </c>
      <c r="AQ11" s="12" t="s">
        <f>IF(P11="N",Q11,IF(P11="r",Q11,"-"))</f>
        <v>28</v>
      </c>
      <c r="AR11" s="12" t="s">
        <f>IF(P11="N",R11,IF(P11="r",R11,"-"))</f>
        <v>28</v>
      </c>
      <c r="AS11" s="12" t="s">
        <f>IF(P11="N",AI11,IF(P11="r",AI11,"-"))</f>
        <v>28</v>
      </c>
      <c r="AT11" s="12" t="s">
        <f>IF(P11="N",AJ11,IF(P11="r",AJ11,"-"))</f>
        <v>28</v>
      </c>
      <c r="AU11" s="148" t="b">
        <f>IF($Y11="Mudansha",VLOOKUP($X11,$BF$17:$BG$24,2,FALSE),IF($Y11="Yudansha",VLOOKUP($X11,$BI$17:$BJ$20,2,FALSE)))</f>
        <v>0</v>
      </c>
      <c r="AV11" t="b">
        <f>IF($AP11&gt;=65,$AU11,0)</f>
        <v>0</v>
      </c>
      <c r="AW11" t="s">
        <v>7</v>
      </c>
      <c r="AX11" t="inlineStr">
        <is>
          <t>Oct</t>
        </is>
      </c>
      <c r="AZ11" s="161" t="inlineStr">
        <is>
          <t>5 Kyu +</t>
        </is>
      </c>
      <c r="BA11" s="155" t="s">
        <v>55</v>
      </c>
      <c r="BC11" s="162">
        <v>14</v>
      </c>
      <c r="BD11" s="73" t="s">
        <v>21</v>
      </c>
      <c r="BF11" s="161" t="s">
        <v>21</v>
      </c>
      <c r="BG11" s="166">
        <f>HLOOKUP(BG$6,Information!$B$38:$S$50,6,FALSE)</f>
        <v>26</v>
      </c>
    </row>
    <row r="12" spans="1:256">
      <c r="A12" s="164" t="s">
        <v>22</v>
      </c>
      <c r="B12" s="73">
        <f>COUNTIF(X:X,A12)</f>
        <v>0</v>
      </c>
      <c r="C12" s="159" t="e">
        <f>B12/B$5</f>
        <v>#DIV/0!</v>
      </c>
      <c r="F12" s="155">
        <f>F11+1</f>
        <v>7</v>
      </c>
      <c r="H12" s="133"/>
      <c r="I12" s="133"/>
      <c r="J12" s="134"/>
      <c r="K12" s="135"/>
      <c r="L12" s="136"/>
      <c r="M12" s="137">
        <f>LEFT(L12,2)</f>
      </c>
      <c r="N12" s="138">
        <f>MID(L12,4,2)</f>
      </c>
      <c r="O12" s="139">
        <f>RIGHT(L12,4)</f>
      </c>
      <c r="P12" s="140"/>
      <c r="Q12" s="141"/>
      <c r="R12" s="142"/>
      <c r="S12" s="143"/>
      <c r="T12" s="144"/>
      <c r="U12" s="145"/>
      <c r="V12" s="146"/>
      <c r="W12" s="146"/>
      <c r="X12" s="147" t="e">
        <f>VLOOKUP(AP12,$BC$7:$BD$14,2)</f>
        <v>#N/A</v>
      </c>
      <c r="Y12" s="147" t="s">
        <f>IF(P12="r",AO12,IF(P12="n",AO12,"-"))</f>
        <v>28</v>
      </c>
      <c r="Z12" s="148">
        <f>AU12-AV12</f>
        <v>0</v>
      </c>
      <c r="AA12" s="148" t="b">
        <f>IF(Y12="Mudansha",VLOOKUP(X12,$BF$7:$BG$14,2,FALSE),IF(Y12="Yudansha",VLOOKUP(X12,$BI$7:$BJ$10,2,FALSE)))</f>
        <v>0</v>
      </c>
      <c r="AB12" s="148">
        <f>IF(AQ12="Y/O",Information!S$62,0)</f>
        <v>0</v>
      </c>
      <c r="AC12" s="148">
        <f>IF(AR12="Y/O",Information!K$62,0)</f>
        <v>0</v>
      </c>
      <c r="AD12" s="148">
        <f>Z12+AA12+AB12</f>
        <v>0</v>
      </c>
      <c r="AE12" s="133"/>
      <c r="AF12" s="133"/>
      <c r="AG12" s="133"/>
      <c r="AH12" s="133"/>
      <c r="AI12" s="160"/>
      <c r="AJ12" s="160"/>
      <c r="AK12" s="150" t="s">
        <f>IF($P12="r",U12,IF($P12="n",U12,"-"))</f>
        <v>28</v>
      </c>
      <c r="AL12" s="151" t="s">
        <f>IF($P12="r",V12,IF($P12="n",V12,"-"))</f>
        <v>28</v>
      </c>
      <c r="AM12" s="151" t="s">
        <f>IF($P12="r",W12,IF($P12="n",W12,"-"))</f>
        <v>28</v>
      </c>
      <c r="AN12" s="151" t="s">
        <f>IF(P12="r",J12,IF(P12="n",J12,"-"))</f>
        <v>28</v>
      </c>
      <c r="AO12" t="e">
        <f>VLOOKUP(K12,$AZ$8:$BA$27,2,FALSE)</f>
        <v>#N/A</v>
      </c>
      <c r="AP12" s="12" t="s">
        <f>IF(P12="r",(AQ$2-O12),IF(P12="n",(AQ$2-O12),"-"))</f>
        <v>28</v>
      </c>
      <c r="AQ12" s="12" t="s">
        <f>IF(P12="N",Q12,IF(P12="r",Q12,"-"))</f>
        <v>28</v>
      </c>
      <c r="AR12" s="12" t="s">
        <f>IF(P12="N",R12,IF(P12="r",R12,"-"))</f>
        <v>28</v>
      </c>
      <c r="AS12" s="12" t="s">
        <f>IF(P12="N",AI12,IF(P12="r",AI12,"-"))</f>
        <v>28</v>
      </c>
      <c r="AT12" s="12" t="s">
        <f>IF(P12="N",AJ12,IF(P12="r",AJ12,"-"))</f>
        <v>28</v>
      </c>
      <c r="AU12" s="148" t="b">
        <f>IF($Y12="Mudansha",VLOOKUP($X12,$BF$17:$BG$24,2,FALSE),IF($Y12="Yudansha",VLOOKUP($X12,$BI$17:$BJ$20,2,FALSE)))</f>
        <v>0</v>
      </c>
      <c r="AV12" t="b">
        <f>IF($AP12&gt;=65,$AU12,0)</f>
        <v>0</v>
      </c>
      <c r="AW12" t="s">
        <v>8</v>
      </c>
      <c r="AX12" t="inlineStr">
        <is>
          <t>Nov</t>
        </is>
      </c>
      <c r="AZ12" s="161" t="inlineStr">
        <is>
          <t>4 Kyu </t>
        </is>
      </c>
      <c r="BA12" s="155" t="s">
        <v>55</v>
      </c>
      <c r="BC12" s="162">
        <v>16</v>
      </c>
      <c r="BD12" s="73" t="s">
        <v>22</v>
      </c>
      <c r="BF12" s="161" t="s">
        <v>22</v>
      </c>
      <c r="BG12" s="155">
        <f>HLOOKUP(BG$6,Information!$B$38:$S$50,7,FALSE)</f>
        <v>26</v>
      </c>
    </row>
    <row r="13" spans="1:256">
      <c r="A13" s="164" t="s">
        <v>23</v>
      </c>
      <c r="B13" s="73">
        <f>COUNTIF(X:X,A13)</f>
        <v>0</v>
      </c>
      <c r="C13" s="159" t="e">
        <f>B13/B$5</f>
        <v>#DIV/0!</v>
      </c>
      <c r="F13" s="155">
        <f>F12+1</f>
        <v>8</v>
      </c>
      <c r="H13" s="133"/>
      <c r="I13" s="133"/>
      <c r="J13" s="134"/>
      <c r="K13" s="135"/>
      <c r="L13" s="136"/>
      <c r="M13" s="137">
        <f>LEFT(L13,2)</f>
      </c>
      <c r="N13" s="138">
        <f>MID(L13,4,2)</f>
      </c>
      <c r="O13" s="139">
        <f>RIGHT(L13,4)</f>
      </c>
      <c r="P13" s="140"/>
      <c r="Q13" s="141"/>
      <c r="R13" s="142"/>
      <c r="S13" s="143"/>
      <c r="T13" s="144"/>
      <c r="U13" s="145"/>
      <c r="V13" s="146"/>
      <c r="W13" s="146"/>
      <c r="X13" s="147" t="e">
        <f>VLOOKUP(AP13,$BC$7:$BD$14,2)</f>
        <v>#N/A</v>
      </c>
      <c r="Y13" s="147" t="s">
        <f>IF(P13="r",AO13,IF(P13="n",AO13,"-"))</f>
        <v>28</v>
      </c>
      <c r="Z13" s="148">
        <f>AU13-AV13</f>
        <v>0</v>
      </c>
      <c r="AA13" s="148" t="b">
        <f>IF(Y13="Mudansha",VLOOKUP(X13,$BF$7:$BG$14,2,FALSE),IF(Y13="Yudansha",VLOOKUP(X13,$BI$7:$BJ$10,2,FALSE)))</f>
        <v>0</v>
      </c>
      <c r="AB13" s="148">
        <f>IF(AQ13="Y/O",Information!S$62,0)</f>
        <v>0</v>
      </c>
      <c r="AC13" s="148">
        <f>IF(AR13="Y/O",Information!K$62,0)</f>
        <v>0</v>
      </c>
      <c r="AD13" s="148">
        <f>Z13+AA13+AB13</f>
        <v>0</v>
      </c>
      <c r="AE13" s="133"/>
      <c r="AF13" s="133"/>
      <c r="AG13" s="133"/>
      <c r="AH13" s="133"/>
      <c r="AI13" s="160"/>
      <c r="AJ13" s="160"/>
      <c r="AK13" s="150" t="s">
        <f>IF($P13="r",U13,IF($P13="n",U13,"-"))</f>
        <v>28</v>
      </c>
      <c r="AL13" s="151" t="s">
        <f>IF($P13="r",V13,IF($P13="n",V13,"-"))</f>
        <v>28</v>
      </c>
      <c r="AM13" s="151" t="s">
        <f>IF($P13="r",W13,IF($P13="n",W13,"-"))</f>
        <v>28</v>
      </c>
      <c r="AN13" s="151" t="s">
        <f>IF(P13="r",J13,IF(P13="n",J13,"-"))</f>
        <v>28</v>
      </c>
      <c r="AO13" t="e">
        <f>VLOOKUP(K13,$AZ$8:$BA$27,2,FALSE)</f>
        <v>#N/A</v>
      </c>
      <c r="AP13" s="12" t="s">
        <f>IF(P13="r",(AQ$2-O13),IF(P13="n",(AQ$2-O13),"-"))</f>
        <v>28</v>
      </c>
      <c r="AQ13" s="12" t="s">
        <f>IF(P13="N",Q13,IF(P13="r",Q13,"-"))</f>
        <v>28</v>
      </c>
      <c r="AR13" s="12" t="s">
        <f>IF(P13="N",R13,IF(P13="r",R13,"-"))</f>
        <v>28</v>
      </c>
      <c r="AS13" s="12" t="s">
        <f>IF(P13="N",AI13,IF(P13="r",AI13,"-"))</f>
        <v>28</v>
      </c>
      <c r="AT13" s="12" t="s">
        <f>IF(P13="N",AJ13,IF(P13="r",AJ13,"-"))</f>
        <v>28</v>
      </c>
      <c r="AU13" s="148" t="b">
        <f>IF($Y13="Mudansha",VLOOKUP($X13,$BF$17:$BG$24,2,FALSE),IF($Y13="Yudansha",VLOOKUP($X13,$BI$17:$BJ$20,2,FALSE)))</f>
        <v>0</v>
      </c>
      <c r="AV13" t="b">
        <f>IF($AP13&gt;=65,$AU13,0)</f>
        <v>0</v>
      </c>
      <c r="AW13" t="s">
        <v>9</v>
      </c>
      <c r="AX13" t="inlineStr">
        <is>
          <t>Dec/Déc</t>
        </is>
      </c>
      <c r="AZ13" s="161" t="inlineStr">
        <is>
          <t>4 Kyu +</t>
        </is>
      </c>
      <c r="BA13" s="155" t="s">
        <v>55</v>
      </c>
      <c r="BC13" s="162">
        <v>18</v>
      </c>
      <c r="BD13" s="73" t="s">
        <v>23</v>
      </c>
      <c r="BF13" s="161" t="s">
        <v>23</v>
      </c>
      <c r="BG13" s="155">
        <f>HLOOKUP(BG$6,Information!$B$38:$S$50,8,FALSE)</f>
        <v>26</v>
      </c>
    </row>
    <row r="14" spans="1:256">
      <c r="A14" s="167" t="s">
        <v>56</v>
      </c>
      <c r="B14" s="168">
        <f>COUNTIF(X:X,A14)</f>
        <v>0</v>
      </c>
      <c r="C14" s="159" t="e">
        <f>B14/B$5</f>
        <v>#DIV/0!</v>
      </c>
      <c r="F14" s="155">
        <f>F13+1</f>
        <v>9</v>
      </c>
      <c r="H14" s="133"/>
      <c r="I14" s="133"/>
      <c r="J14" s="134"/>
      <c r="K14" s="135"/>
      <c r="L14" s="136"/>
      <c r="M14" s="137">
        <f>LEFT(L14,2)</f>
      </c>
      <c r="N14" s="138">
        <f>MID(L14,4,2)</f>
      </c>
      <c r="O14" s="139">
        <f>RIGHT(L14,4)</f>
      </c>
      <c r="P14" s="140"/>
      <c r="Q14" s="141"/>
      <c r="R14" s="142"/>
      <c r="S14" s="143"/>
      <c r="T14" s="144"/>
      <c r="U14" s="145"/>
      <c r="V14" s="146"/>
      <c r="W14" s="146"/>
      <c r="X14" s="147" t="e">
        <f>VLOOKUP(AP14,$BC$7:$BD$14,2)</f>
        <v>#N/A</v>
      </c>
      <c r="Y14" s="147" t="s">
        <f>IF(P14="r",AO14,IF(P14="n",AO14,"-"))</f>
        <v>28</v>
      </c>
      <c r="Z14" s="148">
        <f>AU14-AV14</f>
        <v>0</v>
      </c>
      <c r="AA14" s="148" t="b">
        <f>IF(Y14="Mudansha",VLOOKUP(X14,$BF$7:$BG$14,2,FALSE),IF(Y14="Yudansha",VLOOKUP(X14,$BI$7:$BJ$10,2,FALSE)))</f>
        <v>0</v>
      </c>
      <c r="AB14" s="148">
        <f>IF(AQ14="Y/O",Information!S$62,0)</f>
        <v>0</v>
      </c>
      <c r="AC14" s="148">
        <f>IF(AR14="Y/O",Information!K$62,0)</f>
        <v>0</v>
      </c>
      <c r="AD14" s="148">
        <f>Z14+AA14+AB14</f>
        <v>0</v>
      </c>
      <c r="AE14" s="133"/>
      <c r="AF14" s="133"/>
      <c r="AG14" s="133"/>
      <c r="AH14" s="133"/>
      <c r="AI14" s="160"/>
      <c r="AJ14" s="160"/>
      <c r="AK14" s="150" t="s">
        <f>IF($P14="r",U14,IF($P14="n",U14,"-"))</f>
        <v>28</v>
      </c>
      <c r="AL14" s="151" t="s">
        <f>IF($P14="r",V14,IF($P14="n",V14,"-"))</f>
        <v>28</v>
      </c>
      <c r="AM14" s="151" t="s">
        <f>IF($P14="r",W14,IF($P14="n",W14,"-"))</f>
        <v>28</v>
      </c>
      <c r="AN14" s="151" t="s">
        <f>IF(P14="r",J14,IF(P14="n",J14,"-"))</f>
        <v>28</v>
      </c>
      <c r="AO14" t="e">
        <f>VLOOKUP(K14,$AZ$8:$BA$27,2,FALSE)</f>
        <v>#N/A</v>
      </c>
      <c r="AP14" s="12" t="s">
        <f>IF(P14="r",(AQ$2-O14),IF(P14="n",(AQ$2-O14),"-"))</f>
        <v>28</v>
      </c>
      <c r="AQ14" s="12" t="s">
        <f>IF(P14="N",Q14,IF(P14="r",Q14,"-"))</f>
        <v>28</v>
      </c>
      <c r="AR14" s="12" t="s">
        <f>IF(P14="N",R14,IF(P14="r",R14,"-"))</f>
        <v>28</v>
      </c>
      <c r="AS14" s="12" t="s">
        <f>IF(P14="N",AI14,IF(P14="r",AI14,"-"))</f>
        <v>28</v>
      </c>
      <c r="AT14" s="12" t="s">
        <f>IF(P14="N",AJ14,IF(P14="r",AJ14,"-"))</f>
        <v>28</v>
      </c>
      <c r="AU14" s="148" t="b">
        <f>IF($Y14="Mudansha",VLOOKUP($X14,$BF$17:$BG$24,2,FALSE),IF($Y14="Yudansha",VLOOKUP($X14,$BI$17:$BJ$20,2,FALSE)))</f>
        <v>0</v>
      </c>
      <c r="AV14" t="b">
        <f>IF($AP14&gt;=65,$AU14,0)</f>
        <v>0</v>
      </c>
      <c r="AW14" t="s">
        <v>10</v>
      </c>
      <c r="AX14">
        <v>1</v>
      </c>
      <c r="AZ14" s="161" t="inlineStr">
        <is>
          <t>3 Kyu</t>
        </is>
      </c>
      <c r="BA14" s="155" t="s">
        <v>55</v>
      </c>
      <c r="BC14" s="169">
        <v>21</v>
      </c>
      <c r="BD14" s="168" t="s">
        <v>56</v>
      </c>
      <c r="BF14" s="165" t="s">
        <v>56</v>
      </c>
      <c r="BG14" s="155">
        <f>HLOOKUP(BG$6,Information!$B$38:$S$50,9,FALSE)</f>
        <v>26</v>
      </c>
    </row>
    <row r="15" spans="1:256">
      <c r="A15" s="81"/>
      <c r="C15" s="159"/>
      <c r="F15" s="155">
        <f>F14+1</f>
        <v>10</v>
      </c>
      <c r="H15" s="133"/>
      <c r="I15" s="133"/>
      <c r="J15" s="134"/>
      <c r="K15" s="135"/>
      <c r="L15" s="136"/>
      <c r="M15" s="137">
        <f>LEFT(L15,2)</f>
      </c>
      <c r="N15" s="138">
        <f>MID(L15,4,2)</f>
      </c>
      <c r="O15" s="139">
        <f>RIGHT(L15,4)</f>
      </c>
      <c r="P15" s="140"/>
      <c r="Q15" s="141"/>
      <c r="R15" s="142"/>
      <c r="S15" s="143"/>
      <c r="T15" s="144"/>
      <c r="U15" s="145"/>
      <c r="V15" s="146"/>
      <c r="W15" s="146"/>
      <c r="X15" s="147" t="e">
        <f>VLOOKUP(AP15,$BC$7:$BD$14,2)</f>
        <v>#N/A</v>
      </c>
      <c r="Y15" s="147" t="s">
        <f>IF(P15="r",AO15,IF(P15="n",AO15,"-"))</f>
        <v>28</v>
      </c>
      <c r="Z15" s="148">
        <f>AU15-AV15</f>
        <v>0</v>
      </c>
      <c r="AA15" s="148" t="b">
        <f>IF(Y15="Mudansha",VLOOKUP(X15,$BF$7:$BG$14,2,FALSE),IF(Y15="Yudansha",VLOOKUP(X15,$BI$7:$BJ$10,2,FALSE)))</f>
        <v>0</v>
      </c>
      <c r="AB15" s="148">
        <f>IF(AQ15="Y/O",Information!S$62,0)</f>
        <v>0</v>
      </c>
      <c r="AC15" s="148">
        <f>IF(AR15="Y/O",Information!K$62,0)</f>
        <v>0</v>
      </c>
      <c r="AD15" s="148">
        <f>Z15+AA15+AB15</f>
        <v>0</v>
      </c>
      <c r="AE15" s="133"/>
      <c r="AF15" s="133"/>
      <c r="AG15" s="133"/>
      <c r="AH15" s="133"/>
      <c r="AI15" s="160"/>
      <c r="AJ15" s="160"/>
      <c r="AK15" s="150" t="s">
        <f>IF($P15="r",U15,IF($P15="n",U15,"-"))</f>
        <v>28</v>
      </c>
      <c r="AL15" s="151" t="s">
        <f>IF($P15="r",V15,IF($P15="n",V15,"-"))</f>
        <v>28</v>
      </c>
      <c r="AM15" s="151" t="s">
        <f>IF($P15="r",W15,IF($P15="n",W15,"-"))</f>
        <v>28</v>
      </c>
      <c r="AN15" s="151" t="s">
        <f>IF(P15="r",J15,IF(P15="n",J15,"-"))</f>
        <v>28</v>
      </c>
      <c r="AO15" t="e">
        <f>VLOOKUP(K15,$AZ$8:$BA$27,2,FALSE)</f>
        <v>#N/A</v>
      </c>
      <c r="AP15" s="12" t="s">
        <f>IF(P15="r",(AQ$2-O15),IF(P15="n",(AQ$2-O15),"-"))</f>
        <v>28</v>
      </c>
      <c r="AQ15" s="12" t="s">
        <f>IF(P15="N",Q15,IF(P15="r",Q15,"-"))</f>
        <v>28</v>
      </c>
      <c r="AR15" s="12" t="s">
        <f>IF(P15="N",R15,IF(P15="r",R15,"-"))</f>
        <v>28</v>
      </c>
      <c r="AS15" s="12" t="s">
        <f>IF(P15="N",AI15,IF(P15="r",AI15,"-"))</f>
        <v>28</v>
      </c>
      <c r="AT15" s="12" t="s">
        <f>IF(P15="N",AJ15,IF(P15="r",AJ15,"-"))</f>
        <v>28</v>
      </c>
      <c r="AU15" s="148" t="b">
        <f>IF($Y15="Mudansha",VLOOKUP($X15,$BF$17:$BG$24,2,FALSE),IF($Y15="Yudansha",VLOOKUP($X15,$BI$17:$BJ$20,2,FALSE)))</f>
        <v>0</v>
      </c>
      <c r="AV15" t="b">
        <f>IF($AP15&gt;=65,$AU15,0)</f>
        <v>0</v>
      </c>
      <c r="AX15">
        <f>AX14+1</f>
        <v>2</v>
      </c>
      <c r="AZ15" s="161" t="inlineStr">
        <is>
          <t>3 Kyu +</t>
        </is>
      </c>
      <c r="BA15" s="155" t="s">
        <v>55</v>
      </c>
    </row>
    <row r="16" spans="1:256">
      <c r="A16" s="157" t="s">
        <v>45</v>
      </c>
      <c r="B16" s="158">
        <f>COUNTIF(AN:AN,A16)</f>
        <v>0</v>
      </c>
      <c r="C16" s="159" t="e">
        <f>B16/B$5</f>
        <v>#DIV/0!</v>
      </c>
      <c r="F16" s="155">
        <f>F15+1</f>
        <v>11</v>
      </c>
      <c r="H16" s="133"/>
      <c r="I16" s="133"/>
      <c r="J16" s="134"/>
      <c r="K16" s="135"/>
      <c r="L16" s="136"/>
      <c r="M16" s="137">
        <f>LEFT(L16,2)</f>
      </c>
      <c r="N16" s="138">
        <f>MID(L16,4,2)</f>
      </c>
      <c r="O16" s="139">
        <f>RIGHT(L16,4)</f>
      </c>
      <c r="P16" s="140"/>
      <c r="Q16" s="141"/>
      <c r="R16" s="142"/>
      <c r="S16" s="143"/>
      <c r="T16" s="144"/>
      <c r="U16" s="145"/>
      <c r="V16" s="146"/>
      <c r="W16" s="146"/>
      <c r="X16" s="147" t="e">
        <f>VLOOKUP(AP16,$BC$7:$BD$14,2)</f>
        <v>#N/A</v>
      </c>
      <c r="Y16" s="147" t="s">
        <f>IF(P16="r",AO16,IF(P16="n",AO16,"-"))</f>
        <v>28</v>
      </c>
      <c r="Z16" s="148">
        <f>AU16-AV16</f>
        <v>0</v>
      </c>
      <c r="AA16" s="148" t="b">
        <f>IF(Y16="Mudansha",VLOOKUP(X16,$BF$7:$BG$14,2,FALSE),IF(Y16="Yudansha",VLOOKUP(X16,$BI$7:$BJ$10,2,FALSE)))</f>
        <v>0</v>
      </c>
      <c r="AB16" s="148">
        <f>IF(AQ16="Y/O",Information!S$62,0)</f>
        <v>0</v>
      </c>
      <c r="AC16" s="148">
        <f>IF(AR16="Y/O",Information!K$62,0)</f>
        <v>0</v>
      </c>
      <c r="AD16" s="148">
        <f>Z16+AA16+AB16</f>
        <v>0</v>
      </c>
      <c r="AE16" s="133"/>
      <c r="AF16" s="133"/>
      <c r="AG16" s="133"/>
      <c r="AH16" s="133"/>
      <c r="AI16" s="160"/>
      <c r="AJ16" s="160"/>
      <c r="AK16" s="150" t="s">
        <f>IF($P16="r",U16,IF($P16="n",U16,"-"))</f>
        <v>28</v>
      </c>
      <c r="AL16" s="151" t="s">
        <f>IF($P16="r",V16,IF($P16="n",V16,"-"))</f>
        <v>28</v>
      </c>
      <c r="AM16" s="151" t="s">
        <f>IF($P16="r",W16,IF($P16="n",W16,"-"))</f>
        <v>28</v>
      </c>
      <c r="AN16" s="151" t="s">
        <f>IF(P16="r",J16,IF(P16="n",J16,"-"))</f>
        <v>28</v>
      </c>
      <c r="AO16" t="e">
        <f>VLOOKUP(K16,$AZ$8:$BA$27,2,FALSE)</f>
        <v>#N/A</v>
      </c>
      <c r="AP16" s="12" t="s">
        <f>IF(P16="r",(AQ$2-O16),IF(P16="n",(AQ$2-O16),"-"))</f>
        <v>28</v>
      </c>
      <c r="AQ16" s="12" t="s">
        <f>IF(P16="N",Q16,IF(P16="r",Q16,"-"))</f>
        <v>28</v>
      </c>
      <c r="AR16" s="12" t="s">
        <f>IF(P16="N",R16,IF(P16="r",R16,"-"))</f>
        <v>28</v>
      </c>
      <c r="AS16" s="12" t="s">
        <f>IF(P16="N",AI16,IF(P16="r",AI16,"-"))</f>
        <v>28</v>
      </c>
      <c r="AT16" s="12" t="s">
        <f>IF(P16="N",AJ16,IF(P16="r",AJ16,"-"))</f>
        <v>28</v>
      </c>
      <c r="AU16" s="148" t="b">
        <f>IF($Y16="Mudansha",VLOOKUP($X16,$BF$17:$BG$24,2,FALSE),IF($Y16="Yudansha",VLOOKUP($X16,$BI$17:$BJ$20,2,FALSE)))</f>
        <v>0</v>
      </c>
      <c r="AV16" t="b">
        <f>IF($AP16&gt;=65,$AU16,0)</f>
        <v>0</v>
      </c>
      <c r="AX16">
        <f>AX15+1</f>
        <v>3</v>
      </c>
      <c r="AZ16" s="161" t="inlineStr">
        <is>
          <t>2 Kyu</t>
        </is>
      </c>
      <c r="BA16" s="155" t="s">
        <v>55</v>
      </c>
      <c r="BF16" s="152" t="s">
        <v>51</v>
      </c>
      <c r="BG16" s="156" t="s">
        <f>I2</f>
        <v>6</v>
      </c>
      <c r="BI16" s="152" t="s">
        <v>51</v>
      </c>
      <c r="BJ16" s="156" t="s">
        <f>I2</f>
        <v>6</v>
      </c>
    </row>
    <row r="17" spans="1:256">
      <c r="A17" s="167" t="s">
        <v>49</v>
      </c>
      <c r="B17" s="168">
        <f>COUNTIF(AN:AN,A17)</f>
        <v>0</v>
      </c>
      <c r="C17" s="159" t="e">
        <f>B17/B$5</f>
        <v>#DIV/0!</v>
      </c>
      <c r="F17" s="155">
        <f>F16+1</f>
        <v>12</v>
      </c>
      <c r="H17" s="133"/>
      <c r="I17" s="133"/>
      <c r="J17" s="134"/>
      <c r="K17" s="135"/>
      <c r="L17" s="136"/>
      <c r="M17" s="137">
        <f>LEFT(L17,2)</f>
      </c>
      <c r="N17" s="138">
        <f>MID(L17,4,2)</f>
      </c>
      <c r="O17" s="139">
        <f>RIGHT(L17,4)</f>
      </c>
      <c r="P17" s="140"/>
      <c r="Q17" s="141"/>
      <c r="R17" s="142"/>
      <c r="S17" s="143"/>
      <c r="T17" s="144"/>
      <c r="U17" s="145"/>
      <c r="V17" s="146"/>
      <c r="W17" s="146"/>
      <c r="X17" s="147" t="e">
        <f>VLOOKUP(AP17,$BC$7:$BD$14,2)</f>
        <v>#N/A</v>
      </c>
      <c r="Y17" s="147" t="s">
        <f>IF(P17="r",AO17,IF(P17="n",AO17,"-"))</f>
        <v>28</v>
      </c>
      <c r="Z17" s="148">
        <f>AU17-AV17</f>
        <v>0</v>
      </c>
      <c r="AA17" s="148" t="b">
        <f>IF(Y17="Mudansha",VLOOKUP(X17,$BF$7:$BG$14,2,FALSE),IF(Y17="Yudansha",VLOOKUP(X17,$BI$7:$BJ$10,2,FALSE)))</f>
        <v>0</v>
      </c>
      <c r="AB17" s="148">
        <f>IF(AQ17="Y/O",Information!S$62,0)</f>
        <v>0</v>
      </c>
      <c r="AC17" s="148">
        <f>IF(AR17="Y/O",Information!K$62,0)</f>
        <v>0</v>
      </c>
      <c r="AD17" s="148">
        <f>Z17+AA17+AB17</f>
        <v>0</v>
      </c>
      <c r="AE17" s="133"/>
      <c r="AF17" s="133"/>
      <c r="AG17" s="133"/>
      <c r="AH17" s="133"/>
      <c r="AI17" s="160"/>
      <c r="AJ17" s="160"/>
      <c r="AK17" s="150" t="s">
        <f>IF($P17="r",U17,IF($P17="n",U17,"-"))</f>
        <v>28</v>
      </c>
      <c r="AL17" s="151" t="s">
        <f>IF($P17="r",V17,IF($P17="n",V17,"-"))</f>
        <v>28</v>
      </c>
      <c r="AM17" s="151" t="s">
        <f>IF($P17="r",W17,IF($P17="n",W17,"-"))</f>
        <v>28</v>
      </c>
      <c r="AN17" s="151" t="s">
        <f>IF(P17="r",J17,IF(P17="n",J17,"-"))</f>
        <v>28</v>
      </c>
      <c r="AO17" t="e">
        <f>VLOOKUP(K17,$AZ$8:$BA$27,2,FALSE)</f>
        <v>#N/A</v>
      </c>
      <c r="AP17" s="12" t="s">
        <f>IF(P17="r",(AQ$2-O17),IF(P17="n",(AQ$2-O17),"-"))</f>
        <v>28</v>
      </c>
      <c r="AQ17" s="12" t="s">
        <f>IF(P17="N",Q17,IF(P17="r",Q17,"-"))</f>
        <v>28</v>
      </c>
      <c r="AR17" s="12" t="s">
        <f>IF(P17="N",R17,IF(P17="r",R17,"-"))</f>
        <v>28</v>
      </c>
      <c r="AS17" s="12" t="s">
        <f>IF(P17="N",AI17,IF(P17="r",AI17,"-"))</f>
        <v>28</v>
      </c>
      <c r="AT17" s="12" t="s">
        <f>IF(P17="N",AJ17,IF(P17="r",AJ17,"-"))</f>
        <v>28</v>
      </c>
      <c r="AU17" s="148" t="b">
        <f>IF($Y17="Mudansha",VLOOKUP($X17,$BF$17:$BG$24,2,FALSE),IF($Y17="Yudansha",VLOOKUP($X17,$BI$17:$BJ$20,2,FALSE)))</f>
        <v>0</v>
      </c>
      <c r="AV17" t="b">
        <f>IF($AP17&gt;=65,$AU17,0)</f>
        <v>0</v>
      </c>
      <c r="AX17">
        <f>AX16+1</f>
        <v>4</v>
      </c>
      <c r="AZ17" s="161" t="inlineStr">
        <is>
          <t>2 Kyu +</t>
        </is>
      </c>
      <c r="BA17" s="155" t="s">
        <v>55</v>
      </c>
      <c r="BF17" s="163" t="s">
        <v>16</v>
      </c>
      <c r="BG17" s="130">
        <f>HLOOKUP(BG$16,Information!$B$38:$S$50,2,FALSE)</f>
        <v>19</v>
      </c>
      <c r="BI17" s="163" t="s">
        <v>21</v>
      </c>
      <c r="BJ17" s="130">
        <f>HLOOKUP(BJ$16,Information!$B$38:$S$50,10,FALSE)</f>
        <v>64</v>
      </c>
    </row>
    <row r="18" spans="1:256">
      <c r="A18" s="81"/>
      <c r="C18" s="159"/>
      <c r="F18" s="155">
        <f>F17+1</f>
        <v>13</v>
      </c>
      <c r="H18" s="133"/>
      <c r="I18" s="133"/>
      <c r="J18" s="134"/>
      <c r="K18" s="135"/>
      <c r="L18" s="136"/>
      <c r="M18" s="137">
        <f>LEFT(L18,2)</f>
      </c>
      <c r="N18" s="138">
        <f>MID(L18,4,2)</f>
      </c>
      <c r="O18" s="139">
        <f>RIGHT(L18,4)</f>
      </c>
      <c r="P18" s="140"/>
      <c r="Q18" s="141"/>
      <c r="R18" s="142"/>
      <c r="S18" s="143"/>
      <c r="T18" s="144"/>
      <c r="U18" s="145"/>
      <c r="V18" s="146"/>
      <c r="W18" s="146"/>
      <c r="X18" s="147" t="e">
        <f>VLOOKUP(AP18,$BC$7:$BD$14,2)</f>
        <v>#N/A</v>
      </c>
      <c r="Y18" s="147" t="s">
        <f>IF(P18="r",AO18,IF(P18="n",AO18,"-"))</f>
        <v>28</v>
      </c>
      <c r="Z18" s="148">
        <f>AU18-AV18</f>
        <v>0</v>
      </c>
      <c r="AA18" s="148" t="b">
        <f>IF(Y18="Mudansha",VLOOKUP(X18,$BF$7:$BG$14,2,FALSE),IF(Y18="Yudansha",VLOOKUP(X18,$BI$7:$BJ$10,2,FALSE)))</f>
        <v>0</v>
      </c>
      <c r="AB18" s="148">
        <f>IF(AQ18="Y/O",Information!S$62,0)</f>
        <v>0</v>
      </c>
      <c r="AC18" s="148">
        <f>IF(AR18="Y/O",Information!K$62,0)</f>
        <v>0</v>
      </c>
      <c r="AD18" s="148">
        <f>Z18+AA18+AB18</f>
        <v>0</v>
      </c>
      <c r="AE18" s="133"/>
      <c r="AF18" s="133"/>
      <c r="AG18" s="133"/>
      <c r="AH18" s="133"/>
      <c r="AI18" s="160"/>
      <c r="AJ18" s="160"/>
      <c r="AK18" s="150" t="s">
        <f>IF($P18="r",U18,IF($P18="n",U18,"-"))</f>
        <v>28</v>
      </c>
      <c r="AL18" s="151" t="s">
        <f>IF($P18="r",V18,IF($P18="n",V18,"-"))</f>
        <v>28</v>
      </c>
      <c r="AM18" s="151" t="s">
        <f>IF($P18="r",W18,IF($P18="n",W18,"-"))</f>
        <v>28</v>
      </c>
      <c r="AN18" s="151" t="s">
        <f>IF(P18="r",J18,IF(P18="n",J18,"-"))</f>
        <v>28</v>
      </c>
      <c r="AO18" t="e">
        <f>VLOOKUP(K18,$AZ$8:$BA$27,2,FALSE)</f>
        <v>#N/A</v>
      </c>
      <c r="AP18" s="12" t="s">
        <f>IF(P18="r",(AQ$2-O18),IF(P18="n",(AQ$2-O18),"-"))</f>
        <v>28</v>
      </c>
      <c r="AQ18" s="12" t="s">
        <f>IF(P18="N",Q18,IF(P18="r",Q18,"-"))</f>
        <v>28</v>
      </c>
      <c r="AR18" s="12" t="s">
        <f>IF(P18="N",R18,IF(P18="r",R18,"-"))</f>
        <v>28</v>
      </c>
      <c r="AS18" s="12" t="s">
        <f>IF(P18="N",AI18,IF(P18="r",AI18,"-"))</f>
        <v>28</v>
      </c>
      <c r="AT18" s="12" t="s">
        <f>IF(P18="N",AJ18,IF(P18="r",AJ18,"-"))</f>
        <v>28</v>
      </c>
      <c r="AU18" s="148" t="b">
        <f>IF($Y18="Mudansha",VLOOKUP($X18,$BF$17:$BG$24,2,FALSE),IF($Y18="Yudansha",VLOOKUP($X18,$BI$17:$BJ$20,2,FALSE)))</f>
        <v>0</v>
      </c>
      <c r="AV18" t="b">
        <f>IF($AP18&gt;=65,$AU18,0)</f>
        <v>0</v>
      </c>
      <c r="AX18">
        <f>AX17+1</f>
        <v>5</v>
      </c>
      <c r="AZ18" s="161" t="inlineStr">
        <is>
          <t>1 Kyu</t>
        </is>
      </c>
      <c r="BA18" s="155" t="s">
        <v>55</v>
      </c>
      <c r="BF18" s="161" t="s">
        <v>17</v>
      </c>
      <c r="BG18" s="130">
        <f>HLOOKUP(BG$16,Information!$B$38:$S$50,3,FALSE)</f>
        <v>19</v>
      </c>
      <c r="BI18" s="161" t="s">
        <v>22</v>
      </c>
      <c r="BJ18" s="130">
        <f>HLOOKUP(BJ$16,Information!$B$38:$S$50,11,FALSE)</f>
        <v>64</v>
      </c>
    </row>
    <row r="19" spans="1:256">
      <c r="A19" s="157" t="inlineStr">
        <is>
          <t>Mud Jr</t>
        </is>
      </c>
      <c r="B19" s="158">
        <f>COUNTIF(AA:AA,"16")</f>
        <v>0</v>
      </c>
      <c r="C19" s="159" t="e">
        <f>B19/B$5</f>
        <v>#DIV/0!</v>
      </c>
      <c r="F19" s="155">
        <f>F18+1</f>
        <v>14</v>
      </c>
      <c r="H19" s="133"/>
      <c r="I19" s="133"/>
      <c r="J19" s="134"/>
      <c r="K19" s="135"/>
      <c r="L19" s="136"/>
      <c r="M19" s="137">
        <f>LEFT(L19,2)</f>
      </c>
      <c r="N19" s="138">
        <f>MID(L19,4,2)</f>
      </c>
      <c r="O19" s="139">
        <f>RIGHT(L19,4)</f>
      </c>
      <c r="P19" s="140"/>
      <c r="Q19" s="141"/>
      <c r="R19" s="142"/>
      <c r="S19" s="143"/>
      <c r="T19" s="144"/>
      <c r="U19" s="145"/>
      <c r="V19" s="146"/>
      <c r="W19" s="146"/>
      <c r="X19" s="147" t="e">
        <f>VLOOKUP(AP19,$BC$7:$BD$14,2)</f>
        <v>#N/A</v>
      </c>
      <c r="Y19" s="147" t="s">
        <f>IF(P19="r",AO19,IF(P19="n",AO19,"-"))</f>
        <v>28</v>
      </c>
      <c r="Z19" s="148">
        <f>AU19-AV19</f>
        <v>0</v>
      </c>
      <c r="AA19" s="148" t="b">
        <f>IF(Y19="Mudansha",VLOOKUP(X19,$BF$7:$BG$14,2,FALSE),IF(Y19="Yudansha",VLOOKUP(X19,$BI$7:$BJ$10,2,FALSE)))</f>
        <v>0</v>
      </c>
      <c r="AB19" s="148">
        <f>IF(AQ19="Y/O",Information!S$62,0)</f>
        <v>0</v>
      </c>
      <c r="AC19" s="148">
        <f>IF(AR19="Y/O",Information!K$62,0)</f>
        <v>0</v>
      </c>
      <c r="AD19" s="148">
        <f>Z19+AA19+AB19</f>
        <v>0</v>
      </c>
      <c r="AE19" s="133"/>
      <c r="AF19" s="133"/>
      <c r="AG19" s="133"/>
      <c r="AH19" s="133"/>
      <c r="AI19" s="160"/>
      <c r="AJ19" s="160"/>
      <c r="AK19" s="150" t="s">
        <f>IF($P19="r",U19,IF($P19="n",U19,"-"))</f>
        <v>28</v>
      </c>
      <c r="AL19" s="151" t="s">
        <f>IF($P19="r",V19,IF($P19="n",V19,"-"))</f>
        <v>28</v>
      </c>
      <c r="AM19" s="151" t="s">
        <f>IF($P19="r",W19,IF($P19="n",W19,"-"))</f>
        <v>28</v>
      </c>
      <c r="AN19" s="151" t="s">
        <f>IF(P19="r",J19,IF(P19="n",J19,"-"))</f>
        <v>28</v>
      </c>
      <c r="AO19" t="e">
        <f>VLOOKUP(K19,$AZ$8:$BA$27,2,FALSE)</f>
        <v>#N/A</v>
      </c>
      <c r="AP19" s="12" t="s">
        <f>IF(P19="r",(AQ$2-O19),IF(P19="n",(AQ$2-O19),"-"))</f>
        <v>28</v>
      </c>
      <c r="AQ19" s="12" t="s">
        <f>IF(P19="N",Q19,IF(P19="r",Q19,"-"))</f>
        <v>28</v>
      </c>
      <c r="AR19" s="12" t="s">
        <f>IF(P19="N",R19,IF(P19="r",R19,"-"))</f>
        <v>28</v>
      </c>
      <c r="AS19" s="12" t="s">
        <f>IF(P19="N",AI19,IF(P19="r",AI19,"-"))</f>
        <v>28</v>
      </c>
      <c r="AT19" s="12" t="s">
        <f>IF(P19="N",AJ19,IF(P19="r",AJ19,"-"))</f>
        <v>28</v>
      </c>
      <c r="AU19" s="148" t="b">
        <f>IF($Y19="Mudansha",VLOOKUP($X19,$BF$17:$BG$24,2,FALSE),IF($Y19="Yudansha",VLOOKUP($X19,$BI$17:$BJ$20,2,FALSE)))</f>
        <v>0</v>
      </c>
      <c r="AV19" t="b">
        <f>IF($AP19&gt;=65,$AU19,0)</f>
        <v>0</v>
      </c>
      <c r="AX19">
        <f>AX18+1</f>
        <v>6</v>
      </c>
      <c r="AZ19" s="161" t="inlineStr">
        <is>
          <t>Shodan</t>
        </is>
      </c>
      <c r="BA19" s="155" t="s">
        <v>25</v>
      </c>
      <c r="BF19" s="161" t="s">
        <v>18</v>
      </c>
      <c r="BG19" s="130">
        <f>HLOOKUP(BG$16,Information!$B$38:$S$50,4,FALSE)</f>
        <v>49</v>
      </c>
      <c r="BI19" s="161" t="s">
        <v>23</v>
      </c>
      <c r="BJ19" s="130">
        <f>HLOOKUP(BJ$16,Information!$B$38:$S$50,12,FALSE)</f>
        <v>64</v>
      </c>
    </row>
    <row r="20" spans="1:256">
      <c r="A20" s="164" t="inlineStr">
        <is>
          <t>Mud Sr</t>
        </is>
      </c>
      <c r="B20" s="73">
        <f>COUNTIF(AA:AA,"26")</f>
        <v>0</v>
      </c>
      <c r="C20" s="159" t="e">
        <f>B20/B$5</f>
        <v>#DIV/0!</v>
      </c>
      <c r="F20" s="155">
        <f>F19+1</f>
        <v>15</v>
      </c>
      <c r="H20" s="133"/>
      <c r="I20" s="133"/>
      <c r="J20" s="134"/>
      <c r="K20" s="135"/>
      <c r="L20" s="136"/>
      <c r="M20" s="137">
        <f>LEFT(L20,2)</f>
      </c>
      <c r="N20" s="138">
        <f>MID(L20,4,2)</f>
      </c>
      <c r="O20" s="139">
        <f>RIGHT(L20,4)</f>
      </c>
      <c r="P20" s="140"/>
      <c r="Q20" s="141"/>
      <c r="R20" s="142"/>
      <c r="S20" s="143"/>
      <c r="T20" s="144"/>
      <c r="U20" s="145"/>
      <c r="V20" s="146"/>
      <c r="W20" s="146"/>
      <c r="X20" s="147" t="e">
        <f>VLOOKUP(AP20,$BC$7:$BD$14,2)</f>
        <v>#N/A</v>
      </c>
      <c r="Y20" s="147" t="s">
        <f>IF(P20="r",AO20,IF(P20="n",AO20,"-"))</f>
        <v>28</v>
      </c>
      <c r="Z20" s="148">
        <f>AU20-AV20</f>
        <v>0</v>
      </c>
      <c r="AA20" s="148" t="b">
        <f>IF(Y20="Mudansha",VLOOKUP(X20,$BF$7:$BG$14,2,FALSE),IF(Y20="Yudansha",VLOOKUP(X20,$BI$7:$BJ$10,2,FALSE)))</f>
        <v>0</v>
      </c>
      <c r="AB20" s="148">
        <f>IF(AQ20="Y/O",Information!S$62,0)</f>
        <v>0</v>
      </c>
      <c r="AC20" s="148">
        <f>IF(AR20="Y/O",Information!K$62,0)</f>
        <v>0</v>
      </c>
      <c r="AD20" s="148">
        <f>Z20+AA20+AB20</f>
        <v>0</v>
      </c>
      <c r="AE20" s="133"/>
      <c r="AF20" s="133"/>
      <c r="AG20" s="133"/>
      <c r="AH20" s="133"/>
      <c r="AI20" s="160"/>
      <c r="AJ20" s="160"/>
      <c r="AK20" s="150" t="s">
        <f>IF($P20="r",U20,IF($P20="n",U20,"-"))</f>
        <v>28</v>
      </c>
      <c r="AL20" s="151" t="s">
        <f>IF($P20="r",V20,IF($P20="n",V20,"-"))</f>
        <v>28</v>
      </c>
      <c r="AM20" s="151" t="s">
        <f>IF($P20="r",W20,IF($P20="n",W20,"-"))</f>
        <v>28</v>
      </c>
      <c r="AN20" s="151" t="s">
        <f>IF(P20="r",J20,IF(P20="n",J20,"-"))</f>
        <v>28</v>
      </c>
      <c r="AO20" t="e">
        <f>VLOOKUP(K20,$AZ$8:$BA$27,2,FALSE)</f>
        <v>#N/A</v>
      </c>
      <c r="AP20" s="12" t="s">
        <f>IF(P20="r",(AQ$2-O20),IF(P20="n",(AQ$2-O20),"-"))</f>
        <v>28</v>
      </c>
      <c r="AQ20" s="12" t="s">
        <f>IF(P20="N",Q20,IF(P20="r",Q20,"-"))</f>
        <v>28</v>
      </c>
      <c r="AR20" s="12" t="s">
        <f>IF(P20="N",R20,IF(P20="r",R20,"-"))</f>
        <v>28</v>
      </c>
      <c r="AS20" s="12" t="s">
        <f>IF(P20="N",AI20,IF(P20="r",AI20,"-"))</f>
        <v>28</v>
      </c>
      <c r="AT20" s="12" t="s">
        <f>IF(P20="N",AJ20,IF(P20="r",AJ20,"-"))</f>
        <v>28</v>
      </c>
      <c r="AU20" s="148" t="b">
        <f>IF($Y20="Mudansha",VLOOKUP($X20,$BF$17:$BG$24,2,FALSE),IF($Y20="Yudansha",VLOOKUP($X20,$BI$17:$BJ$20,2,FALSE)))</f>
        <v>0</v>
      </c>
      <c r="AV20" t="b">
        <f>IF($AP20&gt;=65,$AU20,0)</f>
        <v>0</v>
      </c>
      <c r="AX20">
        <f>AX19+1</f>
        <v>7</v>
      </c>
      <c r="AZ20" s="161" t="inlineStr">
        <is>
          <t>Nidan</t>
        </is>
      </c>
      <c r="BA20" s="155" t="s">
        <v>25</v>
      </c>
      <c r="BF20" s="161" t="s">
        <v>19</v>
      </c>
      <c r="BG20" s="130">
        <f>HLOOKUP(BG$16,Information!$B$38:$S$50,5,FALSE)</f>
        <v>49</v>
      </c>
      <c r="BI20" s="165" t="s">
        <v>56</v>
      </c>
      <c r="BJ20" s="130">
        <f>HLOOKUP(BJ$16,Information!$B$38:$S$50,13,FALSE)</f>
        <v>64</v>
      </c>
    </row>
    <row r="21" spans="1:256">
      <c r="A21" s="167" t="s">
        <v>54</v>
      </c>
      <c r="B21" s="168">
        <f>COUNTIF(AA:AA,"36")</f>
        <v>0</v>
      </c>
      <c r="C21" s="159" t="e">
        <f>B21/B$5</f>
        <v>#DIV/0!</v>
      </c>
      <c r="F21" s="155">
        <f>F20+1</f>
        <v>16</v>
      </c>
      <c r="H21" s="133"/>
      <c r="I21" s="133"/>
      <c r="J21" s="134"/>
      <c r="K21" s="135"/>
      <c r="L21" s="136"/>
      <c r="M21" s="137">
        <f>LEFT(L21,2)</f>
      </c>
      <c r="N21" s="138">
        <f>MID(L21,4,2)</f>
      </c>
      <c r="O21" s="139">
        <f>RIGHT(L21,4)</f>
      </c>
      <c r="P21" s="140"/>
      <c r="Q21" s="141"/>
      <c r="R21" s="142"/>
      <c r="S21" s="143"/>
      <c r="T21" s="144"/>
      <c r="U21" s="145"/>
      <c r="V21" s="146"/>
      <c r="W21" s="146"/>
      <c r="X21" s="147" t="e">
        <f>VLOOKUP(AP21,$BC$7:$BD$14,2)</f>
        <v>#N/A</v>
      </c>
      <c r="Y21" s="147" t="s">
        <f>IF(P21="r",AO21,IF(P21="n",AO21,"-"))</f>
        <v>28</v>
      </c>
      <c r="Z21" s="148">
        <f>AU21-AV21</f>
        <v>0</v>
      </c>
      <c r="AA21" s="148" t="b">
        <f>IF(Y21="Mudansha",VLOOKUP(X21,$BF$7:$BG$14,2,FALSE),IF(Y21="Yudansha",VLOOKUP(X21,$BI$7:$BJ$10,2,FALSE)))</f>
        <v>0</v>
      </c>
      <c r="AB21" s="148">
        <f>IF(AQ21="Y/O",Information!S$62,0)</f>
        <v>0</v>
      </c>
      <c r="AC21" s="148">
        <f>IF(AR21="Y/O",Information!K$62,0)</f>
        <v>0</v>
      </c>
      <c r="AD21" s="148">
        <f>Z21+AA21+AB21</f>
        <v>0</v>
      </c>
      <c r="AE21" s="133"/>
      <c r="AF21" s="133"/>
      <c r="AG21" s="133"/>
      <c r="AH21" s="133"/>
      <c r="AI21" s="160"/>
      <c r="AJ21" s="160"/>
      <c r="AK21" s="150" t="s">
        <f>IF($P21="r",U21,IF($P21="n",U21,"-"))</f>
        <v>28</v>
      </c>
      <c r="AL21" s="151" t="s">
        <f>IF($P21="r",V21,IF($P21="n",V21,"-"))</f>
        <v>28</v>
      </c>
      <c r="AM21" s="151" t="s">
        <f>IF($P21="r",W21,IF($P21="n",W21,"-"))</f>
        <v>28</v>
      </c>
      <c r="AN21" s="151" t="s">
        <f>IF(P21="r",J21,IF(P21="n",J21,"-"))</f>
        <v>28</v>
      </c>
      <c r="AO21" t="e">
        <f>VLOOKUP(K21,$AZ$8:$BA$27,2,FALSE)</f>
        <v>#N/A</v>
      </c>
      <c r="AP21" s="12" t="s">
        <f>IF(P21="r",(AQ$2-O21),IF(P21="n",(AQ$2-O21),"-"))</f>
        <v>28</v>
      </c>
      <c r="AQ21" s="12" t="s">
        <f>IF(P21="N",Q21,IF(P21="r",Q21,"-"))</f>
        <v>28</v>
      </c>
      <c r="AR21" s="12" t="s">
        <f>IF(P21="N",R21,IF(P21="r",R21,"-"))</f>
        <v>28</v>
      </c>
      <c r="AS21" s="12" t="s">
        <f>IF(P21="N",AI21,IF(P21="r",AI21,"-"))</f>
        <v>28</v>
      </c>
      <c r="AT21" s="12" t="s">
        <f>IF(P21="N",AJ21,IF(P21="r",AJ21,"-"))</f>
        <v>28</v>
      </c>
      <c r="AU21" s="148" t="b">
        <f>IF($Y21="Mudansha",VLOOKUP($X21,$BF$17:$BG$24,2,FALSE),IF($Y21="Yudansha",VLOOKUP($X21,$BI$17:$BJ$20,2,FALSE)))</f>
        <v>0</v>
      </c>
      <c r="AV21" t="b">
        <f>IF($AP21&gt;=65,$AU21,0)</f>
        <v>0</v>
      </c>
      <c r="AX21">
        <f>AX20+1</f>
        <v>8</v>
      </c>
      <c r="AZ21" s="161" t="inlineStr">
        <is>
          <t>Sandan</t>
        </is>
      </c>
      <c r="BA21" s="155" t="s">
        <v>25</v>
      </c>
      <c r="BF21" s="161" t="s">
        <v>21</v>
      </c>
      <c r="BG21" s="130">
        <f>HLOOKUP(BG$16,Information!$B$38:$S$50,6,FALSE)</f>
        <v>64</v>
      </c>
    </row>
    <row r="22" spans="1:256">
      <c r="A22" s="81"/>
      <c r="C22" s="159"/>
      <c r="F22" s="155">
        <f>F21+1</f>
        <v>17</v>
      </c>
      <c r="H22" s="133"/>
      <c r="I22" s="133"/>
      <c r="J22" s="134"/>
      <c r="K22" s="135"/>
      <c r="L22" s="136"/>
      <c r="M22" s="137">
        <f>LEFT(L22,2)</f>
      </c>
      <c r="N22" s="138">
        <f>MID(L22,4,2)</f>
      </c>
      <c r="O22" s="139">
        <f>RIGHT(L22,4)</f>
      </c>
      <c r="P22" s="140"/>
      <c r="Q22" s="141"/>
      <c r="R22" s="142"/>
      <c r="S22" s="143"/>
      <c r="T22" s="144"/>
      <c r="U22" s="145"/>
      <c r="V22" s="146"/>
      <c r="W22" s="146"/>
      <c r="X22" s="147" t="e">
        <f>VLOOKUP(AP22,$BC$7:$BD$14,2)</f>
        <v>#N/A</v>
      </c>
      <c r="Y22" s="147" t="s">
        <f>IF(P22="r",AO22,IF(P22="n",AO22,"-"))</f>
        <v>28</v>
      </c>
      <c r="Z22" s="148">
        <f>AU22-AV22</f>
        <v>0</v>
      </c>
      <c r="AA22" s="148" t="b">
        <f>IF(Y22="Mudansha",VLOOKUP(X22,$BF$7:$BG$14,2,FALSE),IF(Y22="Yudansha",VLOOKUP(X22,$BI$7:$BJ$10,2,FALSE)))</f>
        <v>0</v>
      </c>
      <c r="AB22" s="148">
        <f>IF(AQ22="Y/O",Information!S$62,0)</f>
        <v>0</v>
      </c>
      <c r="AC22" s="148">
        <f>IF(AR22="Y/O",Information!K$62,0)</f>
        <v>0</v>
      </c>
      <c r="AD22" s="148">
        <f>Z22+AA22+AB22</f>
        <v>0</v>
      </c>
      <c r="AE22" s="133"/>
      <c r="AF22" s="133"/>
      <c r="AG22" s="133"/>
      <c r="AH22" s="133"/>
      <c r="AI22" s="160"/>
      <c r="AJ22" s="160"/>
      <c r="AK22" s="150" t="s">
        <f>IF($P22="r",U22,IF($P22="n",U22,"-"))</f>
        <v>28</v>
      </c>
      <c r="AL22" s="151" t="s">
        <f>IF($P22="r",V22,IF($P22="n",V22,"-"))</f>
        <v>28</v>
      </c>
      <c r="AM22" s="151" t="s">
        <f>IF($P22="r",W22,IF($P22="n",W22,"-"))</f>
        <v>28</v>
      </c>
      <c r="AN22" s="151" t="s">
        <f>IF(P22="r",J22,IF(P22="n",J22,"-"))</f>
        <v>28</v>
      </c>
      <c r="AO22" t="e">
        <f>VLOOKUP(K22,$AZ$8:$BA$27,2,FALSE)</f>
        <v>#N/A</v>
      </c>
      <c r="AP22" s="12" t="s">
        <f>IF(P22="r",(AQ$2-O22),IF(P22="n",(AQ$2-O22),"-"))</f>
        <v>28</v>
      </c>
      <c r="AQ22" s="12" t="s">
        <f>IF(P22="N",Q22,IF(P22="r",Q22,"-"))</f>
        <v>28</v>
      </c>
      <c r="AR22" s="12" t="s">
        <f>IF(P22="N",R22,IF(P22="r",R22,"-"))</f>
        <v>28</v>
      </c>
      <c r="AS22" s="12" t="s">
        <f>IF(P22="N",AI22,IF(P22="r",AI22,"-"))</f>
        <v>28</v>
      </c>
      <c r="AT22" s="12" t="s">
        <f>IF(P22="N",AJ22,IF(P22="r",AJ22,"-"))</f>
        <v>28</v>
      </c>
      <c r="AU22" s="148" t="b">
        <f>IF($Y22="Mudansha",VLOOKUP($X22,$BF$17:$BG$24,2,FALSE),IF($Y22="Yudansha",VLOOKUP($X22,$BI$17:$BJ$20,2,FALSE)))</f>
        <v>0</v>
      </c>
      <c r="AV22" t="b">
        <f>IF($AP22&gt;=65,$AU22,0)</f>
        <v>0</v>
      </c>
      <c r="AX22">
        <f>AX21+1</f>
        <v>9</v>
      </c>
      <c r="AZ22" s="161" t="inlineStr">
        <is>
          <t>Yondan</t>
        </is>
      </c>
      <c r="BA22" s="155" t="s">
        <v>25</v>
      </c>
      <c r="BF22" s="161" t="s">
        <v>22</v>
      </c>
      <c r="BG22" s="130">
        <f>HLOOKUP(BG$16,Information!$B$38:$S$50,7,FALSE)</f>
        <v>64</v>
      </c>
    </row>
    <row r="23" spans="1:256">
      <c r="A23" s="157" t="s">
        <v>37</v>
      </c>
      <c r="B23" s="158">
        <f>COUNTIF(P:P,A23)</f>
        <v>0</v>
      </c>
      <c r="C23" s="159" t="e">
        <f>B23/B$5</f>
        <v>#DIV/0!</v>
      </c>
      <c r="F23" s="155">
        <f>F22+1</f>
        <v>18</v>
      </c>
      <c r="H23" s="133"/>
      <c r="I23" s="133"/>
      <c r="J23" s="134"/>
      <c r="K23" s="135"/>
      <c r="L23" s="136"/>
      <c r="M23" s="137">
        <f>LEFT(L23,2)</f>
      </c>
      <c r="N23" s="138">
        <f>MID(L23,4,2)</f>
      </c>
      <c r="O23" s="139">
        <f>RIGHT(L23,4)</f>
      </c>
      <c r="P23" s="140"/>
      <c r="Q23" s="141"/>
      <c r="R23" s="142"/>
      <c r="S23" s="143"/>
      <c r="T23" s="144"/>
      <c r="U23" s="145"/>
      <c r="V23" s="146"/>
      <c r="W23" s="146"/>
      <c r="X23" s="147" t="e">
        <f>VLOOKUP(AP23,$BC$7:$BD$14,2)</f>
        <v>#N/A</v>
      </c>
      <c r="Y23" s="147" t="s">
        <f>IF(P23="r",AO23,IF(P23="n",AO23,"-"))</f>
        <v>28</v>
      </c>
      <c r="Z23" s="148">
        <f>AU23-AV23</f>
        <v>0</v>
      </c>
      <c r="AA23" s="148" t="b">
        <f>IF(Y23="Mudansha",VLOOKUP(X23,$BF$7:$BG$14,2,FALSE),IF(Y23="Yudansha",VLOOKUP(X23,$BI$7:$BJ$10,2,FALSE)))</f>
        <v>0</v>
      </c>
      <c r="AB23" s="148">
        <f>IF(AQ23="Y/O",Information!S$62,0)</f>
        <v>0</v>
      </c>
      <c r="AC23" s="148">
        <f>IF(AR23="Y/O",Information!K$62,0)</f>
        <v>0</v>
      </c>
      <c r="AD23" s="148">
        <f>Z23+AA23+AB23</f>
        <v>0</v>
      </c>
      <c r="AE23" s="133"/>
      <c r="AF23" s="133"/>
      <c r="AG23" s="133"/>
      <c r="AH23" s="133"/>
      <c r="AI23" s="160"/>
      <c r="AJ23" s="160"/>
      <c r="AK23" s="150" t="s">
        <f>IF($P23="r",U23,IF($P23="n",U23,"-"))</f>
        <v>28</v>
      </c>
      <c r="AL23" s="151" t="s">
        <f>IF($P23="r",V23,IF($P23="n",V23,"-"))</f>
        <v>28</v>
      </c>
      <c r="AM23" s="151" t="s">
        <f>IF($P23="r",W23,IF($P23="n",W23,"-"))</f>
        <v>28</v>
      </c>
      <c r="AN23" s="151" t="s">
        <f>IF(P23="r",J23,IF(P23="n",J23,"-"))</f>
        <v>28</v>
      </c>
      <c r="AO23" t="e">
        <f>VLOOKUP(K23,$AZ$8:$BA$27,2,FALSE)</f>
        <v>#N/A</v>
      </c>
      <c r="AP23" s="12" t="s">
        <f>IF(P23="r",(AQ$2-O23),IF(P23="n",(AQ$2-O23),"-"))</f>
        <v>28</v>
      </c>
      <c r="AQ23" s="12" t="s">
        <f>IF(P23="N",Q23,IF(P23="r",Q23,"-"))</f>
        <v>28</v>
      </c>
      <c r="AR23" s="12" t="s">
        <f>IF(P23="N",R23,IF(P23="r",R23,"-"))</f>
        <v>28</v>
      </c>
      <c r="AS23" s="12" t="s">
        <f>IF(P23="N",AI23,IF(P23="r",AI23,"-"))</f>
        <v>28</v>
      </c>
      <c r="AT23" s="12" t="s">
        <f>IF(P23="N",AJ23,IF(P23="r",AJ23,"-"))</f>
        <v>28</v>
      </c>
      <c r="AU23" s="148" t="b">
        <f>IF($Y23="Mudansha",VLOOKUP($X23,$BF$17:$BG$24,2,FALSE),IF($Y23="Yudansha",VLOOKUP($X23,$BI$17:$BJ$20,2,FALSE)))</f>
        <v>0</v>
      </c>
      <c r="AV23" t="b">
        <f>IF($AP23&gt;=65,$AU23,0)</f>
        <v>0</v>
      </c>
      <c r="AX23">
        <f>AX22+1</f>
        <v>10</v>
      </c>
      <c r="AZ23" s="161" t="inlineStr">
        <is>
          <t>Godan</t>
        </is>
      </c>
      <c r="BA23" s="155" t="s">
        <v>25</v>
      </c>
      <c r="BF23" s="161" t="s">
        <v>23</v>
      </c>
      <c r="BG23" s="130">
        <f>HLOOKUP(BG$16,Information!$B$38:$S$50,8,FALSE)</f>
        <v>64</v>
      </c>
    </row>
    <row r="24" spans="1:256">
      <c r="A24" s="167" t="s">
        <v>38</v>
      </c>
      <c r="B24" s="168">
        <f>COUNTIF(P:P,A24)</f>
        <v>0</v>
      </c>
      <c r="C24" s="159" t="e">
        <f>B24/B$5</f>
        <v>#DIV/0!</v>
      </c>
      <c r="F24" s="155">
        <f>F23+1</f>
        <v>19</v>
      </c>
      <c r="H24" s="133"/>
      <c r="I24" s="133"/>
      <c r="J24" s="134"/>
      <c r="K24" s="135"/>
      <c r="L24" s="136"/>
      <c r="M24" s="137">
        <f>LEFT(L24,2)</f>
      </c>
      <c r="N24" s="138">
        <f>MID(L24,4,2)</f>
      </c>
      <c r="O24" s="139">
        <f>RIGHT(L24,4)</f>
      </c>
      <c r="P24" s="140"/>
      <c r="Q24" s="141"/>
      <c r="R24" s="142"/>
      <c r="S24" s="143"/>
      <c r="T24" s="144"/>
      <c r="U24" s="145"/>
      <c r="V24" s="146"/>
      <c r="W24" s="146"/>
      <c r="X24" s="147" t="e">
        <f>VLOOKUP(AP24,$BC$7:$BD$14,2)</f>
        <v>#N/A</v>
      </c>
      <c r="Y24" s="147" t="s">
        <f>IF(P24="r",AO24,IF(P24="n",AO24,"-"))</f>
        <v>28</v>
      </c>
      <c r="Z24" s="148">
        <f>AU24-AV24</f>
        <v>0</v>
      </c>
      <c r="AA24" s="148" t="b">
        <f>IF(Y24="Mudansha",VLOOKUP(X24,$BF$7:$BG$14,2,FALSE),IF(Y24="Yudansha",VLOOKUP(X24,$BI$7:$BJ$10,2,FALSE)))</f>
        <v>0</v>
      </c>
      <c r="AB24" s="148">
        <f>IF(AQ24="Y/O",Information!S$62,0)</f>
        <v>0</v>
      </c>
      <c r="AC24" s="148">
        <f>IF(AR24="Y/O",Information!K$62,0)</f>
        <v>0</v>
      </c>
      <c r="AD24" s="148">
        <f>Z24+AA24+AB24</f>
        <v>0</v>
      </c>
      <c r="AE24" s="133"/>
      <c r="AF24" s="133"/>
      <c r="AG24" s="133"/>
      <c r="AH24" s="133"/>
      <c r="AI24" s="160"/>
      <c r="AJ24" s="160"/>
      <c r="AK24" s="150" t="s">
        <f>IF($P24="r",U24,IF($P24="n",U24,"-"))</f>
        <v>28</v>
      </c>
      <c r="AL24" s="151" t="s">
        <f>IF($P24="r",V24,IF($P24="n",V24,"-"))</f>
        <v>28</v>
      </c>
      <c r="AM24" s="151" t="s">
        <f>IF($P24="r",W24,IF($P24="n",W24,"-"))</f>
        <v>28</v>
      </c>
      <c r="AN24" s="151" t="s">
        <f>IF(P24="r",J24,IF(P24="n",J24,"-"))</f>
        <v>28</v>
      </c>
      <c r="AO24" t="e">
        <f>VLOOKUP(K24,$AZ$8:$BA$27,2,FALSE)</f>
        <v>#N/A</v>
      </c>
      <c r="AP24" s="12" t="s">
        <f>IF(P24="r",(AQ$2-O24),IF(P24="n",(AQ$2-O24),"-"))</f>
        <v>28</v>
      </c>
      <c r="AQ24" s="12" t="s">
        <f>IF(P24="N",Q24,IF(P24="r",Q24,"-"))</f>
        <v>28</v>
      </c>
      <c r="AR24" s="12" t="s">
        <f>IF(P24="N",R24,IF(P24="r",R24,"-"))</f>
        <v>28</v>
      </c>
      <c r="AS24" s="12" t="s">
        <f>IF(P24="N",AI24,IF(P24="r",AI24,"-"))</f>
        <v>28</v>
      </c>
      <c r="AT24" s="12" t="s">
        <f>IF(P24="N",AJ24,IF(P24="r",AJ24,"-"))</f>
        <v>28</v>
      </c>
      <c r="AU24" s="148" t="b">
        <f>IF($Y24="Mudansha",VLOOKUP($X24,$BF$17:$BG$24,2,FALSE),IF($Y24="Yudansha",VLOOKUP($X24,$BI$17:$BJ$20,2,FALSE)))</f>
        <v>0</v>
      </c>
      <c r="AV24" t="b">
        <f>IF($AP24&gt;=65,$AU24,0)</f>
        <v>0</v>
      </c>
      <c r="AX24">
        <f>AX23+1</f>
        <v>11</v>
      </c>
      <c r="AZ24" s="161" t="inlineStr">
        <is>
          <t>Rokudan</t>
        </is>
      </c>
      <c r="BA24" s="155" t="s">
        <v>25</v>
      </c>
      <c r="BF24" s="165" t="s">
        <v>56</v>
      </c>
      <c r="BG24" s="130">
        <f>HLOOKUP(BG$16,Information!$B$38:$S$50,9,FALSE)</f>
        <v>64</v>
      </c>
    </row>
    <row r="25" spans="1:256">
      <c r="A25" s="170"/>
      <c r="F25" s="155">
        <f>F24+1</f>
        <v>20</v>
      </c>
      <c r="H25" s="133"/>
      <c r="I25" s="133"/>
      <c r="J25" s="134"/>
      <c r="K25" s="135"/>
      <c r="L25" s="136"/>
      <c r="M25" s="137">
        <f>LEFT(L25,2)</f>
      </c>
      <c r="N25" s="138">
        <f>MID(L25,4,2)</f>
      </c>
      <c r="O25" s="139">
        <f>RIGHT(L25,4)</f>
      </c>
      <c r="P25" s="140"/>
      <c r="Q25" s="141"/>
      <c r="R25" s="142"/>
      <c r="S25" s="143"/>
      <c r="T25" s="144"/>
      <c r="U25" s="145"/>
      <c r="V25" s="146"/>
      <c r="W25" s="146"/>
      <c r="X25" s="147" t="e">
        <f>VLOOKUP(AP25,$BC$7:$BD$14,2)</f>
        <v>#N/A</v>
      </c>
      <c r="Y25" s="147" t="s">
        <f>IF(P25="r",AO25,IF(P25="n",AO25,"-"))</f>
        <v>28</v>
      </c>
      <c r="Z25" s="148">
        <f>AU25-AV25</f>
        <v>0</v>
      </c>
      <c r="AA25" s="148" t="b">
        <f>IF(Y25="Mudansha",VLOOKUP(X25,$BF$7:$BG$14,2,FALSE),IF(Y25="Yudansha",VLOOKUP(X25,$BI$7:$BJ$10,2,FALSE)))</f>
        <v>0</v>
      </c>
      <c r="AB25" s="148">
        <f>IF(AQ25="Y/O",Information!S$62,0)</f>
        <v>0</v>
      </c>
      <c r="AC25" s="148">
        <f>IF(AR25="Y/O",Information!K$62,0)</f>
        <v>0</v>
      </c>
      <c r="AD25" s="148">
        <f>Z25+AA25+AB25</f>
        <v>0</v>
      </c>
      <c r="AE25" s="133"/>
      <c r="AF25" s="133"/>
      <c r="AG25" s="133"/>
      <c r="AH25" s="133"/>
      <c r="AI25" s="160"/>
      <c r="AJ25" s="160"/>
      <c r="AK25" s="150" t="s">
        <f>IF($P25="r",U25,IF($P25="n",U25,"-"))</f>
        <v>28</v>
      </c>
      <c r="AL25" s="151" t="s">
        <f>IF($P25="r",V25,IF($P25="n",V25,"-"))</f>
        <v>28</v>
      </c>
      <c r="AM25" s="151" t="s">
        <f>IF($P25="r",W25,IF($P25="n",W25,"-"))</f>
        <v>28</v>
      </c>
      <c r="AN25" s="151" t="s">
        <f>IF(P25="r",J25,IF(P25="n",J25,"-"))</f>
        <v>28</v>
      </c>
      <c r="AO25" t="e">
        <f>VLOOKUP(K25,$AZ$8:$BA$27,2,FALSE)</f>
        <v>#N/A</v>
      </c>
      <c r="AP25" s="12" t="s">
        <f>IF(P25="r",(AQ$2-O25),IF(P25="n",(AQ$2-O25),"-"))</f>
        <v>28</v>
      </c>
      <c r="AQ25" s="12" t="s">
        <f>IF(P25="N",Q25,IF(P25="r",Q25,"-"))</f>
        <v>28</v>
      </c>
      <c r="AR25" s="12" t="s">
        <f>IF(P25="N",R25,IF(P25="r",R25,"-"))</f>
        <v>28</v>
      </c>
      <c r="AS25" s="12" t="s">
        <f>IF(P25="N",AI25,IF(P25="r",AI25,"-"))</f>
        <v>28</v>
      </c>
      <c r="AT25" s="12" t="s">
        <f>IF(P25="N",AJ25,IF(P25="r",AJ25,"-"))</f>
        <v>28</v>
      </c>
      <c r="AU25" s="148" t="b">
        <f>IF($Y25="Mudansha",VLOOKUP($X25,$BF$17:$BG$24,2,FALSE),IF($Y25="Yudansha",VLOOKUP($X25,$BI$17:$BJ$20,2,FALSE)))</f>
        <v>0</v>
      </c>
      <c r="AV25" t="b">
        <f>IF($AP25&gt;=65,$AU25,0)</f>
        <v>0</v>
      </c>
      <c r="AX25">
        <f>AX24+1</f>
        <v>12</v>
      </c>
      <c r="AZ25" s="161" t="inlineStr">
        <is>
          <t>Shichidan</t>
        </is>
      </c>
      <c r="BA25" s="155" t="s">
        <v>25</v>
      </c>
      <c r="BG25" s="155"/>
    </row>
    <row r="26" spans="1:256">
      <c r="A26" s="157" t="inlineStr">
        <is>
          <t>P/T</t>
        </is>
      </c>
      <c r="B26" s="171">
        <f>SUM(Z:Z)</f>
        <v>0</v>
      </c>
      <c r="F26" s="155">
        <f>F25+1</f>
        <v>21</v>
      </c>
      <c r="H26" s="133"/>
      <c r="I26" s="133"/>
      <c r="J26" s="134"/>
      <c r="K26" s="135"/>
      <c r="L26" s="136"/>
      <c r="M26" s="137">
        <f>LEFT(L26,2)</f>
      </c>
      <c r="N26" s="138">
        <f>MID(L26,4,2)</f>
      </c>
      <c r="O26" s="139">
        <f>RIGHT(L26,4)</f>
      </c>
      <c r="P26" s="140"/>
      <c r="Q26" s="141"/>
      <c r="R26" s="142"/>
      <c r="S26" s="143"/>
      <c r="T26" s="144"/>
      <c r="U26" s="145"/>
      <c r="V26" s="146"/>
      <c r="W26" s="146"/>
      <c r="X26" s="147" t="e">
        <f>VLOOKUP(AP26,$BC$7:$BD$14,2)</f>
        <v>#N/A</v>
      </c>
      <c r="Y26" s="147" t="s">
        <f>IF(P26="r",AO26,IF(P26="n",AO26,"-"))</f>
        <v>28</v>
      </c>
      <c r="Z26" s="148">
        <f>AU26-AV26</f>
        <v>0</v>
      </c>
      <c r="AA26" s="148" t="b">
        <f>IF(Y26="Mudansha",VLOOKUP(X26,$BF$7:$BG$14,2,FALSE),IF(Y26="Yudansha",VLOOKUP(X26,$BI$7:$BJ$10,2,FALSE)))</f>
        <v>0</v>
      </c>
      <c r="AB26" s="148">
        <f>IF(AQ26="Y/O",Information!S$62,0)</f>
        <v>0</v>
      </c>
      <c r="AC26" s="148">
        <f>IF(AR26="Y/O",Information!K$62,0)</f>
        <v>0</v>
      </c>
      <c r="AD26" s="148">
        <f>Z26+AA26+AB26</f>
        <v>0</v>
      </c>
      <c r="AE26" s="133"/>
      <c r="AF26" s="133"/>
      <c r="AG26" s="133"/>
      <c r="AH26" s="133"/>
      <c r="AI26" s="160"/>
      <c r="AJ26" s="160"/>
      <c r="AK26" s="150" t="s">
        <f>IF($P26="r",U26,IF($P26="n",U26,"-"))</f>
        <v>28</v>
      </c>
      <c r="AL26" s="151" t="s">
        <f>IF($P26="r",V26,IF($P26="n",V26,"-"))</f>
        <v>28</v>
      </c>
      <c r="AM26" s="151" t="s">
        <f>IF($P26="r",W26,IF($P26="n",W26,"-"))</f>
        <v>28</v>
      </c>
      <c r="AN26" s="151" t="s">
        <f>IF(P26="r",J26,IF(P26="n",J26,"-"))</f>
        <v>28</v>
      </c>
      <c r="AO26" t="e">
        <f>VLOOKUP(K26,$AZ$8:$BA$27,2,FALSE)</f>
        <v>#N/A</v>
      </c>
      <c r="AP26" s="12" t="s">
        <f>IF(P26="r",(AQ$2-O26),IF(P26="n",(AQ$2-O26),"-"))</f>
        <v>28</v>
      </c>
      <c r="AQ26" s="12" t="s">
        <f>IF(P26="N",Q26,IF(P26="r",Q26,"-"))</f>
        <v>28</v>
      </c>
      <c r="AR26" s="12" t="s">
        <f>IF(P26="N",R26,IF(P26="r",R26,"-"))</f>
        <v>28</v>
      </c>
      <c r="AS26" s="12" t="s">
        <f>IF(P26="N",AI26,IF(P26="r",AI26,"-"))</f>
        <v>28</v>
      </c>
      <c r="AT26" s="12" t="s">
        <f>IF(P26="N",AJ26,IF(P26="r",AJ26,"-"))</f>
        <v>28</v>
      </c>
      <c r="AU26" s="148" t="b">
        <f>IF($Y26="Mudansha",VLOOKUP($X26,$BF$17:$BG$24,2,FALSE),IF($Y26="Yudansha",VLOOKUP($X26,$BI$17:$BJ$20,2,FALSE)))</f>
        <v>0</v>
      </c>
      <c r="AV26" t="b">
        <f>IF($AP26&gt;=65,$AU26,0)</f>
        <v>0</v>
      </c>
      <c r="AX26">
        <f>AX25+1</f>
        <v>13</v>
      </c>
      <c r="AZ26" s="161" t="inlineStr">
        <is>
          <t>Hachidan</t>
        </is>
      </c>
      <c r="BA26" s="155" t="s">
        <v>25</v>
      </c>
      <c r="BC26" s="172"/>
    </row>
    <row r="27" spans="1:256">
      <c r="A27" s="164" t="s">
        <v>14</v>
      </c>
      <c r="B27" s="80">
        <f>SUM(AA:AA)</f>
        <v>0</v>
      </c>
      <c r="F27" s="155">
        <f>F26+1</f>
        <v>22</v>
      </c>
      <c r="H27" s="133"/>
      <c r="I27" s="133"/>
      <c r="J27" s="134"/>
      <c r="K27" s="135"/>
      <c r="L27" s="136"/>
      <c r="M27" s="137">
        <f>LEFT(L27,2)</f>
      </c>
      <c r="N27" s="138">
        <f>MID(L27,4,2)</f>
      </c>
      <c r="O27" s="139">
        <f>RIGHT(L27,4)</f>
      </c>
      <c r="P27" s="140"/>
      <c r="Q27" s="141"/>
      <c r="R27" s="142"/>
      <c r="S27" s="143"/>
      <c r="T27" s="144"/>
      <c r="U27" s="145"/>
      <c r="V27" s="146"/>
      <c r="W27" s="146"/>
      <c r="X27" s="147" t="e">
        <f>VLOOKUP(AP27,$BC$7:$BD$14,2)</f>
        <v>#N/A</v>
      </c>
      <c r="Y27" s="147" t="s">
        <f>IF(P27="r",AO27,IF(P27="n",AO27,"-"))</f>
        <v>28</v>
      </c>
      <c r="Z27" s="148">
        <f>AU27-AV27</f>
        <v>0</v>
      </c>
      <c r="AA27" s="148" t="b">
        <f>IF(Y27="Mudansha",VLOOKUP(X27,$BF$7:$BG$14,2,FALSE),IF(Y27="Yudansha",VLOOKUP(X27,$BI$7:$BJ$10,2,FALSE)))</f>
        <v>0</v>
      </c>
      <c r="AB27" s="148">
        <f>IF(AQ27="Y/O",Information!S$62,0)</f>
        <v>0</v>
      </c>
      <c r="AC27" s="148">
        <f>IF(AR27="Y/O",Information!K$62,0)</f>
        <v>0</v>
      </c>
      <c r="AD27" s="148">
        <f>Z27+AA27+AB27</f>
        <v>0</v>
      </c>
      <c r="AE27" s="133"/>
      <c r="AF27" s="133"/>
      <c r="AG27" s="133"/>
      <c r="AH27" s="133"/>
      <c r="AI27" s="160"/>
      <c r="AJ27" s="160"/>
      <c r="AK27" s="150" t="s">
        <f>IF($P27="r",U27,IF($P27="n",U27,"-"))</f>
        <v>28</v>
      </c>
      <c r="AL27" s="151" t="s">
        <f>IF($P27="r",V27,IF($P27="n",V27,"-"))</f>
        <v>28</v>
      </c>
      <c r="AM27" s="151" t="s">
        <f>IF($P27="r",W27,IF($P27="n",W27,"-"))</f>
        <v>28</v>
      </c>
      <c r="AN27" s="151" t="s">
        <f>IF(P27="r",J27,IF(P27="n",J27,"-"))</f>
        <v>28</v>
      </c>
      <c r="AO27" t="e">
        <f>VLOOKUP(K27,$AZ$8:$BA$27,2,FALSE)</f>
        <v>#N/A</v>
      </c>
      <c r="AP27" s="12" t="s">
        <f>IF(P27="r",(AQ$2-O27),IF(P27="n",(AQ$2-O27),"-"))</f>
        <v>28</v>
      </c>
      <c r="AQ27" s="12" t="s">
        <f>IF(P27="N",Q27,IF(P27="r",Q27,"-"))</f>
        <v>28</v>
      </c>
      <c r="AR27" s="12" t="s">
        <f>IF(P27="N",R27,IF(P27="r",R27,"-"))</f>
        <v>28</v>
      </c>
      <c r="AS27" s="12" t="s">
        <f>IF(P27="N",AI27,IF(P27="r",AI27,"-"))</f>
        <v>28</v>
      </c>
      <c r="AT27" s="12" t="s">
        <f>IF(P27="N",AJ27,IF(P27="r",AJ27,"-"))</f>
        <v>28</v>
      </c>
      <c r="AU27" s="148" t="b">
        <f>IF($Y27="Mudansha",VLOOKUP($X27,$BF$17:$BG$24,2,FALSE),IF($Y27="Yudansha",VLOOKUP($X27,$BI$17:$BJ$20,2,FALSE)))</f>
        <v>0</v>
      </c>
      <c r="AV27" t="b">
        <f>IF($AP27&gt;=65,$AU27,0)</f>
        <v>0</v>
      </c>
      <c r="AX27">
        <f>AX26+1</f>
        <v>14</v>
      </c>
      <c r="AZ27" s="165" t="inlineStr">
        <is>
          <t>Kudan</t>
        </is>
      </c>
      <c r="BA27" s="166" t="s">
        <v>25</v>
      </c>
      <c r="BE27" s="12"/>
      <c r="BF27" s="173"/>
      <c r="BH27" s="174"/>
      <c r="BI27" s="174"/>
      <c r="BJ27" s="174"/>
    </row>
    <row r="28" spans="1:256">
      <c r="A28" s="164" t="inlineStr">
        <is>
          <t>JC Pass.</t>
        </is>
      </c>
      <c r="B28" s="80">
        <f>SUM(AB:AB)</f>
        <v>0</v>
      </c>
      <c r="C28" s="153">
        <f>B28/37.5</f>
        <v>0</v>
      </c>
      <c r="F28" s="155">
        <f>F27+1</f>
        <v>23</v>
      </c>
      <c r="H28" s="133"/>
      <c r="I28" s="133"/>
      <c r="J28" s="134"/>
      <c r="K28" s="135"/>
      <c r="L28" s="136"/>
      <c r="M28" s="137">
        <f>LEFT(L28,2)</f>
      </c>
      <c r="N28" s="138">
        <f>MID(L28,4,2)</f>
      </c>
      <c r="O28" s="139">
        <f>RIGHT(L28,4)</f>
      </c>
      <c r="P28" s="140"/>
      <c r="Q28" s="141"/>
      <c r="R28" s="142"/>
      <c r="S28" s="143"/>
      <c r="T28" s="144"/>
      <c r="U28" s="145"/>
      <c r="V28" s="146"/>
      <c r="W28" s="146"/>
      <c r="X28" s="147" t="e">
        <f>VLOOKUP(AP28,$BC$7:$BD$14,2)</f>
        <v>#N/A</v>
      </c>
      <c r="Y28" s="147" t="s">
        <f>IF(P28="r",AO28,IF(P28="n",AO28,"-"))</f>
        <v>28</v>
      </c>
      <c r="Z28" s="148">
        <f>AU28-AV28</f>
        <v>0</v>
      </c>
      <c r="AA28" s="148" t="b">
        <f>IF(Y28="Mudansha",VLOOKUP(X28,$BF$7:$BG$14,2,FALSE),IF(Y28="Yudansha",VLOOKUP(X28,$BI$7:$BJ$10,2,FALSE)))</f>
        <v>0</v>
      </c>
      <c r="AB28" s="148">
        <f>IF(AQ28="Y/O",Information!S$62,0)</f>
        <v>0</v>
      </c>
      <c r="AC28" s="148">
        <f>IF(AR28="Y/O",Information!K$62,0)</f>
        <v>0</v>
      </c>
      <c r="AD28" s="148">
        <f>Z28+AA28+AB28</f>
        <v>0</v>
      </c>
      <c r="AE28" s="133"/>
      <c r="AF28" s="133"/>
      <c r="AG28" s="133"/>
      <c r="AH28" s="133"/>
      <c r="AI28" s="160"/>
      <c r="AJ28" s="160"/>
      <c r="AK28" s="150" t="s">
        <f>IF($P28="r",U28,IF($P28="n",U28,"-"))</f>
        <v>28</v>
      </c>
      <c r="AL28" s="151" t="s">
        <f>IF($P28="r",V28,IF($P28="n",V28,"-"))</f>
        <v>28</v>
      </c>
      <c r="AM28" s="151" t="s">
        <f>IF($P28="r",W28,IF($P28="n",W28,"-"))</f>
        <v>28</v>
      </c>
      <c r="AN28" s="151" t="s">
        <f>IF(P28="r",J28,IF(P28="n",J28,"-"))</f>
        <v>28</v>
      </c>
      <c r="AO28" t="e">
        <f>VLOOKUP(K28,$AZ$8:$BA$27,2,FALSE)</f>
        <v>#N/A</v>
      </c>
      <c r="AP28" s="12" t="s">
        <f>IF(P28="r",(AQ$2-O28),IF(P28="n",(AQ$2-O28),"-"))</f>
        <v>28</v>
      </c>
      <c r="AQ28" s="12" t="s">
        <f>IF(P28="N",Q28,IF(P28="r",Q28,"-"))</f>
        <v>28</v>
      </c>
      <c r="AR28" s="12" t="s">
        <f>IF(P28="N",R28,IF(P28="r",R28,"-"))</f>
        <v>28</v>
      </c>
      <c r="AS28" s="12" t="s">
        <f>IF(P28="N",AI28,IF(P28="r",AI28,"-"))</f>
        <v>28</v>
      </c>
      <c r="AT28" s="12" t="s">
        <f>IF(P28="N",AJ28,IF(P28="r",AJ28,"-"))</f>
        <v>28</v>
      </c>
      <c r="AU28" s="148" t="b">
        <f>IF($Y28="Mudansha",VLOOKUP($X28,$BF$17:$BG$24,2,FALSE),IF($Y28="Yudansha",VLOOKUP($X28,$BI$17:$BJ$20,2,FALSE)))</f>
        <v>0</v>
      </c>
      <c r="AV28" t="b">
        <f>IF($AP28&gt;=65,$AU28,0)</f>
        <v>0</v>
      </c>
      <c r="AX28">
        <f>AX27+1</f>
        <v>15</v>
      </c>
      <c r="BC28" s="173"/>
      <c r="BE28" s="12"/>
      <c r="BH28" s="41"/>
      <c r="BI28" s="41"/>
      <c r="BJ28" s="41"/>
    </row>
    <row r="29" spans="1:256">
      <c r="A29" s="131" t="inlineStr">
        <is>
          <t>QC Pass.</t>
        </is>
      </c>
      <c r="B29" s="80">
        <f>SUM(AC:AC)</f>
        <v>0</v>
      </c>
      <c r="C29" s="175">
        <f>B29/5</f>
        <v>0</v>
      </c>
      <c r="F29" s="155">
        <f>F28+1</f>
        <v>24</v>
      </c>
      <c r="H29" s="133"/>
      <c r="I29" s="133"/>
      <c r="J29" s="134"/>
      <c r="K29" s="135"/>
      <c r="L29" s="136"/>
      <c r="M29" s="137">
        <f>LEFT(L29,2)</f>
      </c>
      <c r="N29" s="138">
        <f>MID(L29,4,2)</f>
      </c>
      <c r="O29" s="139">
        <f>RIGHT(L29,4)</f>
      </c>
      <c r="P29" s="140"/>
      <c r="Q29" s="141"/>
      <c r="R29" s="142"/>
      <c r="S29" s="143"/>
      <c r="T29" s="144"/>
      <c r="U29" s="145"/>
      <c r="V29" s="146"/>
      <c r="W29" s="146"/>
      <c r="X29" s="147" t="e">
        <f>VLOOKUP(AP29,$BC$7:$BD$14,2)</f>
        <v>#N/A</v>
      </c>
      <c r="Y29" s="147" t="s">
        <f>IF(P29="r",AO29,IF(P29="n",AO29,"-"))</f>
        <v>28</v>
      </c>
      <c r="Z29" s="148">
        <f>AU29-AV29</f>
        <v>0</v>
      </c>
      <c r="AA29" s="148" t="b">
        <f>IF(Y29="Mudansha",VLOOKUP(X29,$BF$7:$BG$14,2,FALSE),IF(Y29="Yudansha",VLOOKUP(X29,$BI$7:$BJ$10,2,FALSE)))</f>
        <v>0</v>
      </c>
      <c r="AB29" s="148">
        <f>IF(AQ29="Y/O",Information!S$62,0)</f>
        <v>0</v>
      </c>
      <c r="AC29" s="148">
        <f>IF(AR29="Y/O",Information!K$62,0)</f>
        <v>0</v>
      </c>
      <c r="AD29" s="148">
        <f>Z29+AA29+AB29</f>
        <v>0</v>
      </c>
      <c r="AE29" s="133"/>
      <c r="AF29" s="133"/>
      <c r="AG29" s="133"/>
      <c r="AH29" s="133"/>
      <c r="AI29" s="160"/>
      <c r="AJ29" s="160"/>
      <c r="AK29" s="150" t="s">
        <f>IF($P29="r",U29,IF($P29="n",U29,"-"))</f>
        <v>28</v>
      </c>
      <c r="AL29" s="151" t="s">
        <f>IF($P29="r",V29,IF($P29="n",V29,"-"))</f>
        <v>28</v>
      </c>
      <c r="AM29" s="151" t="s">
        <f>IF($P29="r",W29,IF($P29="n",W29,"-"))</f>
        <v>28</v>
      </c>
      <c r="AN29" s="151" t="s">
        <f>IF(P29="r",J29,IF(P29="n",J29,"-"))</f>
        <v>28</v>
      </c>
      <c r="AO29" t="e">
        <f>VLOOKUP(K29,$AZ$8:$BA$27,2,FALSE)</f>
        <v>#N/A</v>
      </c>
      <c r="AP29" s="12" t="s">
        <f>IF(P29="r",(AQ$2-O29),IF(P29="n",(AQ$2-O29),"-"))</f>
        <v>28</v>
      </c>
      <c r="AQ29" s="12" t="s">
        <f>IF(P29="N",Q29,IF(P29="r",Q29,"-"))</f>
        <v>28</v>
      </c>
      <c r="AR29" s="12" t="s">
        <f>IF(P29="N",R29,IF(P29="r",R29,"-"))</f>
        <v>28</v>
      </c>
      <c r="AS29" s="12" t="s">
        <f>IF(P29="N",AI29,IF(P29="r",AI29,"-"))</f>
        <v>28</v>
      </c>
      <c r="AT29" s="12" t="s">
        <f>IF(P29="N",AJ29,IF(P29="r",AJ29,"-"))</f>
        <v>28</v>
      </c>
      <c r="AU29" s="148" t="b">
        <f>IF($Y29="Mudansha",VLOOKUP($X29,$BF$17:$BG$24,2,FALSE),IF($Y29="Yudansha",VLOOKUP($X29,$BI$17:$BJ$20,2,FALSE)))</f>
        <v>0</v>
      </c>
      <c r="AV29" t="b">
        <f>IF($AP29&gt;=65,$AU29,0)</f>
        <v>0</v>
      </c>
      <c r="AX29">
        <f>AX28+1</f>
        <v>16</v>
      </c>
      <c r="BE29" s="12"/>
      <c r="BH29" s="41"/>
      <c r="BI29" s="41"/>
      <c r="BJ29" s="41"/>
    </row>
    <row r="30" spans="1:256">
      <c r="A30" s="164" t="s">
        <v>33</v>
      </c>
      <c r="B30" s="176">
        <f>HLOOKUP(I2,Information!B38:S62,24,FALSE)</f>
        <v>0</v>
      </c>
      <c r="F30" s="155">
        <f>F29+1</f>
        <v>25</v>
      </c>
      <c r="H30" s="133"/>
      <c r="I30" s="133"/>
      <c r="J30" s="134"/>
      <c r="K30" s="135"/>
      <c r="L30" s="136"/>
      <c r="M30" s="137">
        <f>LEFT(L30,2)</f>
      </c>
      <c r="N30" s="138">
        <f>MID(L30,4,2)</f>
      </c>
      <c r="O30" s="139">
        <f>RIGHT(L30,4)</f>
      </c>
      <c r="P30" s="140"/>
      <c r="Q30" s="141"/>
      <c r="R30" s="142"/>
      <c r="S30" s="143"/>
      <c r="T30" s="144"/>
      <c r="U30" s="145"/>
      <c r="V30" s="146"/>
      <c r="W30" s="146"/>
      <c r="X30" s="147" t="e">
        <f>VLOOKUP(AP30,$BC$7:$BD$14,2)</f>
        <v>#N/A</v>
      </c>
      <c r="Y30" s="147" t="s">
        <f>IF(P30="r",AO30,IF(P30="n",AO30,"-"))</f>
        <v>28</v>
      </c>
      <c r="Z30" s="148">
        <f>AU30-AV30</f>
        <v>0</v>
      </c>
      <c r="AA30" s="148" t="b">
        <f>IF(Y30="Mudansha",VLOOKUP(X30,$BF$7:$BG$14,2,FALSE),IF(Y30="Yudansha",VLOOKUP(X30,$BI$7:$BJ$10,2,FALSE)))</f>
        <v>0</v>
      </c>
      <c r="AB30" s="148">
        <f>IF(AQ30="Y/O",Information!S$62,0)</f>
        <v>0</v>
      </c>
      <c r="AC30" s="148">
        <f>IF(AR30="Y/O",Information!K$62,0)</f>
        <v>0</v>
      </c>
      <c r="AD30" s="148">
        <f>Z30+AA30+AB30</f>
        <v>0</v>
      </c>
      <c r="AE30" s="133"/>
      <c r="AF30" s="133"/>
      <c r="AG30" s="133"/>
      <c r="AH30" s="133"/>
      <c r="AI30" s="160"/>
      <c r="AJ30" s="160"/>
      <c r="AK30" s="150" t="s">
        <f>IF($P30="r",U30,IF($P30="n",U30,"-"))</f>
        <v>28</v>
      </c>
      <c r="AL30" s="151" t="s">
        <f>IF($P30="r",V30,IF($P30="n",V30,"-"))</f>
        <v>28</v>
      </c>
      <c r="AM30" s="151" t="s">
        <f>IF($P30="r",W30,IF($P30="n",W30,"-"))</f>
        <v>28</v>
      </c>
      <c r="AN30" s="151" t="s">
        <f>IF(P30="r",J30,IF(P30="n",J30,"-"))</f>
        <v>28</v>
      </c>
      <c r="AO30" t="e">
        <f>VLOOKUP(K30,$AZ$8:$BA$27,2,FALSE)</f>
        <v>#N/A</v>
      </c>
      <c r="AP30" s="12" t="s">
        <f>IF(P30="r",(AQ$2-O30),IF(P30="n",(AQ$2-O30),"-"))</f>
        <v>28</v>
      </c>
      <c r="AQ30" s="12" t="s">
        <f>IF(P30="N",Q30,IF(P30="r",Q30,"-"))</f>
        <v>28</v>
      </c>
      <c r="AR30" s="12" t="s">
        <f>IF(P30="N",R30,IF(P30="r",R30,"-"))</f>
        <v>28</v>
      </c>
      <c r="AS30" s="12" t="s">
        <f>IF(P30="N",AI30,IF(P30="r",AI30,"-"))</f>
        <v>28</v>
      </c>
      <c r="AT30" s="12" t="s">
        <f>IF(P30="N",AJ30,IF(P30="r",AJ30,"-"))</f>
        <v>28</v>
      </c>
      <c r="AU30" s="148" t="b">
        <f>IF($Y30="Mudansha",VLOOKUP($X30,$BF$17:$BG$24,2,FALSE),IF($Y30="Yudansha",VLOOKUP($X30,$BI$17:$BJ$20,2,FALSE)))</f>
        <v>0</v>
      </c>
      <c r="AV30" t="b">
        <f>IF($AP30&gt;=65,$AU30,0)</f>
        <v>0</v>
      </c>
      <c r="AX30">
        <f>AX29+1</f>
        <v>17</v>
      </c>
      <c r="BE30" s="12"/>
      <c r="BH30" s="41"/>
      <c r="BI30" s="41"/>
      <c r="BJ30" s="41"/>
    </row>
    <row r="31" spans="1:256">
      <c r="A31" s="177" t="inlineStr">
        <is>
          <t>$ Total</t>
        </is>
      </c>
      <c r="B31" s="178">
        <f>SUM(B26+B27+B28+B29)</f>
        <v>0</v>
      </c>
      <c r="F31" s="155">
        <f>F30+1</f>
        <v>26</v>
      </c>
      <c r="H31" s="133"/>
      <c r="I31" s="133"/>
      <c r="J31" s="134"/>
      <c r="K31" s="135"/>
      <c r="L31" s="136"/>
      <c r="M31" s="137">
        <f>LEFT(L31,2)</f>
      </c>
      <c r="N31" s="138">
        <f>MID(L31,4,2)</f>
      </c>
      <c r="O31" s="139">
        <f>RIGHT(L31,4)</f>
      </c>
      <c r="P31" s="140"/>
      <c r="Q31" s="141"/>
      <c r="R31" s="142"/>
      <c r="S31" s="143"/>
      <c r="T31" s="144"/>
      <c r="U31" s="145"/>
      <c r="V31" s="146"/>
      <c r="W31" s="146"/>
      <c r="X31" s="147" t="e">
        <f>VLOOKUP(AP31,$BC$7:$BD$14,2)</f>
        <v>#N/A</v>
      </c>
      <c r="Y31" s="147" t="s">
        <f>IF(P31="r",AO31,IF(P31="n",AO31,"-"))</f>
        <v>28</v>
      </c>
      <c r="Z31" s="148">
        <f>AU31-AV31</f>
        <v>0</v>
      </c>
      <c r="AA31" s="148" t="b">
        <f>IF(Y31="Mudansha",VLOOKUP(X31,$BF$7:$BG$14,2,FALSE),IF(Y31="Yudansha",VLOOKUP(X31,$BI$7:$BJ$10,2,FALSE)))</f>
        <v>0</v>
      </c>
      <c r="AB31" s="148">
        <f>IF(AQ31="Y/O",Information!S$62,0)</f>
        <v>0</v>
      </c>
      <c r="AC31" s="148">
        <f>IF(AR31="Y/O",Information!K$62,0)</f>
        <v>0</v>
      </c>
      <c r="AD31" s="148">
        <f>Z31+AA31+AB31</f>
        <v>0</v>
      </c>
      <c r="AE31" s="133"/>
      <c r="AF31" s="133"/>
      <c r="AG31" s="133"/>
      <c r="AH31" s="133"/>
      <c r="AI31" s="160"/>
      <c r="AJ31" s="160"/>
      <c r="AK31" s="150" t="s">
        <f>IF($P31="r",U31,IF($P31="n",U31,"-"))</f>
        <v>28</v>
      </c>
      <c r="AL31" s="151" t="s">
        <f>IF($P31="r",V31,IF($P31="n",V31,"-"))</f>
        <v>28</v>
      </c>
      <c r="AM31" s="151" t="s">
        <f>IF($P31="r",W31,IF($P31="n",W31,"-"))</f>
        <v>28</v>
      </c>
      <c r="AN31" s="151" t="s">
        <f>IF(P31="r",J31,IF(P31="n",J31,"-"))</f>
        <v>28</v>
      </c>
      <c r="AO31" t="e">
        <f>VLOOKUP(K31,$AZ$8:$BA$27,2,FALSE)</f>
        <v>#N/A</v>
      </c>
      <c r="AP31" s="12" t="s">
        <f>IF(P31="r",(AQ$2-O31),IF(P31="n",(AQ$2-O31),"-"))</f>
        <v>28</v>
      </c>
      <c r="AQ31" s="12" t="s">
        <f>IF(P31="N",Q31,IF(P31="r",Q31,"-"))</f>
        <v>28</v>
      </c>
      <c r="AR31" s="12" t="s">
        <f>IF(P31="N",R31,IF(P31="r",R31,"-"))</f>
        <v>28</v>
      </c>
      <c r="AS31" s="12" t="s">
        <f>IF(P31="N",AI31,IF(P31="r",AI31,"-"))</f>
        <v>28</v>
      </c>
      <c r="AT31" s="12" t="s">
        <f>IF(P31="N",AJ31,IF(P31="r",AJ31,"-"))</f>
        <v>28</v>
      </c>
      <c r="AU31" s="148" t="b">
        <f>IF($Y31="Mudansha",VLOOKUP($X31,$BF$17:$BG$24,2,FALSE),IF($Y31="Yudansha",VLOOKUP($X31,$BI$17:$BJ$20,2,FALSE)))</f>
        <v>0</v>
      </c>
      <c r="AV31" t="b">
        <f>IF($AP31&gt;=65,$AU31,0)</f>
        <v>0</v>
      </c>
      <c r="AX31">
        <f>AX30+1</f>
        <v>18</v>
      </c>
      <c r="BE31" s="12"/>
      <c r="BH31" s="41"/>
      <c r="BI31" s="41"/>
      <c r="BJ31" s="41"/>
    </row>
    <row r="32" spans="1:256">
      <c r="F32" s="155">
        <f>F31+1</f>
        <v>27</v>
      </c>
      <c r="H32" s="133"/>
      <c r="I32" s="133"/>
      <c r="J32" s="134"/>
      <c r="K32" s="135"/>
      <c r="L32" s="136"/>
      <c r="M32" s="137">
        <f>LEFT(L32,2)</f>
      </c>
      <c r="N32" s="138">
        <f>MID(L32,4,2)</f>
      </c>
      <c r="O32" s="139">
        <f>RIGHT(L32,4)</f>
      </c>
      <c r="P32" s="140"/>
      <c r="Q32" s="141"/>
      <c r="R32" s="142"/>
      <c r="S32" s="143"/>
      <c r="T32" s="144"/>
      <c r="U32" s="145"/>
      <c r="V32" s="146"/>
      <c r="W32" s="146"/>
      <c r="X32" s="147" t="e">
        <f>VLOOKUP(AP32,$BC$7:$BD$14,2)</f>
        <v>#N/A</v>
      </c>
      <c r="Y32" s="147" t="s">
        <f>IF(P32="r",AO32,IF(P32="n",AO32,"-"))</f>
        <v>28</v>
      </c>
      <c r="Z32" s="148">
        <f>AU32-AV32</f>
        <v>0</v>
      </c>
      <c r="AA32" s="148" t="b">
        <f>IF(Y32="Mudansha",VLOOKUP(X32,$BF$7:$BG$14,2,FALSE),IF(Y32="Yudansha",VLOOKUP(X32,$BI$7:$BJ$10,2,FALSE)))</f>
        <v>0</v>
      </c>
      <c r="AB32" s="148">
        <f>IF(AQ32="Y/O",Information!S$62,0)</f>
        <v>0</v>
      </c>
      <c r="AC32" s="148">
        <f>IF(AR32="Y/O",Information!K$62,0)</f>
        <v>0</v>
      </c>
      <c r="AD32" s="148">
        <f>Z32+AA32+AB32</f>
        <v>0</v>
      </c>
      <c r="AE32" s="133"/>
      <c r="AF32" s="133"/>
      <c r="AG32" s="133"/>
      <c r="AH32" s="133"/>
      <c r="AI32" s="160"/>
      <c r="AJ32" s="160"/>
      <c r="AK32" s="150" t="s">
        <f>IF($P32="r",U32,IF($P32="n",U32,"-"))</f>
        <v>28</v>
      </c>
      <c r="AL32" s="151" t="s">
        <f>IF($P32="r",V32,IF($P32="n",V32,"-"))</f>
        <v>28</v>
      </c>
      <c r="AM32" s="151" t="s">
        <f>IF($P32="r",W32,IF($P32="n",W32,"-"))</f>
        <v>28</v>
      </c>
      <c r="AN32" s="151" t="s">
        <f>IF(P32="r",J32,IF(P32="n",J32,"-"))</f>
        <v>28</v>
      </c>
      <c r="AO32" t="e">
        <f>VLOOKUP(K32,$AZ$8:$BA$27,2,FALSE)</f>
        <v>#N/A</v>
      </c>
      <c r="AP32" s="12" t="s">
        <f>IF(P32="r",(AQ$2-O32),IF(P32="n",(AQ$2-O32),"-"))</f>
        <v>28</v>
      </c>
      <c r="AQ32" s="12" t="s">
        <f>IF(P32="N",Q32,IF(P32="r",Q32,"-"))</f>
        <v>28</v>
      </c>
      <c r="AR32" s="12" t="s">
        <f>IF(P32="N",R32,IF(P32="r",R32,"-"))</f>
        <v>28</v>
      </c>
      <c r="AS32" s="12" t="s">
        <f>IF(P32="N",AI32,IF(P32="r",AI32,"-"))</f>
        <v>28</v>
      </c>
      <c r="AT32" s="12" t="s">
        <f>IF(P32="N",AJ32,IF(P32="r",AJ32,"-"))</f>
        <v>28</v>
      </c>
      <c r="AU32" s="148" t="b">
        <f>IF($Y32="Mudansha",VLOOKUP($X32,$BF$17:$BG$24,2,FALSE),IF($Y32="Yudansha",VLOOKUP($X32,$BI$17:$BJ$20,2,FALSE)))</f>
        <v>0</v>
      </c>
      <c r="AV32" t="b">
        <f>IF($AP32&gt;=65,$AU32,0)</f>
        <v>0</v>
      </c>
      <c r="AX32">
        <f>AX31+1</f>
        <v>19</v>
      </c>
      <c r="BE32" s="12"/>
      <c r="BH32" s="41"/>
      <c r="BI32" s="41"/>
      <c r="BJ32" s="41"/>
    </row>
    <row r="33" spans="1:256">
      <c r="A33" s="170"/>
      <c r="B33" s="157">
        <v>1</v>
      </c>
      <c r="C33" s="179">
        <v>2</v>
      </c>
      <c r="D33" s="180">
        <v>3</v>
      </c>
      <c r="F33" s="155">
        <f>F32+1</f>
        <v>28</v>
      </c>
      <c r="H33" s="133"/>
      <c r="I33" s="133"/>
      <c r="J33" s="134"/>
      <c r="K33" s="135"/>
      <c r="L33" s="136"/>
      <c r="M33" s="137">
        <f>LEFT(L33,2)</f>
      </c>
      <c r="N33" s="138">
        <f>MID(L33,4,2)</f>
      </c>
      <c r="O33" s="139">
        <f>RIGHT(L33,4)</f>
      </c>
      <c r="P33" s="140"/>
      <c r="Q33" s="141"/>
      <c r="R33" s="142"/>
      <c r="S33" s="143"/>
      <c r="T33" s="144"/>
      <c r="U33" s="145"/>
      <c r="V33" s="146"/>
      <c r="W33" s="146"/>
      <c r="X33" s="147" t="e">
        <f>VLOOKUP(AP33,$BC$7:$BD$14,2)</f>
        <v>#N/A</v>
      </c>
      <c r="Y33" s="147" t="s">
        <f>IF(P33="r",AO33,IF(P33="n",AO33,"-"))</f>
        <v>28</v>
      </c>
      <c r="Z33" s="148">
        <f>AU33-AV33</f>
        <v>0</v>
      </c>
      <c r="AA33" s="148" t="b">
        <f>IF(Y33="Mudansha",VLOOKUP(X33,$BF$7:$BG$14,2,FALSE),IF(Y33="Yudansha",VLOOKUP(X33,$BI$7:$BJ$10,2,FALSE)))</f>
        <v>0</v>
      </c>
      <c r="AB33" s="148">
        <f>IF(AQ33="Y/O",Information!S$62,0)</f>
        <v>0</v>
      </c>
      <c r="AC33" s="148">
        <f>IF(AR33="Y/O",Information!K$62,0)</f>
        <v>0</v>
      </c>
      <c r="AD33" s="148">
        <f>Z33+AA33+AB33</f>
        <v>0</v>
      </c>
      <c r="AE33" s="133"/>
      <c r="AF33" s="133"/>
      <c r="AG33" s="133"/>
      <c r="AH33" s="133"/>
      <c r="AI33" s="160"/>
      <c r="AJ33" s="160"/>
      <c r="AK33" s="150" t="s">
        <f>IF($P33="r",U33,IF($P33="n",U33,"-"))</f>
        <v>28</v>
      </c>
      <c r="AL33" s="151" t="s">
        <f>IF($P33="r",V33,IF($P33="n",V33,"-"))</f>
        <v>28</v>
      </c>
      <c r="AM33" s="151" t="s">
        <f>IF($P33="r",W33,IF($P33="n",W33,"-"))</f>
        <v>28</v>
      </c>
      <c r="AN33" s="151" t="s">
        <f>IF(P33="r",J33,IF(P33="n",J33,"-"))</f>
        <v>28</v>
      </c>
      <c r="AO33" t="e">
        <f>VLOOKUP(K33,$AZ$8:$BA$27,2,FALSE)</f>
        <v>#N/A</v>
      </c>
      <c r="AP33" s="12" t="s">
        <f>IF(P33="r",(AQ$2-O33),IF(P33="n",(AQ$2-O33),"-"))</f>
        <v>28</v>
      </c>
      <c r="AQ33" s="12" t="s">
        <f>IF(P33="N",Q33,IF(P33="r",Q33,"-"))</f>
        <v>28</v>
      </c>
      <c r="AR33" s="12" t="s">
        <f>IF(P33="N",R33,IF(P33="r",R33,"-"))</f>
        <v>28</v>
      </c>
      <c r="AS33" s="12" t="s">
        <f>IF(P33="N",AI33,IF(P33="r",AI33,"-"))</f>
        <v>28</v>
      </c>
      <c r="AT33" s="12" t="s">
        <f>IF(P33="N",AJ33,IF(P33="r",AJ33,"-"))</f>
        <v>28</v>
      </c>
      <c r="AU33" s="148" t="b">
        <f>IF($Y33="Mudansha",VLOOKUP($X33,$BF$17:$BG$24,2,FALSE),IF($Y33="Yudansha",VLOOKUP($X33,$BI$17:$BJ$20,2,FALSE)))</f>
        <v>0</v>
      </c>
      <c r="AV33" t="b">
        <f>IF($AP33&gt;=65,$AU33,0)</f>
        <v>0</v>
      </c>
      <c r="AX33">
        <f>AX32+1</f>
        <v>20</v>
      </c>
      <c r="BE33" s="12"/>
      <c r="BH33" s="41"/>
      <c r="BI33" s="41"/>
      <c r="BJ33" s="41"/>
    </row>
    <row r="34" spans="1:256">
      <c r="A34" s="181" t="inlineStr">
        <is>
          <t>Tech. Director/Directeur Tech.</t>
        </is>
      </c>
      <c r="B34" s="182">
        <f>COUNTIF(AK:AK,A34)</f>
        <v>0</v>
      </c>
      <c r="C34" s="182">
        <f>COUNTIF(AL:AL,A34)</f>
        <v>0</v>
      </c>
      <c r="D34" s="130">
        <f>COUNTIF(AM:AM,A34)</f>
        <v>0</v>
      </c>
      <c r="F34" s="155">
        <f>F33+1</f>
        <v>29</v>
      </c>
      <c r="H34" s="133"/>
      <c r="I34" s="133"/>
      <c r="J34" s="134"/>
      <c r="K34" s="135"/>
      <c r="L34" s="136"/>
      <c r="M34" s="137">
        <f>LEFT(L34,2)</f>
      </c>
      <c r="N34" s="138">
        <f>MID(L34,4,2)</f>
      </c>
      <c r="O34" s="139">
        <f>RIGHT(L34,4)</f>
      </c>
      <c r="P34" s="140"/>
      <c r="Q34" s="141"/>
      <c r="R34" s="142"/>
      <c r="S34" s="143"/>
      <c r="T34" s="144"/>
      <c r="U34" s="145"/>
      <c r="V34" s="146"/>
      <c r="W34" s="146"/>
      <c r="X34" s="147" t="e">
        <f>VLOOKUP(AP34,$BC$7:$BD$14,2)</f>
        <v>#N/A</v>
      </c>
      <c r="Y34" s="147" t="s">
        <f>IF(P34="r",AO34,IF(P34="n",AO34,"-"))</f>
        <v>28</v>
      </c>
      <c r="Z34" s="148">
        <f>AU34-AV34</f>
        <v>0</v>
      </c>
      <c r="AA34" s="148" t="b">
        <f>IF(Y34="Mudansha",VLOOKUP(X34,$BF$7:$BG$14,2,FALSE),IF(Y34="Yudansha",VLOOKUP(X34,$BI$7:$BJ$10,2,FALSE)))</f>
        <v>0</v>
      </c>
      <c r="AB34" s="148">
        <f>IF(AQ34="Y/O",Information!S$62,0)</f>
        <v>0</v>
      </c>
      <c r="AC34" s="148">
        <f>IF(AR34="Y/O",Information!K$62,0)</f>
        <v>0</v>
      </c>
      <c r="AD34" s="148">
        <f>Z34+AA34+AB34</f>
        <v>0</v>
      </c>
      <c r="AE34" s="133"/>
      <c r="AF34" s="133"/>
      <c r="AG34" s="133"/>
      <c r="AH34" s="133"/>
      <c r="AI34" s="160"/>
      <c r="AJ34" s="160"/>
      <c r="AK34" s="150" t="s">
        <f>IF($P34="r",U34,IF($P34="n",U34,"-"))</f>
        <v>28</v>
      </c>
      <c r="AL34" s="151" t="s">
        <f>IF($P34="r",V34,IF($P34="n",V34,"-"))</f>
        <v>28</v>
      </c>
      <c r="AM34" s="151" t="s">
        <f>IF($P34="r",W34,IF($P34="n",W34,"-"))</f>
        <v>28</v>
      </c>
      <c r="AN34" s="151" t="s">
        <f>IF(P34="r",J34,IF(P34="n",J34,"-"))</f>
        <v>28</v>
      </c>
      <c r="AO34" t="e">
        <f>VLOOKUP(K34,$AZ$8:$BA$27,2,FALSE)</f>
        <v>#N/A</v>
      </c>
      <c r="AP34" s="12" t="s">
        <f>IF(P34="r",(AQ$2-O34),IF(P34="n",(AQ$2-O34),"-"))</f>
        <v>28</v>
      </c>
      <c r="AQ34" s="12" t="s">
        <f>IF(P34="N",Q34,IF(P34="r",Q34,"-"))</f>
        <v>28</v>
      </c>
      <c r="AR34" s="12" t="s">
        <f>IF(P34="N",R34,IF(P34="r",R34,"-"))</f>
        <v>28</v>
      </c>
      <c r="AS34" s="12" t="s">
        <f>IF(P34="N",AI34,IF(P34="r",AI34,"-"))</f>
        <v>28</v>
      </c>
      <c r="AT34" s="12" t="s">
        <f>IF(P34="N",AJ34,IF(P34="r",AJ34,"-"))</f>
        <v>28</v>
      </c>
      <c r="AU34" s="148" t="b">
        <f>IF($Y34="Mudansha",VLOOKUP($X34,$BF$17:$BG$24,2,FALSE),IF($Y34="Yudansha",VLOOKUP($X34,$BI$17:$BJ$20,2,FALSE)))</f>
        <v>0</v>
      </c>
      <c r="AV34" t="b">
        <f>IF($AP34&gt;=65,$AU34,0)</f>
        <v>0</v>
      </c>
      <c r="AX34">
        <f>AX33+1</f>
        <v>21</v>
      </c>
      <c r="BE34" s="12"/>
      <c r="BH34" s="41"/>
      <c r="BI34" s="41"/>
      <c r="BJ34" s="41"/>
    </row>
    <row r="35" spans="1:256">
      <c r="A35" s="183" t="s">
        <v>39</v>
      </c>
      <c r="B35" s="1">
        <f>COUNTIF(AK:AK,A35)</f>
        <v>0</v>
      </c>
      <c r="C35" s="1">
        <f>COUNTIF(AL:AL,A35)</f>
        <v>0</v>
      </c>
      <c r="D35" s="155">
        <f>COUNTIF(AM:AM,A35)</f>
        <v>0</v>
      </c>
      <c r="F35" s="155">
        <f>F34+1</f>
        <v>30</v>
      </c>
      <c r="H35" s="133"/>
      <c r="I35" s="133"/>
      <c r="J35" s="134"/>
      <c r="K35" s="135"/>
      <c r="L35" s="136"/>
      <c r="M35" s="137">
        <f>LEFT(L35,2)</f>
      </c>
      <c r="N35" s="138">
        <f>MID(L35,4,2)</f>
      </c>
      <c r="O35" s="139">
        <f>RIGHT(L35,4)</f>
      </c>
      <c r="P35" s="140"/>
      <c r="Q35" s="141"/>
      <c r="R35" s="142"/>
      <c r="S35" s="143"/>
      <c r="T35" s="144"/>
      <c r="U35" s="145"/>
      <c r="V35" s="146"/>
      <c r="W35" s="146"/>
      <c r="X35" s="147" t="e">
        <f>VLOOKUP(AP35,$BC$7:$BD$14,2)</f>
        <v>#N/A</v>
      </c>
      <c r="Y35" s="147" t="s">
        <f>IF(P35="r",AO35,IF(P35="n",AO35,"-"))</f>
        <v>28</v>
      </c>
      <c r="Z35" s="148">
        <f>AU35-AV35</f>
        <v>0</v>
      </c>
      <c r="AA35" s="148" t="b">
        <f>IF(Y35="Mudansha",VLOOKUP(X35,$BF$7:$BG$14,2,FALSE),IF(Y35="Yudansha",VLOOKUP(X35,$BI$7:$BJ$10,2,FALSE)))</f>
        <v>0</v>
      </c>
      <c r="AB35" s="148">
        <f>IF(AQ35="Y/O",Information!S$62,0)</f>
        <v>0</v>
      </c>
      <c r="AC35" s="148">
        <f>IF(AR35="Y/O",Information!K$62,0)</f>
        <v>0</v>
      </c>
      <c r="AD35" s="148">
        <f>Z35+AA35+AB35</f>
        <v>0</v>
      </c>
      <c r="AE35" s="133"/>
      <c r="AF35" s="133"/>
      <c r="AG35" s="133"/>
      <c r="AH35" s="133"/>
      <c r="AI35" s="160"/>
      <c r="AJ35" s="160"/>
      <c r="AK35" s="150" t="s">
        <f>IF($P35="r",U35,IF($P35="n",U35,"-"))</f>
        <v>28</v>
      </c>
      <c r="AL35" s="151" t="s">
        <f>IF($P35="r",V35,IF($P35="n",V35,"-"))</f>
        <v>28</v>
      </c>
      <c r="AM35" s="151" t="s">
        <f>IF($P35="r",W35,IF($P35="n",W35,"-"))</f>
        <v>28</v>
      </c>
      <c r="AN35" s="151" t="s">
        <f>IF(P35="r",J35,IF(P35="n",J35,"-"))</f>
        <v>28</v>
      </c>
      <c r="AO35" t="e">
        <f>VLOOKUP(K35,$AZ$8:$BA$27,2,FALSE)</f>
        <v>#N/A</v>
      </c>
      <c r="AP35" s="12" t="s">
        <f>IF(P35="r",(AQ$2-O35),IF(P35="n",(AQ$2-O35),"-"))</f>
        <v>28</v>
      </c>
      <c r="AQ35" s="12" t="s">
        <f>IF(P35="N",Q35,IF(P35="r",Q35,"-"))</f>
        <v>28</v>
      </c>
      <c r="AR35" s="12" t="s">
        <f>IF(P35="N",R35,IF(P35="r",R35,"-"))</f>
        <v>28</v>
      </c>
      <c r="AS35" s="12" t="s">
        <f>IF(P35="N",AI35,IF(P35="r",AI35,"-"))</f>
        <v>28</v>
      </c>
      <c r="AT35" s="12" t="s">
        <f>IF(P35="N",AJ35,IF(P35="r",AJ35,"-"))</f>
        <v>28</v>
      </c>
      <c r="AU35" s="148" t="b">
        <f>IF($Y35="Mudansha",VLOOKUP($X35,$BF$17:$BG$24,2,FALSE),IF($Y35="Yudansha",VLOOKUP($X35,$BI$17:$BJ$20,2,FALSE)))</f>
        <v>0</v>
      </c>
      <c r="AV35" t="b">
        <f>IF($AP35&gt;=65,$AU35,0)</f>
        <v>0</v>
      </c>
      <c r="AX35">
        <f>AX34+1</f>
        <v>22</v>
      </c>
      <c r="BE35" s="12"/>
      <c r="BH35" s="41"/>
      <c r="BI35" s="41"/>
      <c r="BJ35" s="41"/>
    </row>
    <row r="36" spans="1:256">
      <c r="A36" s="183" t="s">
        <v>44</v>
      </c>
      <c r="B36" s="1">
        <f>COUNTIF(AK:AK,A36)</f>
        <v>0</v>
      </c>
      <c r="C36" s="1">
        <f>COUNTIF(AL:AL,A36)</f>
        <v>0</v>
      </c>
      <c r="D36" s="155">
        <f>COUNTIF(AM:AM,A36)</f>
        <v>0</v>
      </c>
      <c r="F36" s="155">
        <f>F35+1</f>
        <v>31</v>
      </c>
      <c r="H36" s="133"/>
      <c r="I36" s="133"/>
      <c r="J36" s="134"/>
      <c r="K36" s="135"/>
      <c r="L36" s="136"/>
      <c r="M36" s="137">
        <f>LEFT(L36,2)</f>
      </c>
      <c r="N36" s="138">
        <f>MID(L36,4,2)</f>
      </c>
      <c r="O36" s="139">
        <f>RIGHT(L36,4)</f>
      </c>
      <c r="P36" s="140"/>
      <c r="Q36" s="141"/>
      <c r="R36" s="142"/>
      <c r="S36" s="143"/>
      <c r="T36" s="144"/>
      <c r="U36" s="145"/>
      <c r="V36" s="146"/>
      <c r="W36" s="146"/>
      <c r="X36" s="147" t="e">
        <f>VLOOKUP(AP36,$BC$7:$BD$14,2)</f>
        <v>#N/A</v>
      </c>
      <c r="Y36" s="147" t="s">
        <f>IF(P36="r",AO36,IF(P36="n",AO36,"-"))</f>
        <v>28</v>
      </c>
      <c r="Z36" s="148">
        <f>AU36-AV36</f>
        <v>0</v>
      </c>
      <c r="AA36" s="148" t="b">
        <f>IF(Y36="Mudansha",VLOOKUP(X36,$BF$7:$BG$14,2,FALSE),IF(Y36="Yudansha",VLOOKUP(X36,$BI$7:$BJ$10,2,FALSE)))</f>
        <v>0</v>
      </c>
      <c r="AB36" s="148">
        <f>IF(AQ36="Y/O",Information!S$62,0)</f>
        <v>0</v>
      </c>
      <c r="AC36" s="148">
        <f>IF(AR36="Y/O",Information!K$62,0)</f>
        <v>0</v>
      </c>
      <c r="AD36" s="148">
        <f>Z36+AA36+AB36</f>
        <v>0</v>
      </c>
      <c r="AE36" s="133"/>
      <c r="AF36" s="133"/>
      <c r="AG36" s="133"/>
      <c r="AH36" s="133"/>
      <c r="AI36" s="160"/>
      <c r="AJ36" s="160"/>
      <c r="AK36" s="150" t="s">
        <f>IF($P36="r",U36,IF($P36="n",U36,"-"))</f>
        <v>28</v>
      </c>
      <c r="AL36" s="151" t="s">
        <f>IF($P36="r",V36,IF($P36="n",V36,"-"))</f>
        <v>28</v>
      </c>
      <c r="AM36" s="151" t="s">
        <f>IF($P36="r",W36,IF($P36="n",W36,"-"))</f>
        <v>28</v>
      </c>
      <c r="AN36" s="151" t="s">
        <f>IF(P36="r",J36,IF(P36="n",J36,"-"))</f>
        <v>28</v>
      </c>
      <c r="AO36" t="e">
        <f>VLOOKUP(K36,$AZ$8:$BA$27,2,FALSE)</f>
        <v>#N/A</v>
      </c>
      <c r="AP36" s="12" t="s">
        <f>IF(P36="r",(AQ$2-O36),IF(P36="n",(AQ$2-O36),"-"))</f>
        <v>28</v>
      </c>
      <c r="AQ36" s="12" t="s">
        <f>IF(P36="N",Q36,IF(P36="r",Q36,"-"))</f>
        <v>28</v>
      </c>
      <c r="AR36" s="12" t="s">
        <f>IF(P36="N",R36,IF(P36="r",R36,"-"))</f>
        <v>28</v>
      </c>
      <c r="AS36" s="12" t="s">
        <f>IF(P36="N",AI36,IF(P36="r",AI36,"-"))</f>
        <v>28</v>
      </c>
      <c r="AT36" s="12" t="s">
        <f>IF(P36="N",AJ36,IF(P36="r",AJ36,"-"))</f>
        <v>28</v>
      </c>
      <c r="AU36" s="148" t="b">
        <f>IF($Y36="Mudansha",VLOOKUP($X36,$BF$17:$BG$24,2,FALSE),IF($Y36="Yudansha",VLOOKUP($X36,$BI$17:$BJ$20,2,FALSE)))</f>
        <v>0</v>
      </c>
      <c r="AV36" t="b">
        <f>IF($AP36&gt;=65,$AU36,0)</f>
        <v>0</v>
      </c>
      <c r="AX36">
        <f>AX35+1</f>
        <v>23</v>
      </c>
      <c r="BE36" s="12"/>
      <c r="BH36" s="41"/>
      <c r="BI36" s="41"/>
      <c r="BJ36" s="41"/>
    </row>
    <row r="37" spans="1:256">
      <c r="A37" s="183" t="s">
        <v>48</v>
      </c>
      <c r="B37" s="1">
        <f>COUNTIF(AK:AK,A37)</f>
        <v>0</v>
      </c>
      <c r="C37" s="1">
        <f>COUNTIF(AL:AL,A37)</f>
        <v>0</v>
      </c>
      <c r="D37" s="155">
        <f>COUNTIF(AM:AM,A37)</f>
        <v>0</v>
      </c>
      <c r="F37" s="155">
        <f>F36+1</f>
        <v>32</v>
      </c>
      <c r="H37" s="133"/>
      <c r="I37" s="133"/>
      <c r="J37" s="134"/>
      <c r="K37" s="135"/>
      <c r="L37" s="136"/>
      <c r="M37" s="137">
        <f>LEFT(L37,2)</f>
      </c>
      <c r="N37" s="138">
        <f>MID(L37,4,2)</f>
      </c>
      <c r="O37" s="139">
        <f>RIGHT(L37,4)</f>
      </c>
      <c r="P37" s="140"/>
      <c r="Q37" s="141"/>
      <c r="R37" s="142"/>
      <c r="S37" s="143"/>
      <c r="T37" s="144"/>
      <c r="U37" s="145"/>
      <c r="V37" s="146"/>
      <c r="W37" s="146"/>
      <c r="X37" s="147" t="e">
        <f>VLOOKUP(AP37,$BC$7:$BD$14,2)</f>
        <v>#N/A</v>
      </c>
      <c r="Y37" s="147" t="s">
        <f>IF(P37="r",AO37,IF(P37="n",AO37,"-"))</f>
        <v>28</v>
      </c>
      <c r="Z37" s="148">
        <f>AU37-AV37</f>
        <v>0</v>
      </c>
      <c r="AA37" s="148" t="b">
        <f>IF(Y37="Mudansha",VLOOKUP(X37,$BF$7:$BG$14,2,FALSE),IF(Y37="Yudansha",VLOOKUP(X37,$BI$7:$BJ$10,2,FALSE)))</f>
        <v>0</v>
      </c>
      <c r="AB37" s="148">
        <f>IF(AQ37="Y/O",Information!S$62,0)</f>
        <v>0</v>
      </c>
      <c r="AC37" s="148">
        <f>IF(AR37="Y/O",Information!K$62,0)</f>
        <v>0</v>
      </c>
      <c r="AD37" s="148">
        <f>Z37+AA37+AB37</f>
        <v>0</v>
      </c>
      <c r="AE37" s="133"/>
      <c r="AF37" s="133"/>
      <c r="AG37" s="133"/>
      <c r="AH37" s="133"/>
      <c r="AI37" s="160"/>
      <c r="AJ37" s="160"/>
      <c r="AK37" s="150" t="s">
        <f>IF($P37="r",U37,IF($P37="n",U37,"-"))</f>
        <v>28</v>
      </c>
      <c r="AL37" s="151" t="s">
        <f>IF($P37="r",V37,IF($P37="n",V37,"-"))</f>
        <v>28</v>
      </c>
      <c r="AM37" s="151" t="s">
        <f>IF($P37="r",W37,IF($P37="n",W37,"-"))</f>
        <v>28</v>
      </c>
      <c r="AN37" s="151" t="s">
        <f>IF(P37="r",J37,IF(P37="n",J37,"-"))</f>
        <v>28</v>
      </c>
      <c r="AO37" t="e">
        <f>VLOOKUP(K37,$AZ$8:$BA$27,2,FALSE)</f>
        <v>#N/A</v>
      </c>
      <c r="AP37" s="12" t="s">
        <f>IF(P37="r",(AQ$2-O37),IF(P37="n",(AQ$2-O37),"-"))</f>
        <v>28</v>
      </c>
      <c r="AQ37" s="12" t="s">
        <f>IF(P37="N",Q37,IF(P37="r",Q37,"-"))</f>
        <v>28</v>
      </c>
      <c r="AR37" s="12" t="s">
        <f>IF(P37="N",R37,IF(P37="r",R37,"-"))</f>
        <v>28</v>
      </c>
      <c r="AS37" s="12" t="s">
        <f>IF(P37="N",AI37,IF(P37="r",AI37,"-"))</f>
        <v>28</v>
      </c>
      <c r="AT37" s="12" t="s">
        <f>IF(P37="N",AJ37,IF(P37="r",AJ37,"-"))</f>
        <v>28</v>
      </c>
      <c r="AU37" s="148" t="b">
        <f>IF($Y37="Mudansha",VLOOKUP($X37,$BF$17:$BG$24,2,FALSE),IF($Y37="Yudansha",VLOOKUP($X37,$BI$17:$BJ$20,2,FALSE)))</f>
        <v>0</v>
      </c>
      <c r="AV37" t="b">
        <f>IF($AP37&gt;=65,$AU37,0)</f>
        <v>0</v>
      </c>
      <c r="AX37">
        <f>AX36+1</f>
        <v>24</v>
      </c>
      <c r="BE37" s="12"/>
      <c r="BH37" s="41"/>
      <c r="BI37" s="41"/>
      <c r="BJ37" s="41"/>
    </row>
    <row r="38" spans="1:256">
      <c r="A38" s="177" t="s">
        <v>53</v>
      </c>
      <c r="B38" s="184">
        <f>COUNTIF(AK:AK,A38)</f>
        <v>0</v>
      </c>
      <c r="C38" s="184">
        <f>COUNTIF(AL:AL,A38)</f>
        <v>0</v>
      </c>
      <c r="D38" s="166">
        <f>COUNTIF(AM:AM,A38)</f>
        <v>0</v>
      </c>
      <c r="F38" s="155">
        <f>F37+1</f>
        <v>33</v>
      </c>
      <c r="H38" s="133"/>
      <c r="I38" s="133"/>
      <c r="J38" s="134"/>
      <c r="K38" s="135"/>
      <c r="L38" s="136"/>
      <c r="M38" s="137">
        <f>LEFT(L38,2)</f>
      </c>
      <c r="N38" s="138">
        <f>MID(L38,4,2)</f>
      </c>
      <c r="O38" s="139">
        <f>RIGHT(L38,4)</f>
      </c>
      <c r="P38" s="140"/>
      <c r="Q38" s="141"/>
      <c r="R38" s="142"/>
      <c r="S38" s="143"/>
      <c r="T38" s="144"/>
      <c r="U38" s="145"/>
      <c r="V38" s="146"/>
      <c r="W38" s="146"/>
      <c r="X38" s="147" t="e">
        <f>VLOOKUP(AP38,$BC$7:$BD$14,2)</f>
        <v>#N/A</v>
      </c>
      <c r="Y38" s="147" t="s">
        <f>IF(P38="r",AO38,IF(P38="n",AO38,"-"))</f>
        <v>28</v>
      </c>
      <c r="Z38" s="148">
        <f>AU38-AV38</f>
        <v>0</v>
      </c>
      <c r="AA38" s="148" t="b">
        <f>IF(Y38="Mudansha",VLOOKUP(X38,$BF$7:$BG$14,2,FALSE),IF(Y38="Yudansha",VLOOKUP(X38,$BI$7:$BJ$10,2,FALSE)))</f>
        <v>0</v>
      </c>
      <c r="AB38" s="148">
        <f>IF(AQ38="Y/O",Information!S$62,0)</f>
        <v>0</v>
      </c>
      <c r="AC38" s="148">
        <f>IF(AR38="Y/O",Information!K$62,0)</f>
        <v>0</v>
      </c>
      <c r="AD38" s="148">
        <f>Z38+AA38+AB38</f>
        <v>0</v>
      </c>
      <c r="AE38" s="133"/>
      <c r="AF38" s="133"/>
      <c r="AG38" s="133"/>
      <c r="AH38" s="133"/>
      <c r="AI38" s="160"/>
      <c r="AJ38" s="160"/>
      <c r="AK38" s="150" t="s">
        <f>IF($P38="r",U38,IF($P38="n",U38,"-"))</f>
        <v>28</v>
      </c>
      <c r="AL38" s="151" t="s">
        <f>IF($P38="r",V38,IF($P38="n",V38,"-"))</f>
        <v>28</v>
      </c>
      <c r="AM38" s="151" t="s">
        <f>IF($P38="r",W38,IF($P38="n",W38,"-"))</f>
        <v>28</v>
      </c>
      <c r="AN38" s="151" t="s">
        <f>IF(P38="r",J38,IF(P38="n",J38,"-"))</f>
        <v>28</v>
      </c>
      <c r="AO38" t="e">
        <f>VLOOKUP(K38,$AZ$8:$BA$27,2,FALSE)</f>
        <v>#N/A</v>
      </c>
      <c r="AP38" s="12" t="s">
        <f>IF(P38="r",(AQ$2-O38),IF(P38="n",(AQ$2-O38),"-"))</f>
        <v>28</v>
      </c>
      <c r="AQ38" s="12" t="s">
        <f>IF(P38="N",Q38,IF(P38="r",Q38,"-"))</f>
        <v>28</v>
      </c>
      <c r="AR38" s="12" t="s">
        <f>IF(P38="N",R38,IF(P38="r",R38,"-"))</f>
        <v>28</v>
      </c>
      <c r="AS38" s="12" t="s">
        <f>IF(P38="N",AI38,IF(P38="r",AI38,"-"))</f>
        <v>28</v>
      </c>
      <c r="AT38" s="12" t="s">
        <f>IF(P38="N",AJ38,IF(P38="r",AJ38,"-"))</f>
        <v>28</v>
      </c>
      <c r="AU38" s="148" t="b">
        <f>IF($Y38="Mudansha",VLOOKUP($X38,$BF$17:$BG$24,2,FALSE),IF($Y38="Yudansha",VLOOKUP($X38,$BI$17:$BJ$20,2,FALSE)))</f>
        <v>0</v>
      </c>
      <c r="AV38" t="b">
        <f>IF($AP38&gt;=65,$AU38,0)</f>
        <v>0</v>
      </c>
      <c r="AX38">
        <f>AX37+1</f>
        <v>25</v>
      </c>
      <c r="BE38" s="12"/>
      <c r="BH38" s="41"/>
      <c r="BI38" s="41"/>
      <c r="BJ38" s="41"/>
    </row>
    <row r="39" spans="1:256">
      <c r="B39" t="inlineStr">
        <is>
          <t> </t>
        </is>
      </c>
      <c r="F39" s="155">
        <f>F38+1</f>
        <v>34</v>
      </c>
      <c r="H39" s="133"/>
      <c r="I39" s="133"/>
      <c r="J39" s="134"/>
      <c r="K39" s="135"/>
      <c r="L39" s="136"/>
      <c r="M39" s="137">
        <f>LEFT(L39,2)</f>
      </c>
      <c r="N39" s="138">
        <f>MID(L39,4,2)</f>
      </c>
      <c r="O39" s="139">
        <f>RIGHT(L39,4)</f>
      </c>
      <c r="P39" s="140"/>
      <c r="Q39" s="141"/>
      <c r="R39" s="142"/>
      <c r="S39" s="143"/>
      <c r="T39" s="144"/>
      <c r="U39" s="145"/>
      <c r="V39" s="146"/>
      <c r="W39" s="146"/>
      <c r="X39" s="147" t="e">
        <f>VLOOKUP(AP39,$BC$7:$BD$14,2)</f>
        <v>#N/A</v>
      </c>
      <c r="Y39" s="147" t="s">
        <f>IF(P39="r",AO39,IF(P39="n",AO39,"-"))</f>
        <v>28</v>
      </c>
      <c r="Z39" s="148">
        <f>AU39-AV39</f>
        <v>0</v>
      </c>
      <c r="AA39" s="148" t="b">
        <f>IF(Y39="Mudansha",VLOOKUP(X39,$BF$7:$BG$14,2,FALSE),IF(Y39="Yudansha",VLOOKUP(X39,$BI$7:$BJ$10,2,FALSE)))</f>
        <v>0</v>
      </c>
      <c r="AB39" s="148">
        <f>IF(AQ39="Y/O",Information!S$62,0)</f>
        <v>0</v>
      </c>
      <c r="AC39" s="148">
        <f>IF(AR39="Y/O",Information!K$62,0)</f>
        <v>0</v>
      </c>
      <c r="AD39" s="148">
        <f>Z39+AA39+AB39</f>
        <v>0</v>
      </c>
      <c r="AE39" s="133"/>
      <c r="AF39" s="133"/>
      <c r="AG39" s="133"/>
      <c r="AH39" s="133"/>
      <c r="AI39" s="160"/>
      <c r="AJ39" s="160"/>
      <c r="AK39" s="150" t="s">
        <f>IF($P39="r",U39,IF($P39="n",U39,"-"))</f>
        <v>28</v>
      </c>
      <c r="AL39" s="151" t="s">
        <f>IF($P39="r",V39,IF($P39="n",V39,"-"))</f>
        <v>28</v>
      </c>
      <c r="AM39" s="151" t="s">
        <f>IF($P39="r",W39,IF($P39="n",W39,"-"))</f>
        <v>28</v>
      </c>
      <c r="AN39" s="151" t="s">
        <f>IF(P39="r",J39,IF(P39="n",J39,"-"))</f>
        <v>28</v>
      </c>
      <c r="AO39" t="e">
        <f>VLOOKUP(K39,$AZ$8:$BA$27,2,FALSE)</f>
        <v>#N/A</v>
      </c>
      <c r="AP39" s="12" t="s">
        <f>IF(P39="r",(AQ$2-O39),IF(P39="n",(AQ$2-O39),"-"))</f>
        <v>28</v>
      </c>
      <c r="AQ39" s="12" t="s">
        <f>IF(P39="N",Q39,IF(P39="r",Q39,"-"))</f>
        <v>28</v>
      </c>
      <c r="AR39" s="12" t="s">
        <f>IF(P39="N",R39,IF(P39="r",R39,"-"))</f>
        <v>28</v>
      </c>
      <c r="AS39" s="12" t="s">
        <f>IF(P39="N",AI39,IF(P39="r",AI39,"-"))</f>
        <v>28</v>
      </c>
      <c r="AT39" s="12" t="s">
        <f>IF(P39="N",AJ39,IF(P39="r",AJ39,"-"))</f>
        <v>28</v>
      </c>
      <c r="AU39" s="148" t="b">
        <f>IF($Y39="Mudansha",VLOOKUP($X39,$BF$17:$BG$24,2,FALSE),IF($Y39="Yudansha",VLOOKUP($X39,$BI$17:$BJ$20,2,FALSE)))</f>
        <v>0</v>
      </c>
      <c r="AV39" t="b">
        <f>IF($AP39&gt;=65,$AU39,0)</f>
        <v>0</v>
      </c>
      <c r="AX39">
        <f>AX38+1</f>
        <v>26</v>
      </c>
      <c r="BC39" s="172"/>
      <c r="BH39" s="41"/>
      <c r="BI39" s="41"/>
      <c r="BJ39" s="41"/>
    </row>
    <row r="40" spans="1:256">
      <c r="A40" s="185" t="inlineStr">
        <is>
          <t>Aboriginal Status/Statut aborigène</t>
        </is>
      </c>
      <c r="B40" s="186"/>
      <c r="C40" s="187"/>
      <c r="D40" s="154">
        <f>COUNTIF(AS6:AS505,AZ3)</f>
        <v>0</v>
      </c>
      <c r="F40" s="155">
        <f>F39+1</f>
        <v>35</v>
      </c>
      <c r="H40" s="133"/>
      <c r="I40" s="133"/>
      <c r="J40" s="134"/>
      <c r="K40" s="135"/>
      <c r="L40" s="136"/>
      <c r="M40" s="137">
        <f>LEFT(L40,2)</f>
      </c>
      <c r="N40" s="138">
        <f>MID(L40,4,2)</f>
      </c>
      <c r="O40" s="139">
        <f>RIGHT(L40,4)</f>
      </c>
      <c r="P40" s="140"/>
      <c r="Q40" s="141"/>
      <c r="R40" s="142"/>
      <c r="S40" s="143"/>
      <c r="T40" s="144"/>
      <c r="U40" s="145"/>
      <c r="V40" s="146"/>
      <c r="W40" s="146"/>
      <c r="X40" s="147" t="e">
        <f>VLOOKUP(AP40,$BC$7:$BD$14,2)</f>
        <v>#N/A</v>
      </c>
      <c r="Y40" s="147" t="s">
        <f>IF(P40="r",AO40,IF(P40="n",AO40,"-"))</f>
        <v>28</v>
      </c>
      <c r="Z40" s="148">
        <f>AU40-AV40</f>
        <v>0</v>
      </c>
      <c r="AA40" s="148" t="b">
        <f>IF(Y40="Mudansha",VLOOKUP(X40,$BF$7:$BG$14,2,FALSE),IF(Y40="Yudansha",VLOOKUP(X40,$BI$7:$BJ$10,2,FALSE)))</f>
        <v>0</v>
      </c>
      <c r="AB40" s="148">
        <f>IF(AQ40="Y/O",Information!S$62,0)</f>
        <v>0</v>
      </c>
      <c r="AC40" s="148">
        <f>IF(AR40="Y/O",Information!K$62,0)</f>
        <v>0</v>
      </c>
      <c r="AD40" s="148">
        <f>Z40+AA40+AB40</f>
        <v>0</v>
      </c>
      <c r="AE40" s="133"/>
      <c r="AF40" s="133"/>
      <c r="AG40" s="133"/>
      <c r="AH40" s="133"/>
      <c r="AI40" s="160"/>
      <c r="AJ40" s="160"/>
      <c r="AK40" s="150" t="s">
        <f>IF($P40="r",U40,IF($P40="n",U40,"-"))</f>
        <v>28</v>
      </c>
      <c r="AL40" s="151" t="s">
        <f>IF($P40="r",V40,IF($P40="n",V40,"-"))</f>
        <v>28</v>
      </c>
      <c r="AM40" s="151" t="s">
        <f>IF($P40="r",W40,IF($P40="n",W40,"-"))</f>
        <v>28</v>
      </c>
      <c r="AN40" s="151" t="s">
        <f>IF(P40="r",J40,IF(P40="n",J40,"-"))</f>
        <v>28</v>
      </c>
      <c r="AO40" t="e">
        <f>VLOOKUP(K40,$AZ$8:$BA$27,2,FALSE)</f>
        <v>#N/A</v>
      </c>
      <c r="AP40" s="12" t="s">
        <f>IF(P40="r",(AQ$2-O40),IF(P40="n",(AQ$2-O40),"-"))</f>
        <v>28</v>
      </c>
      <c r="AQ40" s="12" t="s">
        <f>IF(P40="N",Q40,IF(P40="r",Q40,"-"))</f>
        <v>28</v>
      </c>
      <c r="AR40" s="12" t="s">
        <f>IF(P40="N",R40,IF(P40="r",R40,"-"))</f>
        <v>28</v>
      </c>
      <c r="AS40" s="12" t="s">
        <f>IF(P40="N",AI40,IF(P40="r",AI40,"-"))</f>
        <v>28</v>
      </c>
      <c r="AT40" s="12" t="s">
        <f>IF(P40="N",AJ40,IF(P40="r",AJ40,"-"))</f>
        <v>28</v>
      </c>
      <c r="AU40" s="148" t="b">
        <f>IF($Y40="Mudansha",VLOOKUP($X40,$BF$17:$BG$24,2,FALSE),IF($Y40="Yudansha",VLOOKUP($X40,$BI$17:$BJ$20,2,FALSE)))</f>
        <v>0</v>
      </c>
      <c r="AV40" t="b">
        <f>IF($AP40&gt;=65,$AU40,0)</f>
        <v>0</v>
      </c>
      <c r="AX40">
        <f>AX39+1</f>
        <v>27</v>
      </c>
      <c r="BC40" s="172"/>
      <c r="BH40" s="41"/>
      <c r="BI40" s="41"/>
      <c r="BJ40" s="41"/>
    </row>
    <row r="41" spans="1:256">
      <c r="A41" s="185" t="inlineStr">
        <is>
          <t>With a disability/Avec un handicap</t>
        </is>
      </c>
      <c r="B41" s="186"/>
      <c r="C41" s="187"/>
      <c r="D41" s="154">
        <f>COUNTIF(AT6:AT505,AZ3)</f>
        <v>0</v>
      </c>
      <c r="F41" s="155">
        <f>F40+1</f>
        <v>36</v>
      </c>
      <c r="H41" s="133"/>
      <c r="I41" s="133"/>
      <c r="J41" s="134"/>
      <c r="K41" s="135"/>
      <c r="L41" s="136"/>
      <c r="M41" s="137">
        <f>LEFT(L41,2)</f>
      </c>
      <c r="N41" s="138">
        <f>MID(L41,4,2)</f>
      </c>
      <c r="O41" s="139">
        <f>RIGHT(L41,4)</f>
      </c>
      <c r="P41" s="140"/>
      <c r="Q41" s="141"/>
      <c r="R41" s="142"/>
      <c r="S41" s="143"/>
      <c r="T41" s="144"/>
      <c r="U41" s="145"/>
      <c r="V41" s="146"/>
      <c r="W41" s="146"/>
      <c r="X41" s="147" t="e">
        <f>VLOOKUP(AP41,$BC$7:$BD$14,2)</f>
        <v>#N/A</v>
      </c>
      <c r="Y41" s="147" t="s">
        <f>IF(P41="r",AO41,IF(P41="n",AO41,"-"))</f>
        <v>28</v>
      </c>
      <c r="Z41" s="148">
        <f>AU41-AV41</f>
        <v>0</v>
      </c>
      <c r="AA41" s="148" t="b">
        <f>IF(Y41="Mudansha",VLOOKUP(X41,$BF$7:$BG$14,2,FALSE),IF(Y41="Yudansha",VLOOKUP(X41,$BI$7:$BJ$10,2,FALSE)))</f>
        <v>0</v>
      </c>
      <c r="AB41" s="148">
        <f>IF(AQ41="Y/O",Information!S$62,0)</f>
        <v>0</v>
      </c>
      <c r="AC41" s="148">
        <f>IF(AR41="Y/O",Information!K$62,0)</f>
        <v>0</v>
      </c>
      <c r="AD41" s="148">
        <f>Z41+AA41+AB41</f>
        <v>0</v>
      </c>
      <c r="AE41" s="133"/>
      <c r="AF41" s="133"/>
      <c r="AG41" s="133"/>
      <c r="AH41" s="133"/>
      <c r="AI41" s="160"/>
      <c r="AJ41" s="160"/>
      <c r="AK41" s="150" t="s">
        <f>IF($P41="r",U41,IF($P41="n",U41,"-"))</f>
        <v>28</v>
      </c>
      <c r="AL41" s="151" t="s">
        <f>IF($P41="r",V41,IF($P41="n",V41,"-"))</f>
        <v>28</v>
      </c>
      <c r="AM41" s="151" t="s">
        <f>IF($P41="r",W41,IF($P41="n",W41,"-"))</f>
        <v>28</v>
      </c>
      <c r="AN41" s="151" t="s">
        <f>IF(P41="r",J41,IF(P41="n",J41,"-"))</f>
        <v>28</v>
      </c>
      <c r="AO41" t="e">
        <f>VLOOKUP(K41,$AZ$8:$BA$27,2,FALSE)</f>
        <v>#N/A</v>
      </c>
      <c r="AP41" s="12" t="s">
        <f>IF(P41="r",(AQ$2-O41),IF(P41="n",(AQ$2-O41),"-"))</f>
        <v>28</v>
      </c>
      <c r="AQ41" s="12" t="s">
        <f>IF(P41="N",Q41,IF(P41="r",Q41,"-"))</f>
        <v>28</v>
      </c>
      <c r="AR41" s="12" t="s">
        <f>IF(P41="N",R41,IF(P41="r",R41,"-"))</f>
        <v>28</v>
      </c>
      <c r="AS41" s="12" t="s">
        <f>IF(P41="N",AI41,IF(P41="r",AI41,"-"))</f>
        <v>28</v>
      </c>
      <c r="AT41" s="12" t="s">
        <f>IF(P41="N",AJ41,IF(P41="r",AJ41,"-"))</f>
        <v>28</v>
      </c>
      <c r="AU41" s="148" t="b">
        <f>IF($Y41="Mudansha",VLOOKUP($X41,$BF$17:$BG$24,2,FALSE),IF($Y41="Yudansha",VLOOKUP($X41,$BI$17:$BJ$20,2,FALSE)))</f>
        <v>0</v>
      </c>
      <c r="AV41" t="b">
        <f>IF($AP41&gt;=65,$AU41,0)</f>
        <v>0</v>
      </c>
      <c r="AX41">
        <f>AX40+1</f>
        <v>28</v>
      </c>
      <c r="BC41" s="172"/>
      <c r="BH41" s="41"/>
      <c r="BI41" s="41"/>
      <c r="BJ41" s="41"/>
    </row>
    <row r="42" spans="1:256">
      <c r="F42" s="155">
        <f>F41+1</f>
        <v>37</v>
      </c>
      <c r="H42" s="133"/>
      <c r="I42" s="133"/>
      <c r="J42" s="134"/>
      <c r="K42" s="135"/>
      <c r="L42" s="136"/>
      <c r="M42" s="137">
        <f>LEFT(L42,2)</f>
      </c>
      <c r="N42" s="138">
        <f>MID(L42,4,2)</f>
      </c>
      <c r="O42" s="139">
        <f>RIGHT(L42,4)</f>
      </c>
      <c r="P42" s="140"/>
      <c r="Q42" s="141"/>
      <c r="R42" s="142"/>
      <c r="S42" s="143"/>
      <c r="T42" s="144"/>
      <c r="U42" s="145"/>
      <c r="V42" s="146"/>
      <c r="W42" s="146"/>
      <c r="X42" s="147" t="e">
        <f>VLOOKUP(AP42,$BC$7:$BD$14,2)</f>
        <v>#N/A</v>
      </c>
      <c r="Y42" s="147" t="s">
        <f>IF(P42="r",AO42,IF(P42="n",AO42,"-"))</f>
        <v>28</v>
      </c>
      <c r="Z42" s="148">
        <f>AU42-AV42</f>
        <v>0</v>
      </c>
      <c r="AA42" s="148" t="b">
        <f>IF(Y42="Mudansha",VLOOKUP(X42,$BF$7:$BG$14,2,FALSE),IF(Y42="Yudansha",VLOOKUP(X42,$BI$7:$BJ$10,2,FALSE)))</f>
        <v>0</v>
      </c>
      <c r="AB42" s="148">
        <f>IF(AQ42="Y/O",Information!S$62,0)</f>
        <v>0</v>
      </c>
      <c r="AC42" s="148">
        <f>IF(AR42="Y/O",Information!K$62,0)</f>
        <v>0</v>
      </c>
      <c r="AD42" s="148">
        <f>Z42+AA42+AB42</f>
        <v>0</v>
      </c>
      <c r="AE42" s="133"/>
      <c r="AF42" s="133"/>
      <c r="AG42" s="133"/>
      <c r="AH42" s="133"/>
      <c r="AI42" s="160"/>
      <c r="AJ42" s="160"/>
      <c r="AK42" s="150" t="s">
        <f>IF($P42="r",U42,IF($P42="n",U42,"-"))</f>
        <v>28</v>
      </c>
      <c r="AL42" s="151" t="s">
        <f>IF($P42="r",V42,IF($P42="n",V42,"-"))</f>
        <v>28</v>
      </c>
      <c r="AM42" s="151" t="s">
        <f>IF($P42="r",W42,IF($P42="n",W42,"-"))</f>
        <v>28</v>
      </c>
      <c r="AN42" s="151" t="s">
        <f>IF(P42="r",J42,IF(P42="n",J42,"-"))</f>
        <v>28</v>
      </c>
      <c r="AO42" t="e">
        <f>VLOOKUP(K42,$AZ$8:$BA$27,2,FALSE)</f>
        <v>#N/A</v>
      </c>
      <c r="AP42" s="12" t="s">
        <f>IF(P42="r",(AQ$2-O42),IF(P42="n",(AQ$2-O42),"-"))</f>
        <v>28</v>
      </c>
      <c r="AQ42" s="12" t="s">
        <f>IF(P42="N",Q42,IF(P42="r",Q42,"-"))</f>
        <v>28</v>
      </c>
      <c r="AR42" s="12" t="s">
        <f>IF(P42="N",R42,IF(P42="r",R42,"-"))</f>
        <v>28</v>
      </c>
      <c r="AS42" s="12" t="s">
        <f>IF(P42="N",AI42,IF(P42="r",AI42,"-"))</f>
        <v>28</v>
      </c>
      <c r="AT42" s="12" t="s">
        <f>IF(P42="N",AJ42,IF(P42="r",AJ42,"-"))</f>
        <v>28</v>
      </c>
      <c r="AU42" s="148" t="b">
        <f>IF($Y42="Mudansha",VLOOKUP($X42,$BF$17:$BG$24,2,FALSE),IF($Y42="Yudansha",VLOOKUP($X42,$BI$17:$BJ$20,2,FALSE)))</f>
        <v>0</v>
      </c>
      <c r="AV42" t="b">
        <f>IF($AP42&gt;=65,$AU42,0)</f>
        <v>0</v>
      </c>
      <c r="AX42">
        <f>AX41+1</f>
        <v>29</v>
      </c>
      <c r="BC42" s="172"/>
      <c r="BH42" s="41"/>
      <c r="BI42" s="41"/>
      <c r="BJ42" s="41"/>
    </row>
    <row r="43" spans="1:256">
      <c r="F43" s="155">
        <f>F42+1</f>
        <v>38</v>
      </c>
      <c r="H43" s="133"/>
      <c r="I43" s="133"/>
      <c r="J43" s="134"/>
      <c r="K43" s="135"/>
      <c r="L43" s="136"/>
      <c r="M43" s="137">
        <f>LEFT(L43,2)</f>
      </c>
      <c r="N43" s="138">
        <f>MID(L43,4,2)</f>
      </c>
      <c r="O43" s="139">
        <f>RIGHT(L43,4)</f>
      </c>
      <c r="P43" s="140"/>
      <c r="Q43" s="141"/>
      <c r="R43" s="142"/>
      <c r="S43" s="143"/>
      <c r="T43" s="144"/>
      <c r="U43" s="145"/>
      <c r="V43" s="146"/>
      <c r="W43" s="146"/>
      <c r="X43" s="147" t="e">
        <f>VLOOKUP(AP43,$BC$7:$BD$14,2)</f>
        <v>#N/A</v>
      </c>
      <c r="Y43" s="147" t="s">
        <f>IF(P43="r",AO43,IF(P43="n",AO43,"-"))</f>
        <v>28</v>
      </c>
      <c r="Z43" s="148">
        <f>AU43-AV43</f>
        <v>0</v>
      </c>
      <c r="AA43" s="148" t="b">
        <f>IF(Y43="Mudansha",VLOOKUP(X43,$BF$7:$BG$14,2,FALSE),IF(Y43="Yudansha",VLOOKUP(X43,$BI$7:$BJ$10,2,FALSE)))</f>
        <v>0</v>
      </c>
      <c r="AB43" s="148">
        <f>IF(AQ43="Y/O",Information!S$62,0)</f>
        <v>0</v>
      </c>
      <c r="AC43" s="148">
        <f>IF(AR43="Y/O",Information!K$62,0)</f>
        <v>0</v>
      </c>
      <c r="AD43" s="148">
        <f>Z43+AA43+AB43</f>
        <v>0</v>
      </c>
      <c r="AE43" s="133"/>
      <c r="AF43" s="133"/>
      <c r="AG43" s="133"/>
      <c r="AH43" s="133"/>
      <c r="AI43" s="160"/>
      <c r="AJ43" s="160"/>
      <c r="AK43" s="150" t="s">
        <f>IF($P43="r",U43,IF($P43="n",U43,"-"))</f>
        <v>28</v>
      </c>
      <c r="AL43" s="151" t="s">
        <f>IF($P43="r",V43,IF($P43="n",V43,"-"))</f>
        <v>28</v>
      </c>
      <c r="AM43" s="151" t="s">
        <f>IF($P43="r",W43,IF($P43="n",W43,"-"))</f>
        <v>28</v>
      </c>
      <c r="AN43" s="151" t="s">
        <f>IF(P43="r",J43,IF(P43="n",J43,"-"))</f>
        <v>28</v>
      </c>
      <c r="AO43" t="e">
        <f>VLOOKUP(K43,$AZ$8:$BA$27,2,FALSE)</f>
        <v>#N/A</v>
      </c>
      <c r="AP43" s="12" t="s">
        <f>IF(P43="r",(AQ$2-O43),IF(P43="n",(AQ$2-O43),"-"))</f>
        <v>28</v>
      </c>
      <c r="AQ43" s="12" t="s">
        <f>IF(P43="N",Q43,IF(P43="r",Q43,"-"))</f>
        <v>28</v>
      </c>
      <c r="AR43" s="12" t="s">
        <f>IF(P43="N",R43,IF(P43="r",R43,"-"))</f>
        <v>28</v>
      </c>
      <c r="AS43" s="12" t="s">
        <f>IF(P43="N",AI43,IF(P43="r",AI43,"-"))</f>
        <v>28</v>
      </c>
      <c r="AT43" s="12" t="s">
        <f>IF(P43="N",AJ43,IF(P43="r",AJ43,"-"))</f>
        <v>28</v>
      </c>
      <c r="AU43" s="148" t="b">
        <f>IF($Y43="Mudansha",VLOOKUP($X43,$BF$17:$BG$24,2,FALSE),IF($Y43="Yudansha",VLOOKUP($X43,$BI$17:$BJ$20,2,FALSE)))</f>
        <v>0</v>
      </c>
      <c r="AV43" t="b">
        <f>IF($AP43&gt;=65,$AU43,0)</f>
        <v>0</v>
      </c>
      <c r="AX43">
        <f>AX42+1</f>
        <v>30</v>
      </c>
      <c r="BC43" s="172"/>
      <c r="BH43" s="41"/>
      <c r="BI43" s="41"/>
      <c r="BJ43" s="41"/>
    </row>
    <row r="44" spans="1:256">
      <c r="F44" s="155">
        <f>F43+1</f>
        <v>39</v>
      </c>
      <c r="H44" s="133"/>
      <c r="I44" s="133"/>
      <c r="J44" s="134"/>
      <c r="K44" s="135"/>
      <c r="L44" s="136"/>
      <c r="M44" s="137">
        <f>LEFT(L44,2)</f>
      </c>
      <c r="N44" s="138">
        <f>MID(L44,4,2)</f>
      </c>
      <c r="O44" s="139">
        <f>RIGHT(L44,4)</f>
      </c>
      <c r="P44" s="140"/>
      <c r="Q44" s="141"/>
      <c r="R44" s="142"/>
      <c r="S44" s="143"/>
      <c r="T44" s="144"/>
      <c r="U44" s="145"/>
      <c r="V44" s="146"/>
      <c r="W44" s="146"/>
      <c r="X44" s="147" t="e">
        <f>VLOOKUP(AP44,$BC$7:$BD$14,2)</f>
        <v>#N/A</v>
      </c>
      <c r="Y44" s="147" t="s">
        <f>IF(P44="r",AO44,IF(P44="n",AO44,"-"))</f>
        <v>28</v>
      </c>
      <c r="Z44" s="148">
        <f>AU44-AV44</f>
        <v>0</v>
      </c>
      <c r="AA44" s="148" t="b">
        <f>IF(Y44="Mudansha",VLOOKUP(X44,$BF$7:$BG$14,2,FALSE),IF(Y44="Yudansha",VLOOKUP(X44,$BI$7:$BJ$10,2,FALSE)))</f>
        <v>0</v>
      </c>
      <c r="AB44" s="148">
        <f>IF(AQ44="Y/O",Information!S$62,0)</f>
        <v>0</v>
      </c>
      <c r="AC44" s="148">
        <f>IF(AR44="Y/O",Information!K$62,0)</f>
        <v>0</v>
      </c>
      <c r="AD44" s="148">
        <f>Z44+AA44+AB44</f>
        <v>0</v>
      </c>
      <c r="AE44" s="133"/>
      <c r="AF44" s="133"/>
      <c r="AG44" s="133"/>
      <c r="AH44" s="133"/>
      <c r="AI44" s="160"/>
      <c r="AJ44" s="160"/>
      <c r="AK44" s="150" t="s">
        <f>IF($P44="r",U44,IF($P44="n",U44,"-"))</f>
        <v>28</v>
      </c>
      <c r="AL44" s="151" t="s">
        <f>IF($P44="r",V44,IF($P44="n",V44,"-"))</f>
        <v>28</v>
      </c>
      <c r="AM44" s="151" t="s">
        <f>IF($P44="r",W44,IF($P44="n",W44,"-"))</f>
        <v>28</v>
      </c>
      <c r="AN44" s="151" t="s">
        <f>IF(P44="r",J44,IF(P44="n",J44,"-"))</f>
        <v>28</v>
      </c>
      <c r="AO44" t="e">
        <f>VLOOKUP(K44,$AZ$8:$BA$27,2,FALSE)</f>
        <v>#N/A</v>
      </c>
      <c r="AP44" s="12" t="s">
        <f>IF(P44="r",(AQ$2-O44),IF(P44="n",(AQ$2-O44),"-"))</f>
        <v>28</v>
      </c>
      <c r="AQ44" s="12" t="s">
        <f>IF(P44="N",Q44,IF(P44="r",Q44,"-"))</f>
        <v>28</v>
      </c>
      <c r="AR44" s="12" t="s">
        <f>IF(P44="N",R44,IF(P44="r",R44,"-"))</f>
        <v>28</v>
      </c>
      <c r="AS44" s="12" t="s">
        <f>IF(P44="N",AI44,IF(P44="r",AI44,"-"))</f>
        <v>28</v>
      </c>
      <c r="AT44" s="12" t="s">
        <f>IF(P44="N",AJ44,IF(P44="r",AJ44,"-"))</f>
        <v>28</v>
      </c>
      <c r="AU44" s="148" t="b">
        <f>IF($Y44="Mudansha",VLOOKUP($X44,$BF$17:$BG$24,2,FALSE),IF($Y44="Yudansha",VLOOKUP($X44,$BI$17:$BJ$20,2,FALSE)))</f>
        <v>0</v>
      </c>
      <c r="AV44" t="b">
        <f>IF($AP44&gt;=65,$AU44,0)</f>
        <v>0</v>
      </c>
      <c r="AX44">
        <f>AX43+1</f>
        <v>31</v>
      </c>
      <c r="BC44" s="172"/>
      <c r="BH44" s="41"/>
      <c r="BI44" s="41"/>
      <c r="BJ44" s="41"/>
    </row>
    <row r="45" spans="1:256">
      <c r="F45" s="155">
        <f>F44+1</f>
        <v>40</v>
      </c>
      <c r="H45" s="133"/>
      <c r="I45" s="133"/>
      <c r="J45" s="134"/>
      <c r="K45" s="135"/>
      <c r="L45" s="136"/>
      <c r="M45" s="137">
        <f>LEFT(L45,2)</f>
      </c>
      <c r="N45" s="138">
        <f>MID(L45,4,2)</f>
      </c>
      <c r="O45" s="139">
        <f>RIGHT(L45,4)</f>
      </c>
      <c r="P45" s="140"/>
      <c r="Q45" s="141"/>
      <c r="R45" s="142"/>
      <c r="S45" s="143"/>
      <c r="T45" s="144"/>
      <c r="U45" s="145"/>
      <c r="V45" s="146"/>
      <c r="W45" s="146"/>
      <c r="X45" s="147" t="e">
        <f>VLOOKUP(AP45,$BC$7:$BD$14,2)</f>
        <v>#N/A</v>
      </c>
      <c r="Y45" s="147" t="s">
        <f>IF(P45="r",AO45,IF(P45="n",AO45,"-"))</f>
        <v>28</v>
      </c>
      <c r="Z45" s="148">
        <f>AU45-AV45</f>
        <v>0</v>
      </c>
      <c r="AA45" s="148" t="b">
        <f>IF(Y45="Mudansha",VLOOKUP(X45,$BF$7:$BG$14,2,FALSE),IF(Y45="Yudansha",VLOOKUP(X45,$BI$7:$BJ$10,2,FALSE)))</f>
        <v>0</v>
      </c>
      <c r="AB45" s="148">
        <f>IF(AQ45="Y/O",Information!S$62,0)</f>
        <v>0</v>
      </c>
      <c r="AC45" s="148">
        <f>IF(AR45="Y/O",Information!K$62,0)</f>
        <v>0</v>
      </c>
      <c r="AD45" s="148">
        <f>Z45+AA45+AB45</f>
        <v>0</v>
      </c>
      <c r="AE45" s="133"/>
      <c r="AF45" s="133"/>
      <c r="AG45" s="133"/>
      <c r="AH45" s="133"/>
      <c r="AI45" s="160"/>
      <c r="AJ45" s="160"/>
      <c r="AK45" s="150" t="s">
        <f>IF($P45="r",U45,IF($P45="n",U45,"-"))</f>
        <v>28</v>
      </c>
      <c r="AL45" s="151" t="s">
        <f>IF($P45="r",V45,IF($P45="n",V45,"-"))</f>
        <v>28</v>
      </c>
      <c r="AM45" s="151" t="s">
        <f>IF($P45="r",W45,IF($P45="n",W45,"-"))</f>
        <v>28</v>
      </c>
      <c r="AN45" s="151" t="s">
        <f>IF(P45="r",J45,IF(P45="n",J45,"-"))</f>
        <v>28</v>
      </c>
      <c r="AO45" t="e">
        <f>VLOOKUP(K45,$AZ$8:$BA$27,2,FALSE)</f>
        <v>#N/A</v>
      </c>
      <c r="AP45" s="12" t="s">
        <f>IF(P45="r",(AQ$2-O45),IF(P45="n",(AQ$2-O45),"-"))</f>
        <v>28</v>
      </c>
      <c r="AQ45" s="12" t="s">
        <f>IF(P45="N",Q45,IF(P45="r",Q45,"-"))</f>
        <v>28</v>
      </c>
      <c r="AR45" s="12" t="s">
        <f>IF(P45="N",R45,IF(P45="r",R45,"-"))</f>
        <v>28</v>
      </c>
      <c r="AS45" s="12" t="s">
        <f>IF(P45="N",AI45,IF(P45="r",AI45,"-"))</f>
        <v>28</v>
      </c>
      <c r="AT45" s="12" t="s">
        <f>IF(P45="N",AJ45,IF(P45="r",AJ45,"-"))</f>
        <v>28</v>
      </c>
      <c r="AU45" s="148" t="b">
        <f>IF($Y45="Mudansha",VLOOKUP($X45,$BF$17:$BG$24,2,FALSE),IF($Y45="Yudansha",VLOOKUP($X45,$BI$17:$BJ$20,2,FALSE)))</f>
        <v>0</v>
      </c>
      <c r="AV45" t="b">
        <f>IF($AP45&gt;=65,$AU45,0)</f>
        <v>0</v>
      </c>
    </row>
    <row r="46" spans="1:256">
      <c r="F46" s="155">
        <f>F45+1</f>
        <v>41</v>
      </c>
      <c r="H46" s="133"/>
      <c r="I46" s="133"/>
      <c r="J46" s="134"/>
      <c r="K46" s="135"/>
      <c r="L46" s="136"/>
      <c r="M46" s="137">
        <f>LEFT(L46,2)</f>
      </c>
      <c r="N46" s="138">
        <f>MID(L46,4,2)</f>
      </c>
      <c r="O46" s="139">
        <f>RIGHT(L46,4)</f>
      </c>
      <c r="P46" s="140"/>
      <c r="Q46" s="141"/>
      <c r="R46" s="142"/>
      <c r="S46" s="143"/>
      <c r="T46" s="144"/>
      <c r="U46" s="145"/>
      <c r="V46" s="146"/>
      <c r="W46" s="146"/>
      <c r="X46" s="147" t="e">
        <f>VLOOKUP(AP46,$BC$7:$BD$14,2)</f>
        <v>#N/A</v>
      </c>
      <c r="Y46" s="147" t="s">
        <f>IF(P46="r",AO46,IF(P46="n",AO46,"-"))</f>
        <v>28</v>
      </c>
      <c r="Z46" s="148">
        <f>AU46-AV46</f>
        <v>0</v>
      </c>
      <c r="AA46" s="148" t="b">
        <f>IF(Y46="Mudansha",VLOOKUP(X46,$BF$7:$BG$14,2,FALSE),IF(Y46="Yudansha",VLOOKUP(X46,$BI$7:$BJ$10,2,FALSE)))</f>
        <v>0</v>
      </c>
      <c r="AB46" s="148">
        <f>IF(AQ46="Y/O",Information!S$62,0)</f>
        <v>0</v>
      </c>
      <c r="AC46" s="148">
        <f>IF(AR46="Y/O",Information!K$62,0)</f>
        <v>0</v>
      </c>
      <c r="AD46" s="148">
        <f>Z46+AA46+AB46</f>
        <v>0</v>
      </c>
      <c r="AE46" s="133"/>
      <c r="AF46" s="133"/>
      <c r="AG46" s="133"/>
      <c r="AH46" s="133"/>
      <c r="AI46" s="160"/>
      <c r="AJ46" s="160"/>
      <c r="AK46" s="150" t="s">
        <f>IF($P46="r",U46,IF($P46="n",U46,"-"))</f>
        <v>28</v>
      </c>
      <c r="AL46" s="151" t="s">
        <f>IF($P46="r",V46,IF($P46="n",V46,"-"))</f>
        <v>28</v>
      </c>
      <c r="AM46" s="151" t="s">
        <f>IF($P46="r",W46,IF($P46="n",W46,"-"))</f>
        <v>28</v>
      </c>
      <c r="AN46" s="151" t="s">
        <f>IF(P46="r",J46,IF(P46="n",J46,"-"))</f>
        <v>28</v>
      </c>
      <c r="AO46" t="e">
        <f>VLOOKUP(K46,$AZ$8:$BA$27,2,FALSE)</f>
        <v>#N/A</v>
      </c>
      <c r="AP46" s="12" t="s">
        <f>IF(P46="r",(AQ$2-O46),IF(P46="n",(AQ$2-O46),"-"))</f>
        <v>28</v>
      </c>
      <c r="AQ46" s="12" t="s">
        <f>IF(P46="N",Q46,IF(P46="r",Q46,"-"))</f>
        <v>28</v>
      </c>
      <c r="AR46" s="12" t="s">
        <f>IF(P46="N",R46,IF(P46="r",R46,"-"))</f>
        <v>28</v>
      </c>
      <c r="AS46" s="12" t="s">
        <f>IF(P46="N",AI46,IF(P46="r",AI46,"-"))</f>
        <v>28</v>
      </c>
      <c r="AT46" s="12" t="s">
        <f>IF(P46="N",AJ46,IF(P46="r",AJ46,"-"))</f>
        <v>28</v>
      </c>
      <c r="AU46" s="148" t="b">
        <f>IF($Y46="Mudansha",VLOOKUP($X46,$BF$17:$BG$24,2,FALSE),IF($Y46="Yudansha",VLOOKUP($X46,$BI$17:$BJ$20,2,FALSE)))</f>
        <v>0</v>
      </c>
      <c r="AV46" t="b">
        <f>IF($AP46&gt;=65,$AU46,0)</f>
        <v>0</v>
      </c>
    </row>
    <row r="47" spans="1:256">
      <c r="F47" s="155">
        <f>F46+1</f>
        <v>42</v>
      </c>
      <c r="H47" s="133"/>
      <c r="I47" s="133"/>
      <c r="J47" s="134"/>
      <c r="K47" s="135"/>
      <c r="L47" s="136"/>
      <c r="M47" s="137">
        <f>LEFT(L47,2)</f>
      </c>
      <c r="N47" s="138">
        <f>MID(L47,4,2)</f>
      </c>
      <c r="O47" s="139">
        <f>RIGHT(L47,4)</f>
      </c>
      <c r="P47" s="140"/>
      <c r="Q47" s="141"/>
      <c r="R47" s="142"/>
      <c r="S47" s="143"/>
      <c r="T47" s="144"/>
      <c r="U47" s="145"/>
      <c r="V47" s="146"/>
      <c r="W47" s="146"/>
      <c r="X47" s="147" t="e">
        <f>VLOOKUP(AP47,$BC$7:$BD$14,2)</f>
        <v>#N/A</v>
      </c>
      <c r="Y47" s="147" t="s">
        <f>IF(P47="r",AO47,IF(P47="n",AO47,"-"))</f>
        <v>28</v>
      </c>
      <c r="Z47" s="148">
        <f>AU47-AV47</f>
        <v>0</v>
      </c>
      <c r="AA47" s="148" t="b">
        <f>IF(Y47="Mudansha",VLOOKUP(X47,$BF$7:$BG$14,2,FALSE),IF(Y47="Yudansha",VLOOKUP(X47,$BI$7:$BJ$10,2,FALSE)))</f>
        <v>0</v>
      </c>
      <c r="AB47" s="148">
        <f>IF(AQ47="Y/O",Information!S$62,0)</f>
        <v>0</v>
      </c>
      <c r="AC47" s="148">
        <f>IF(AR47="Y/O",Information!K$62,0)</f>
        <v>0</v>
      </c>
      <c r="AD47" s="148">
        <f>Z47+AA47+AB47</f>
        <v>0</v>
      </c>
      <c r="AE47" s="133"/>
      <c r="AF47" s="133"/>
      <c r="AG47" s="133"/>
      <c r="AH47" s="133"/>
      <c r="AI47" s="160"/>
      <c r="AJ47" s="160"/>
      <c r="AK47" s="150" t="s">
        <f>IF($P47="r",U47,IF($P47="n",U47,"-"))</f>
        <v>28</v>
      </c>
      <c r="AL47" s="151" t="s">
        <f>IF($P47="r",V47,IF($P47="n",V47,"-"))</f>
        <v>28</v>
      </c>
      <c r="AM47" s="151" t="s">
        <f>IF($P47="r",W47,IF($P47="n",W47,"-"))</f>
        <v>28</v>
      </c>
      <c r="AN47" s="151" t="s">
        <f>IF(P47="r",J47,IF(P47="n",J47,"-"))</f>
        <v>28</v>
      </c>
      <c r="AO47" t="e">
        <f>VLOOKUP(K47,$AZ$8:$BA$27,2,FALSE)</f>
        <v>#N/A</v>
      </c>
      <c r="AP47" s="12" t="s">
        <f>IF(P47="r",(AQ$2-O47),IF(P47="n",(AQ$2-O47),"-"))</f>
        <v>28</v>
      </c>
      <c r="AQ47" s="12" t="s">
        <f>IF(P47="N",Q47,IF(P47="r",Q47,"-"))</f>
        <v>28</v>
      </c>
      <c r="AR47" s="12" t="s">
        <f>IF(P47="N",R47,IF(P47="r",R47,"-"))</f>
        <v>28</v>
      </c>
      <c r="AS47" s="12" t="s">
        <f>IF(P47="N",AI47,IF(P47="r",AI47,"-"))</f>
        <v>28</v>
      </c>
      <c r="AT47" s="12" t="s">
        <f>IF(P47="N",AJ47,IF(P47="r",AJ47,"-"))</f>
        <v>28</v>
      </c>
      <c r="AU47" s="148" t="b">
        <f>IF($Y47="Mudansha",VLOOKUP($X47,$BF$17:$BG$24,2,FALSE),IF($Y47="Yudansha",VLOOKUP($X47,$BI$17:$BJ$20,2,FALSE)))</f>
        <v>0</v>
      </c>
      <c r="AV47" t="b">
        <f>IF($AP47&gt;=65,$AU47,0)</f>
        <v>0</v>
      </c>
    </row>
    <row r="48" spans="1:256">
      <c r="F48" s="155">
        <f>F47+1</f>
        <v>43</v>
      </c>
      <c r="H48" s="133"/>
      <c r="I48" s="133"/>
      <c r="J48" s="134"/>
      <c r="K48" s="135"/>
      <c r="L48" s="136"/>
      <c r="M48" s="137">
        <f>LEFT(L48,2)</f>
      </c>
      <c r="N48" s="138">
        <f>MID(L48,4,2)</f>
      </c>
      <c r="O48" s="139">
        <f>RIGHT(L48,4)</f>
      </c>
      <c r="P48" s="140"/>
      <c r="Q48" s="141"/>
      <c r="R48" s="142"/>
      <c r="S48" s="143"/>
      <c r="T48" s="144"/>
      <c r="U48" s="145"/>
      <c r="V48" s="146"/>
      <c r="W48" s="146"/>
      <c r="X48" s="147" t="e">
        <f>VLOOKUP(AP48,$BC$7:$BD$14,2)</f>
        <v>#N/A</v>
      </c>
      <c r="Y48" s="147" t="s">
        <f>IF(P48="r",AO48,IF(P48="n",AO48,"-"))</f>
        <v>28</v>
      </c>
      <c r="Z48" s="148">
        <f>AU48-AV48</f>
        <v>0</v>
      </c>
      <c r="AA48" s="148" t="b">
        <f>IF(Y48="Mudansha",VLOOKUP(X48,$BF$7:$BG$14,2,FALSE),IF(Y48="Yudansha",VLOOKUP(X48,$BI$7:$BJ$10,2,FALSE)))</f>
        <v>0</v>
      </c>
      <c r="AB48" s="148">
        <f>IF(AQ48="Y/O",Information!S$62,0)</f>
        <v>0</v>
      </c>
      <c r="AC48" s="148">
        <f>IF(AR48="Y/O",Information!K$62,0)</f>
        <v>0</v>
      </c>
      <c r="AD48" s="148">
        <f>Z48+AA48+AB48</f>
        <v>0</v>
      </c>
      <c r="AE48" s="133"/>
      <c r="AF48" s="133"/>
      <c r="AG48" s="133"/>
      <c r="AH48" s="133"/>
      <c r="AI48" s="160"/>
      <c r="AJ48" s="160"/>
      <c r="AK48" s="150" t="s">
        <f>IF($P48="r",U48,IF($P48="n",U48,"-"))</f>
        <v>28</v>
      </c>
      <c r="AL48" s="151" t="s">
        <f>IF($P48="r",V48,IF($P48="n",V48,"-"))</f>
        <v>28</v>
      </c>
      <c r="AM48" s="151" t="s">
        <f>IF($P48="r",W48,IF($P48="n",W48,"-"))</f>
        <v>28</v>
      </c>
      <c r="AN48" s="151" t="s">
        <f>IF(P48="r",J48,IF(P48="n",J48,"-"))</f>
        <v>28</v>
      </c>
      <c r="AO48" t="e">
        <f>VLOOKUP(K48,$AZ$8:$BA$27,2,FALSE)</f>
        <v>#N/A</v>
      </c>
      <c r="AP48" s="12" t="s">
        <f>IF(P48="r",(AQ$2-O48),IF(P48="n",(AQ$2-O48),"-"))</f>
        <v>28</v>
      </c>
      <c r="AQ48" s="12" t="s">
        <f>IF(P48="N",Q48,IF(P48="r",Q48,"-"))</f>
        <v>28</v>
      </c>
      <c r="AR48" s="12" t="s">
        <f>IF(P48="N",R48,IF(P48="r",R48,"-"))</f>
        <v>28</v>
      </c>
      <c r="AS48" s="12" t="s">
        <f>IF(P48="N",AI48,IF(P48="r",AI48,"-"))</f>
        <v>28</v>
      </c>
      <c r="AT48" s="12" t="s">
        <f>IF(P48="N",AJ48,IF(P48="r",AJ48,"-"))</f>
        <v>28</v>
      </c>
      <c r="AU48" s="148" t="b">
        <f>IF($Y48="Mudansha",VLOOKUP($X48,$BF$17:$BG$24,2,FALSE),IF($Y48="Yudansha",VLOOKUP($X48,$BI$17:$BJ$20,2,FALSE)))</f>
        <v>0</v>
      </c>
      <c r="AV48" t="b">
        <f>IF($AP48&gt;=65,$AU48,0)</f>
        <v>0</v>
      </c>
    </row>
    <row r="49" spans="1:256">
      <c r="F49" s="155">
        <f>F48+1</f>
        <v>44</v>
      </c>
      <c r="H49" s="133"/>
      <c r="I49" s="133"/>
      <c r="J49" s="134"/>
      <c r="K49" s="135"/>
      <c r="L49" s="136"/>
      <c r="M49" s="137">
        <f>LEFT(L49,2)</f>
      </c>
      <c r="N49" s="138">
        <f>MID(L49,4,2)</f>
      </c>
      <c r="O49" s="139">
        <f>RIGHT(L49,4)</f>
      </c>
      <c r="P49" s="140"/>
      <c r="Q49" s="141"/>
      <c r="R49" s="142"/>
      <c r="S49" s="143"/>
      <c r="T49" s="144"/>
      <c r="U49" s="145"/>
      <c r="V49" s="146"/>
      <c r="W49" s="146"/>
      <c r="X49" s="147" t="e">
        <f>VLOOKUP(AP49,$BC$7:$BD$14,2)</f>
        <v>#N/A</v>
      </c>
      <c r="Y49" s="147" t="s">
        <f>IF(P49="r",AO49,IF(P49="n",AO49,"-"))</f>
        <v>28</v>
      </c>
      <c r="Z49" s="148">
        <f>AU49-AV49</f>
        <v>0</v>
      </c>
      <c r="AA49" s="148" t="b">
        <f>IF(Y49="Mudansha",VLOOKUP(X49,$BF$7:$BG$14,2,FALSE),IF(Y49="Yudansha",VLOOKUP(X49,$BI$7:$BJ$10,2,FALSE)))</f>
        <v>0</v>
      </c>
      <c r="AB49" s="148">
        <f>IF(AQ49="Y/O",Information!S$62,0)</f>
        <v>0</v>
      </c>
      <c r="AC49" s="148">
        <f>IF(AR49="Y/O",Information!K$62,0)</f>
        <v>0</v>
      </c>
      <c r="AD49" s="148">
        <f>Z49+AA49+AB49</f>
        <v>0</v>
      </c>
      <c r="AE49" s="133"/>
      <c r="AF49" s="133"/>
      <c r="AG49" s="133"/>
      <c r="AH49" s="133"/>
      <c r="AI49" s="160"/>
      <c r="AJ49" s="160"/>
      <c r="AK49" s="150" t="s">
        <f>IF($P49="r",U49,IF($P49="n",U49,"-"))</f>
        <v>28</v>
      </c>
      <c r="AL49" s="151" t="s">
        <f>IF($P49="r",V49,IF($P49="n",V49,"-"))</f>
        <v>28</v>
      </c>
      <c r="AM49" s="151" t="s">
        <f>IF($P49="r",W49,IF($P49="n",W49,"-"))</f>
        <v>28</v>
      </c>
      <c r="AN49" s="151" t="s">
        <f>IF(P49="r",J49,IF(P49="n",J49,"-"))</f>
        <v>28</v>
      </c>
      <c r="AO49" t="e">
        <f>VLOOKUP(K49,$AZ$8:$BA$27,2,FALSE)</f>
        <v>#N/A</v>
      </c>
      <c r="AP49" s="12" t="s">
        <f>IF(P49="r",(AQ$2-O49),IF(P49="n",(AQ$2-O49),"-"))</f>
        <v>28</v>
      </c>
      <c r="AQ49" s="12" t="s">
        <f>IF(P49="N",Q49,IF(P49="r",Q49,"-"))</f>
        <v>28</v>
      </c>
      <c r="AR49" s="12" t="s">
        <f>IF(P49="N",R49,IF(P49="r",R49,"-"))</f>
        <v>28</v>
      </c>
      <c r="AS49" s="12" t="s">
        <f>IF(P49="N",AI49,IF(P49="r",AI49,"-"))</f>
        <v>28</v>
      </c>
      <c r="AT49" s="12" t="s">
        <f>IF(P49="N",AJ49,IF(P49="r",AJ49,"-"))</f>
        <v>28</v>
      </c>
      <c r="AU49" s="148" t="b">
        <f>IF($Y49="Mudansha",VLOOKUP($X49,$BF$17:$BG$24,2,FALSE),IF($Y49="Yudansha",VLOOKUP($X49,$BI$17:$BJ$20,2,FALSE)))</f>
        <v>0</v>
      </c>
      <c r="AV49" t="b">
        <f>IF($AP49&gt;=65,$AU49,0)</f>
        <v>0</v>
      </c>
    </row>
    <row r="50" spans="1:256">
      <c r="F50" s="155">
        <f>F49+1</f>
        <v>45</v>
      </c>
      <c r="H50" s="133"/>
      <c r="I50" s="133"/>
      <c r="J50" s="134"/>
      <c r="K50" s="135"/>
      <c r="L50" s="136"/>
      <c r="M50" s="137">
        <f>LEFT(L50,2)</f>
      </c>
      <c r="N50" s="138">
        <f>MID(L50,4,2)</f>
      </c>
      <c r="O50" s="139">
        <f>RIGHT(L50,4)</f>
      </c>
      <c r="P50" s="140"/>
      <c r="Q50" s="141"/>
      <c r="R50" s="142"/>
      <c r="S50" s="143"/>
      <c r="T50" s="144"/>
      <c r="U50" s="145"/>
      <c r="V50" s="146"/>
      <c r="W50" s="146"/>
      <c r="X50" s="147" t="e">
        <f>VLOOKUP(AP50,$BC$7:$BD$14,2)</f>
        <v>#N/A</v>
      </c>
      <c r="Y50" s="147" t="s">
        <f>IF(P50="r",AO50,IF(P50="n",AO50,"-"))</f>
        <v>28</v>
      </c>
      <c r="Z50" s="148">
        <f>AU50-AV50</f>
        <v>0</v>
      </c>
      <c r="AA50" s="148" t="b">
        <f>IF(Y50="Mudansha",VLOOKUP(X50,$BF$7:$BG$14,2,FALSE),IF(Y50="Yudansha",VLOOKUP(X50,$BI$7:$BJ$10,2,FALSE)))</f>
        <v>0</v>
      </c>
      <c r="AB50" s="148">
        <f>IF(AQ50="Y/O",Information!S$62,0)</f>
        <v>0</v>
      </c>
      <c r="AC50" s="148">
        <f>IF(AR50="Y/O",Information!K$62,0)</f>
        <v>0</v>
      </c>
      <c r="AD50" s="148">
        <f>Z50+AA50+AB50</f>
        <v>0</v>
      </c>
      <c r="AE50" s="133"/>
      <c r="AF50" s="133"/>
      <c r="AG50" s="133"/>
      <c r="AH50" s="133"/>
      <c r="AI50" s="160"/>
      <c r="AJ50" s="160"/>
      <c r="AK50" s="150" t="s">
        <f>IF($P50="r",U50,IF($P50="n",U50,"-"))</f>
        <v>28</v>
      </c>
      <c r="AL50" s="151" t="s">
        <f>IF($P50="r",V50,IF($P50="n",V50,"-"))</f>
        <v>28</v>
      </c>
      <c r="AM50" s="151" t="s">
        <f>IF($P50="r",W50,IF($P50="n",W50,"-"))</f>
        <v>28</v>
      </c>
      <c r="AN50" s="151" t="s">
        <f>IF(P50="r",J50,IF(P50="n",J50,"-"))</f>
        <v>28</v>
      </c>
      <c r="AO50" t="e">
        <f>VLOOKUP(K50,$AZ$8:$BA$27,2,FALSE)</f>
        <v>#N/A</v>
      </c>
      <c r="AP50" s="12" t="s">
        <f>IF(P50="r",(AQ$2-O50),IF(P50="n",(AQ$2-O50),"-"))</f>
        <v>28</v>
      </c>
      <c r="AQ50" s="12" t="s">
        <f>IF(P50="N",Q50,IF(P50="r",Q50,"-"))</f>
        <v>28</v>
      </c>
      <c r="AR50" s="12" t="s">
        <f>IF(P50="N",R50,IF(P50="r",R50,"-"))</f>
        <v>28</v>
      </c>
      <c r="AS50" s="12" t="s">
        <f>IF(P50="N",AI50,IF(P50="r",AI50,"-"))</f>
        <v>28</v>
      </c>
      <c r="AT50" s="12" t="s">
        <f>IF(P50="N",AJ50,IF(P50="r",AJ50,"-"))</f>
        <v>28</v>
      </c>
      <c r="AU50" s="148" t="b">
        <f>IF($Y50="Mudansha",VLOOKUP($X50,$BF$17:$BG$24,2,FALSE),IF($Y50="Yudansha",VLOOKUP($X50,$BI$17:$BJ$20,2,FALSE)))</f>
        <v>0</v>
      </c>
      <c r="AV50" t="b">
        <f>IF($AP50&gt;=65,$AU50,0)</f>
        <v>0</v>
      </c>
    </row>
    <row r="51" spans="1:256">
      <c r="F51" s="155">
        <f>F50+1</f>
        <v>46</v>
      </c>
      <c r="H51" s="133"/>
      <c r="I51" s="133"/>
      <c r="J51" s="134"/>
      <c r="K51" s="135"/>
      <c r="L51" s="136"/>
      <c r="M51" s="137">
        <f>LEFT(L51,2)</f>
      </c>
      <c r="N51" s="138">
        <f>MID(L51,4,2)</f>
      </c>
      <c r="O51" s="139">
        <f>RIGHT(L51,4)</f>
      </c>
      <c r="P51" s="140"/>
      <c r="Q51" s="141"/>
      <c r="R51" s="142"/>
      <c r="S51" s="143"/>
      <c r="T51" s="144"/>
      <c r="U51" s="145"/>
      <c r="V51" s="146"/>
      <c r="W51" s="146"/>
      <c r="X51" s="147" t="e">
        <f>VLOOKUP(AP51,$BC$7:$BD$14,2)</f>
        <v>#N/A</v>
      </c>
      <c r="Y51" s="147" t="s">
        <f>IF(P51="r",AO51,IF(P51="n",AO51,"-"))</f>
        <v>28</v>
      </c>
      <c r="Z51" s="148">
        <f>AU51-AV51</f>
        <v>0</v>
      </c>
      <c r="AA51" s="148" t="b">
        <f>IF(Y51="Mudansha",VLOOKUP(X51,$BF$7:$BG$14,2,FALSE),IF(Y51="Yudansha",VLOOKUP(X51,$BI$7:$BJ$10,2,FALSE)))</f>
        <v>0</v>
      </c>
      <c r="AB51" s="148">
        <f>IF(AQ51="Y/O",Information!S$62,0)</f>
        <v>0</v>
      </c>
      <c r="AC51" s="148">
        <f>IF(AR51="Y/O",Information!K$62,0)</f>
        <v>0</v>
      </c>
      <c r="AD51" s="148">
        <f>Z51+AA51+AB51</f>
        <v>0</v>
      </c>
      <c r="AE51" s="133"/>
      <c r="AF51" s="133"/>
      <c r="AG51" s="133"/>
      <c r="AH51" s="133"/>
      <c r="AI51" s="160"/>
      <c r="AJ51" s="160"/>
      <c r="AK51" s="150" t="s">
        <f>IF($P51="r",U51,IF($P51="n",U51,"-"))</f>
        <v>28</v>
      </c>
      <c r="AL51" s="151" t="s">
        <f>IF($P51="r",V51,IF($P51="n",V51,"-"))</f>
        <v>28</v>
      </c>
      <c r="AM51" s="151" t="s">
        <f>IF($P51="r",W51,IF($P51="n",W51,"-"))</f>
        <v>28</v>
      </c>
      <c r="AN51" s="151" t="s">
        <f>IF(P51="r",J51,IF(P51="n",J51,"-"))</f>
        <v>28</v>
      </c>
      <c r="AO51" t="e">
        <f>VLOOKUP(K51,$AZ$8:$BA$27,2,FALSE)</f>
        <v>#N/A</v>
      </c>
      <c r="AP51" s="12" t="s">
        <f>IF(P51="r",(AQ$2-O51),IF(P51="n",(AQ$2-O51),"-"))</f>
        <v>28</v>
      </c>
      <c r="AQ51" s="12" t="s">
        <f>IF(P51="N",Q51,IF(P51="r",Q51,"-"))</f>
        <v>28</v>
      </c>
      <c r="AR51" s="12" t="s">
        <f>IF(P51="N",R51,IF(P51="r",R51,"-"))</f>
        <v>28</v>
      </c>
      <c r="AS51" s="12" t="s">
        <f>IF(P51="N",AI51,IF(P51="r",AI51,"-"))</f>
        <v>28</v>
      </c>
      <c r="AT51" s="12" t="s">
        <f>IF(P51="N",AJ51,IF(P51="r",AJ51,"-"))</f>
        <v>28</v>
      </c>
      <c r="AU51" s="148" t="b">
        <f>IF($Y51="Mudansha",VLOOKUP($X51,$BF$17:$BG$24,2,FALSE),IF($Y51="Yudansha",VLOOKUP($X51,$BI$17:$BJ$20,2,FALSE)))</f>
        <v>0</v>
      </c>
      <c r="AV51" t="b">
        <f>IF($AP51&gt;=65,$AU51,0)</f>
        <v>0</v>
      </c>
    </row>
    <row r="52" spans="1:256">
      <c r="F52" s="155">
        <f>F51+1</f>
        <v>47</v>
      </c>
      <c r="H52" s="133"/>
      <c r="I52" s="133"/>
      <c r="J52" s="134"/>
      <c r="K52" s="135"/>
      <c r="L52" s="136"/>
      <c r="M52" s="137">
        <f>LEFT(L52,2)</f>
      </c>
      <c r="N52" s="138">
        <f>MID(L52,4,2)</f>
      </c>
      <c r="O52" s="139">
        <f>RIGHT(L52,4)</f>
      </c>
      <c r="P52" s="140"/>
      <c r="Q52" s="141"/>
      <c r="R52" s="142"/>
      <c r="S52" s="143"/>
      <c r="T52" s="144"/>
      <c r="U52" s="145"/>
      <c r="V52" s="146"/>
      <c r="W52" s="146"/>
      <c r="X52" s="147" t="e">
        <f>VLOOKUP(AP52,$BC$7:$BD$14,2)</f>
        <v>#N/A</v>
      </c>
      <c r="Y52" s="147" t="s">
        <f>IF(P52="r",AO52,IF(P52="n",AO52,"-"))</f>
        <v>28</v>
      </c>
      <c r="Z52" s="148">
        <f>AU52-AV52</f>
        <v>0</v>
      </c>
      <c r="AA52" s="148" t="b">
        <f>IF(Y52="Mudansha",VLOOKUP(X52,$BF$7:$BG$14,2,FALSE),IF(Y52="Yudansha",VLOOKUP(X52,$BI$7:$BJ$10,2,FALSE)))</f>
        <v>0</v>
      </c>
      <c r="AB52" s="148">
        <f>IF(AQ52="Y/O",Information!S$62,0)</f>
        <v>0</v>
      </c>
      <c r="AC52" s="148">
        <f>IF(AR52="Y/O",Information!K$62,0)</f>
        <v>0</v>
      </c>
      <c r="AD52" s="148">
        <f>Z52+AA52+AB52</f>
        <v>0</v>
      </c>
      <c r="AE52" s="133"/>
      <c r="AF52" s="133"/>
      <c r="AG52" s="133"/>
      <c r="AH52" s="133"/>
      <c r="AI52" s="160"/>
      <c r="AJ52" s="160"/>
      <c r="AK52" s="150" t="s">
        <f>IF($P52="r",U52,IF($P52="n",U52,"-"))</f>
        <v>28</v>
      </c>
      <c r="AL52" s="151" t="s">
        <f>IF($P52="r",V52,IF($P52="n",V52,"-"))</f>
        <v>28</v>
      </c>
      <c r="AM52" s="151" t="s">
        <f>IF($P52="r",W52,IF($P52="n",W52,"-"))</f>
        <v>28</v>
      </c>
      <c r="AN52" s="151" t="s">
        <f>IF(P52="r",J52,IF(P52="n",J52,"-"))</f>
        <v>28</v>
      </c>
      <c r="AO52" t="e">
        <f>VLOOKUP(K52,$AZ$8:$BA$27,2,FALSE)</f>
        <v>#N/A</v>
      </c>
      <c r="AP52" s="12" t="s">
        <f>IF(P52="r",(AQ$2-O52),IF(P52="n",(AQ$2-O52),"-"))</f>
        <v>28</v>
      </c>
      <c r="AQ52" s="12" t="s">
        <f>IF(P52="N",Q52,IF(P52="r",Q52,"-"))</f>
        <v>28</v>
      </c>
      <c r="AR52" s="12" t="s">
        <f>IF(P52="N",R52,IF(P52="r",R52,"-"))</f>
        <v>28</v>
      </c>
      <c r="AS52" s="12" t="s">
        <f>IF(P52="N",AI52,IF(P52="r",AI52,"-"))</f>
        <v>28</v>
      </c>
      <c r="AT52" s="12" t="s">
        <f>IF(P52="N",AJ52,IF(P52="r",AJ52,"-"))</f>
        <v>28</v>
      </c>
      <c r="AU52" s="148" t="b">
        <f>IF($Y52="Mudansha",VLOOKUP($X52,$BF$17:$BG$24,2,FALSE),IF($Y52="Yudansha",VLOOKUP($X52,$BI$17:$BJ$20,2,FALSE)))</f>
        <v>0</v>
      </c>
      <c r="AV52" t="b">
        <f>IF($AP52&gt;=65,$AU52,0)</f>
        <v>0</v>
      </c>
    </row>
    <row r="53" spans="1:256">
      <c r="F53" s="155">
        <f>F52+1</f>
        <v>48</v>
      </c>
      <c r="H53" s="133"/>
      <c r="I53" s="133"/>
      <c r="J53" s="134"/>
      <c r="K53" s="135"/>
      <c r="L53" s="136"/>
      <c r="M53" s="137">
        <f>LEFT(L53,2)</f>
      </c>
      <c r="N53" s="138">
        <f>MID(L53,4,2)</f>
      </c>
      <c r="O53" s="139">
        <f>RIGHT(L53,4)</f>
      </c>
      <c r="P53" s="140"/>
      <c r="Q53" s="141"/>
      <c r="R53" s="142"/>
      <c r="S53" s="143"/>
      <c r="T53" s="144"/>
      <c r="U53" s="145"/>
      <c r="V53" s="146"/>
      <c r="W53" s="146"/>
      <c r="X53" s="147" t="e">
        <f>VLOOKUP(AP53,$BC$7:$BD$14,2)</f>
        <v>#N/A</v>
      </c>
      <c r="Y53" s="147" t="s">
        <f>IF(P53="r",AO53,IF(P53="n",AO53,"-"))</f>
        <v>28</v>
      </c>
      <c r="Z53" s="148">
        <f>AU53-AV53</f>
        <v>0</v>
      </c>
      <c r="AA53" s="148" t="b">
        <f>IF(Y53="Mudansha",VLOOKUP(X53,$BF$7:$BG$14,2,FALSE),IF(Y53="Yudansha",VLOOKUP(X53,$BI$7:$BJ$10,2,FALSE)))</f>
        <v>0</v>
      </c>
      <c r="AB53" s="148">
        <f>IF(AQ53="Y/O",Information!S$62,0)</f>
        <v>0</v>
      </c>
      <c r="AC53" s="148">
        <f>IF(AR53="Y/O",Information!K$62,0)</f>
        <v>0</v>
      </c>
      <c r="AD53" s="148">
        <f>Z53+AA53+AB53</f>
        <v>0</v>
      </c>
      <c r="AE53" s="133"/>
      <c r="AF53" s="133"/>
      <c r="AG53" s="133"/>
      <c r="AH53" s="133"/>
      <c r="AI53" s="160"/>
      <c r="AJ53" s="160"/>
      <c r="AK53" s="150" t="s">
        <f>IF($P53="r",U53,IF($P53="n",U53,"-"))</f>
        <v>28</v>
      </c>
      <c r="AL53" s="151" t="s">
        <f>IF($P53="r",V53,IF($P53="n",V53,"-"))</f>
        <v>28</v>
      </c>
      <c r="AM53" s="151" t="s">
        <f>IF($P53="r",W53,IF($P53="n",W53,"-"))</f>
        <v>28</v>
      </c>
      <c r="AN53" s="151" t="s">
        <f>IF(P53="r",J53,IF(P53="n",J53,"-"))</f>
        <v>28</v>
      </c>
      <c r="AO53" t="e">
        <f>VLOOKUP(K53,$AZ$8:$BA$27,2,FALSE)</f>
        <v>#N/A</v>
      </c>
      <c r="AP53" s="12" t="s">
        <f>IF(P53="r",(AQ$2-O53),IF(P53="n",(AQ$2-O53),"-"))</f>
        <v>28</v>
      </c>
      <c r="AQ53" s="12" t="s">
        <f>IF(P53="N",Q53,IF(P53="r",Q53,"-"))</f>
        <v>28</v>
      </c>
      <c r="AR53" s="12" t="s">
        <f>IF(P53="N",R53,IF(P53="r",R53,"-"))</f>
        <v>28</v>
      </c>
      <c r="AS53" s="12" t="s">
        <f>IF(P53="N",AI53,IF(P53="r",AI53,"-"))</f>
        <v>28</v>
      </c>
      <c r="AT53" s="12" t="s">
        <f>IF(P53="N",AJ53,IF(P53="r",AJ53,"-"))</f>
        <v>28</v>
      </c>
      <c r="AU53" s="148" t="b">
        <f>IF($Y53="Mudansha",VLOOKUP($X53,$BF$17:$BG$24,2,FALSE),IF($Y53="Yudansha",VLOOKUP($X53,$BI$17:$BJ$20,2,FALSE)))</f>
        <v>0</v>
      </c>
      <c r="AV53" t="b">
        <f>IF($AP53&gt;=65,$AU53,0)</f>
        <v>0</v>
      </c>
    </row>
    <row r="54" spans="1:256">
      <c r="F54" s="155">
        <f>F53+1</f>
        <v>49</v>
      </c>
      <c r="H54" s="133"/>
      <c r="I54" s="133"/>
      <c r="J54" s="134"/>
      <c r="K54" s="135"/>
      <c r="L54" s="136"/>
      <c r="M54" s="137">
        <f>LEFT(L54,2)</f>
      </c>
      <c r="N54" s="138">
        <f>MID(L54,4,2)</f>
      </c>
      <c r="O54" s="139">
        <f>RIGHT(L54,4)</f>
      </c>
      <c r="P54" s="140"/>
      <c r="Q54" s="141"/>
      <c r="R54" s="142"/>
      <c r="S54" s="143"/>
      <c r="T54" s="144"/>
      <c r="U54" s="145"/>
      <c r="V54" s="146"/>
      <c r="W54" s="146"/>
      <c r="X54" s="147" t="e">
        <f>VLOOKUP(AP54,$BC$7:$BD$14,2)</f>
        <v>#N/A</v>
      </c>
      <c r="Y54" s="147" t="s">
        <f>IF(P54="r",AO54,IF(P54="n",AO54,"-"))</f>
        <v>28</v>
      </c>
      <c r="Z54" s="148">
        <f>AU54-AV54</f>
        <v>0</v>
      </c>
      <c r="AA54" s="148" t="b">
        <f>IF(Y54="Mudansha",VLOOKUP(X54,$BF$7:$BG$14,2,FALSE),IF(Y54="Yudansha",VLOOKUP(X54,$BI$7:$BJ$10,2,FALSE)))</f>
        <v>0</v>
      </c>
      <c r="AB54" s="148">
        <f>IF(AQ54="Y/O",Information!S$62,0)</f>
        <v>0</v>
      </c>
      <c r="AC54" s="148">
        <f>IF(AR54="Y/O",Information!K$62,0)</f>
        <v>0</v>
      </c>
      <c r="AD54" s="148">
        <f>Z54+AA54+AB54</f>
        <v>0</v>
      </c>
      <c r="AE54" s="133"/>
      <c r="AF54" s="133"/>
      <c r="AG54" s="133"/>
      <c r="AH54" s="133"/>
      <c r="AI54" s="160"/>
      <c r="AJ54" s="160"/>
      <c r="AK54" s="150" t="s">
        <f>IF($P54="r",U54,IF($P54="n",U54,"-"))</f>
        <v>28</v>
      </c>
      <c r="AL54" s="151" t="s">
        <f>IF($P54="r",V54,IF($P54="n",V54,"-"))</f>
        <v>28</v>
      </c>
      <c r="AM54" s="151" t="s">
        <f>IF($P54="r",W54,IF($P54="n",W54,"-"))</f>
        <v>28</v>
      </c>
      <c r="AN54" s="151" t="s">
        <f>IF(P54="r",J54,IF(P54="n",J54,"-"))</f>
        <v>28</v>
      </c>
      <c r="AO54" t="e">
        <f>VLOOKUP(K54,$AZ$8:$BA$27,2,FALSE)</f>
        <v>#N/A</v>
      </c>
      <c r="AP54" s="12" t="s">
        <f>IF(P54="r",(AQ$2-O54),IF(P54="n",(AQ$2-O54),"-"))</f>
        <v>28</v>
      </c>
      <c r="AQ54" s="12" t="s">
        <f>IF(P54="N",Q54,IF(P54="r",Q54,"-"))</f>
        <v>28</v>
      </c>
      <c r="AR54" s="12" t="s">
        <f>IF(P54="N",R54,IF(P54="r",R54,"-"))</f>
        <v>28</v>
      </c>
      <c r="AS54" s="12" t="s">
        <f>IF(P54="N",AI54,IF(P54="r",AI54,"-"))</f>
        <v>28</v>
      </c>
      <c r="AT54" s="12" t="s">
        <f>IF(P54="N",AJ54,IF(P54="r",AJ54,"-"))</f>
        <v>28</v>
      </c>
      <c r="AU54" s="148" t="b">
        <f>IF($Y54="Mudansha",VLOOKUP($X54,$BF$17:$BG$24,2,FALSE),IF($Y54="Yudansha",VLOOKUP($X54,$BI$17:$BJ$20,2,FALSE)))</f>
        <v>0</v>
      </c>
      <c r="AV54" t="b">
        <f>IF($AP54&gt;=65,$AU54,0)</f>
        <v>0</v>
      </c>
    </row>
    <row r="55" spans="1:256">
      <c r="F55" s="155">
        <f>F54+1</f>
        <v>50</v>
      </c>
      <c r="H55" s="133"/>
      <c r="I55" s="133"/>
      <c r="J55" s="134"/>
      <c r="K55" s="135"/>
      <c r="L55" s="136"/>
      <c r="M55" s="137">
        <f>LEFT(L55,2)</f>
      </c>
      <c r="N55" s="138">
        <f>MID(L55,4,2)</f>
      </c>
      <c r="O55" s="139">
        <f>RIGHT(L55,4)</f>
      </c>
      <c r="P55" s="140"/>
      <c r="Q55" s="141"/>
      <c r="R55" s="142"/>
      <c r="S55" s="143"/>
      <c r="T55" s="144"/>
      <c r="U55" s="145"/>
      <c r="V55" s="146"/>
      <c r="W55" s="146"/>
      <c r="X55" s="147" t="e">
        <f>VLOOKUP(AP55,$BC$7:$BD$14,2)</f>
        <v>#N/A</v>
      </c>
      <c r="Y55" s="147" t="s">
        <f>IF(P55="r",AO55,IF(P55="n",AO55,"-"))</f>
        <v>28</v>
      </c>
      <c r="Z55" s="148">
        <f>AU55-AV55</f>
        <v>0</v>
      </c>
      <c r="AA55" s="148" t="b">
        <f>IF(Y55="Mudansha",VLOOKUP(X55,$BF$7:$BG$14,2,FALSE),IF(Y55="Yudansha",VLOOKUP(X55,$BI$7:$BJ$10,2,FALSE)))</f>
        <v>0</v>
      </c>
      <c r="AB55" s="148">
        <f>IF(AQ55="Y/O",Information!S$62,0)</f>
        <v>0</v>
      </c>
      <c r="AC55" s="148">
        <f>IF(AR55="Y/O",Information!K$62,0)</f>
        <v>0</v>
      </c>
      <c r="AD55" s="148">
        <f>Z55+AA55+AB55</f>
        <v>0</v>
      </c>
      <c r="AE55" s="133"/>
      <c r="AF55" s="133"/>
      <c r="AG55" s="133"/>
      <c r="AH55" s="133"/>
      <c r="AI55" s="160"/>
      <c r="AJ55" s="160"/>
      <c r="AK55" s="150" t="s">
        <f>IF($P55="r",U55,IF($P55="n",U55,"-"))</f>
        <v>28</v>
      </c>
      <c r="AL55" s="151" t="s">
        <f>IF($P55="r",V55,IF($P55="n",V55,"-"))</f>
        <v>28</v>
      </c>
      <c r="AM55" s="151" t="s">
        <f>IF($P55="r",W55,IF($P55="n",W55,"-"))</f>
        <v>28</v>
      </c>
      <c r="AN55" s="151" t="s">
        <f>IF(P55="r",J55,IF(P55="n",J55,"-"))</f>
        <v>28</v>
      </c>
      <c r="AO55" t="e">
        <f>VLOOKUP(K55,$AZ$8:$BA$27,2,FALSE)</f>
        <v>#N/A</v>
      </c>
      <c r="AP55" s="12" t="s">
        <f>IF(P55="r",(AQ$2-O55),IF(P55="n",(AQ$2-O55),"-"))</f>
        <v>28</v>
      </c>
      <c r="AQ55" s="12" t="s">
        <f>IF(P55="N",Q55,IF(P55="r",Q55,"-"))</f>
        <v>28</v>
      </c>
      <c r="AR55" s="12" t="s">
        <f>IF(P55="N",R55,IF(P55="r",R55,"-"))</f>
        <v>28</v>
      </c>
      <c r="AS55" s="12" t="s">
        <f>IF(P55="N",AI55,IF(P55="r",AI55,"-"))</f>
        <v>28</v>
      </c>
      <c r="AT55" s="12" t="s">
        <f>IF(P55="N",AJ55,IF(P55="r",AJ55,"-"))</f>
        <v>28</v>
      </c>
      <c r="AU55" s="148" t="b">
        <f>IF($Y55="Mudansha",VLOOKUP($X55,$BF$17:$BG$24,2,FALSE),IF($Y55="Yudansha",VLOOKUP($X55,$BI$17:$BJ$20,2,FALSE)))</f>
        <v>0</v>
      </c>
      <c r="AV55" t="b">
        <f>IF($AP55&gt;=65,$AU55,0)</f>
        <v>0</v>
      </c>
    </row>
    <row r="56" spans="1:256">
      <c r="F56" s="155">
        <f>F55+1</f>
        <v>51</v>
      </c>
      <c r="H56" s="133"/>
      <c r="I56" s="133"/>
      <c r="J56" s="134"/>
      <c r="K56" s="135"/>
      <c r="L56" s="136"/>
      <c r="M56" s="137">
        <f>LEFT(L56,2)</f>
      </c>
      <c r="N56" s="138">
        <f>MID(L56,4,2)</f>
      </c>
      <c r="O56" s="139">
        <f>RIGHT(L56,4)</f>
      </c>
      <c r="P56" s="140"/>
      <c r="Q56" s="141"/>
      <c r="R56" s="142"/>
      <c r="S56" s="143"/>
      <c r="T56" s="144"/>
      <c r="U56" s="145"/>
      <c r="V56" s="146"/>
      <c r="W56" s="146"/>
      <c r="X56" s="147" t="e">
        <f>VLOOKUP(AP56,$BC$7:$BD$14,2)</f>
        <v>#N/A</v>
      </c>
      <c r="Y56" s="147" t="s">
        <f>IF(P56="r",AO56,IF(P56="n",AO56,"-"))</f>
        <v>28</v>
      </c>
      <c r="Z56" s="148">
        <f>AU56-AV56</f>
        <v>0</v>
      </c>
      <c r="AA56" s="148" t="b">
        <f>IF(Y56="Mudansha",VLOOKUP(X56,$BF$7:$BG$14,2,FALSE),IF(Y56="Yudansha",VLOOKUP(X56,$BI$7:$BJ$10,2,FALSE)))</f>
        <v>0</v>
      </c>
      <c r="AB56" s="148">
        <f>IF(AQ56="Y/O",Information!S$62,0)</f>
        <v>0</v>
      </c>
      <c r="AC56" s="148">
        <f>IF(AR56="Y/O",Information!K$62,0)</f>
        <v>0</v>
      </c>
      <c r="AD56" s="148">
        <f>Z56+AA56+AB56</f>
        <v>0</v>
      </c>
      <c r="AE56" s="133"/>
      <c r="AF56" s="133"/>
      <c r="AG56" s="133"/>
      <c r="AH56" s="133"/>
      <c r="AI56" s="160"/>
      <c r="AJ56" s="160"/>
      <c r="AK56" s="150" t="s">
        <f>IF($P56="r",U56,IF($P56="n",U56,"-"))</f>
        <v>28</v>
      </c>
      <c r="AL56" s="151" t="s">
        <f>IF($P56="r",V56,IF($P56="n",V56,"-"))</f>
        <v>28</v>
      </c>
      <c r="AM56" s="151" t="s">
        <f>IF($P56="r",W56,IF($P56="n",W56,"-"))</f>
        <v>28</v>
      </c>
      <c r="AN56" s="151" t="s">
        <f>IF(P56="r",J56,IF(P56="n",J56,"-"))</f>
        <v>28</v>
      </c>
      <c r="AO56" t="e">
        <f>VLOOKUP(K56,$AZ$8:$BA$27,2,FALSE)</f>
        <v>#N/A</v>
      </c>
      <c r="AP56" s="12" t="s">
        <f>IF(P56="r",(AQ$2-O56),IF(P56="n",(AQ$2-O56),"-"))</f>
        <v>28</v>
      </c>
      <c r="AQ56" s="12" t="s">
        <f>IF(P56="N",Q56,IF(P56="r",Q56,"-"))</f>
        <v>28</v>
      </c>
      <c r="AR56" s="12" t="s">
        <f>IF(P56="N",R56,IF(P56="r",R56,"-"))</f>
        <v>28</v>
      </c>
      <c r="AS56" s="12" t="s">
        <f>IF(P56="N",AI56,IF(P56="r",AI56,"-"))</f>
        <v>28</v>
      </c>
      <c r="AT56" s="12" t="s">
        <f>IF(P56="N",AJ56,IF(P56="r",AJ56,"-"))</f>
        <v>28</v>
      </c>
      <c r="AU56" s="148" t="b">
        <f>IF($Y56="Mudansha",VLOOKUP($X56,$BF$17:$BG$24,2,FALSE),IF($Y56="Yudansha",VLOOKUP($X56,$BI$17:$BJ$20,2,FALSE)))</f>
        <v>0</v>
      </c>
      <c r="AV56" t="b">
        <f>IF($AP56&gt;=65,$AU56,0)</f>
        <v>0</v>
      </c>
    </row>
    <row r="57" spans="1:256">
      <c r="F57" s="155">
        <f>F56+1</f>
        <v>52</v>
      </c>
      <c r="H57" s="133"/>
      <c r="I57" s="133"/>
      <c r="J57" s="134"/>
      <c r="K57" s="135"/>
      <c r="L57" s="136"/>
      <c r="M57" s="137">
        <f>LEFT(L57,2)</f>
      </c>
      <c r="N57" s="138">
        <f>MID(L57,4,2)</f>
      </c>
      <c r="O57" s="139">
        <f>RIGHT(L57,4)</f>
      </c>
      <c r="P57" s="140"/>
      <c r="Q57" s="141"/>
      <c r="R57" s="142"/>
      <c r="S57" s="143"/>
      <c r="T57" s="144"/>
      <c r="U57" s="145"/>
      <c r="V57" s="146"/>
      <c r="W57" s="146"/>
      <c r="X57" s="147" t="e">
        <f>VLOOKUP(AP57,$BC$7:$BD$14,2)</f>
        <v>#N/A</v>
      </c>
      <c r="Y57" s="147" t="s">
        <f>IF(P57="r",AO57,IF(P57="n",AO57,"-"))</f>
        <v>28</v>
      </c>
      <c r="Z57" s="148">
        <f>AU57-AV57</f>
        <v>0</v>
      </c>
      <c r="AA57" s="148" t="b">
        <f>IF(Y57="Mudansha",VLOOKUP(X57,$BF$7:$BG$14,2,FALSE),IF(Y57="Yudansha",VLOOKUP(X57,$BI$7:$BJ$10,2,FALSE)))</f>
        <v>0</v>
      </c>
      <c r="AB57" s="148">
        <f>IF(AQ57="Y/O",Information!S$62,0)</f>
        <v>0</v>
      </c>
      <c r="AC57" s="148">
        <f>IF(AR57="Y/O",Information!K$62,0)</f>
        <v>0</v>
      </c>
      <c r="AD57" s="148">
        <f>Z57+AA57+AB57</f>
        <v>0</v>
      </c>
      <c r="AE57" s="133"/>
      <c r="AF57" s="133"/>
      <c r="AG57" s="133"/>
      <c r="AH57" s="133"/>
      <c r="AI57" s="160"/>
      <c r="AJ57" s="160"/>
      <c r="AK57" s="150" t="s">
        <f>IF($P57="r",U57,IF($P57="n",U57,"-"))</f>
        <v>28</v>
      </c>
      <c r="AL57" s="151" t="s">
        <f>IF($P57="r",V57,IF($P57="n",V57,"-"))</f>
        <v>28</v>
      </c>
      <c r="AM57" s="151" t="s">
        <f>IF($P57="r",W57,IF($P57="n",W57,"-"))</f>
        <v>28</v>
      </c>
      <c r="AN57" s="151" t="s">
        <f>IF(P57="r",J57,IF(P57="n",J57,"-"))</f>
        <v>28</v>
      </c>
      <c r="AO57" t="e">
        <f>VLOOKUP(K57,$AZ$8:$BA$27,2,FALSE)</f>
        <v>#N/A</v>
      </c>
      <c r="AP57" s="12" t="s">
        <f>IF(P57="r",(AQ$2-O57),IF(P57="n",(AQ$2-O57),"-"))</f>
        <v>28</v>
      </c>
      <c r="AQ57" s="12" t="s">
        <f>IF(P57="N",Q57,IF(P57="r",Q57,"-"))</f>
        <v>28</v>
      </c>
      <c r="AR57" s="12" t="s">
        <f>IF(P57="N",R57,IF(P57="r",R57,"-"))</f>
        <v>28</v>
      </c>
      <c r="AS57" s="12" t="s">
        <f>IF(P57="N",AI57,IF(P57="r",AI57,"-"))</f>
        <v>28</v>
      </c>
      <c r="AT57" s="12" t="s">
        <f>IF(P57="N",AJ57,IF(P57="r",AJ57,"-"))</f>
        <v>28</v>
      </c>
      <c r="AU57" s="148" t="b">
        <f>IF($Y57="Mudansha",VLOOKUP($X57,$BF$17:$BG$24,2,FALSE),IF($Y57="Yudansha",VLOOKUP($X57,$BI$17:$BJ$20,2,FALSE)))</f>
        <v>0</v>
      </c>
      <c r="AV57" t="b">
        <f>IF($AP57&gt;=65,$AU57,0)</f>
        <v>0</v>
      </c>
    </row>
    <row r="58" spans="1:256">
      <c r="F58" s="155">
        <f>F57+1</f>
        <v>53</v>
      </c>
      <c r="H58" s="133"/>
      <c r="I58" s="133"/>
      <c r="J58" s="134"/>
      <c r="K58" s="135"/>
      <c r="L58" s="136"/>
      <c r="M58" s="137">
        <f>LEFT(L58,2)</f>
      </c>
      <c r="N58" s="138">
        <f>MID(L58,4,2)</f>
      </c>
      <c r="O58" s="139">
        <f>RIGHT(L58,4)</f>
      </c>
      <c r="P58" s="140"/>
      <c r="Q58" s="141"/>
      <c r="R58" s="142"/>
      <c r="S58" s="143"/>
      <c r="T58" s="144"/>
      <c r="U58" s="145"/>
      <c r="V58" s="146"/>
      <c r="W58" s="146"/>
      <c r="X58" s="147" t="e">
        <f>VLOOKUP(AP58,$BC$7:$BD$14,2)</f>
        <v>#N/A</v>
      </c>
      <c r="Y58" s="147" t="s">
        <f>IF(P58="r",AO58,IF(P58="n",AO58,"-"))</f>
        <v>28</v>
      </c>
      <c r="Z58" s="148">
        <f>AU58-AV58</f>
        <v>0</v>
      </c>
      <c r="AA58" s="148" t="b">
        <f>IF(Y58="Mudansha",VLOOKUP(X58,$BF$7:$BG$14,2,FALSE),IF(Y58="Yudansha",VLOOKUP(X58,$BI$7:$BJ$10,2,FALSE)))</f>
        <v>0</v>
      </c>
      <c r="AB58" s="148">
        <f>IF(AQ58="Y/O",Information!S$62,0)</f>
        <v>0</v>
      </c>
      <c r="AC58" s="148">
        <f>IF(AR58="Y/O",Information!K$62,0)</f>
        <v>0</v>
      </c>
      <c r="AD58" s="148">
        <f>Z58+AA58+AB58</f>
        <v>0</v>
      </c>
      <c r="AE58" s="133"/>
      <c r="AF58" s="133"/>
      <c r="AG58" s="133"/>
      <c r="AH58" s="133"/>
      <c r="AI58" s="160"/>
      <c r="AJ58" s="160"/>
      <c r="AK58" s="150" t="s">
        <f>IF($P58="r",U58,IF($P58="n",U58,"-"))</f>
        <v>28</v>
      </c>
      <c r="AL58" s="151" t="s">
        <f>IF($P58="r",V58,IF($P58="n",V58,"-"))</f>
        <v>28</v>
      </c>
      <c r="AM58" s="151" t="s">
        <f>IF($P58="r",W58,IF($P58="n",W58,"-"))</f>
        <v>28</v>
      </c>
      <c r="AN58" s="151" t="s">
        <f>IF(P58="r",J58,IF(P58="n",J58,"-"))</f>
        <v>28</v>
      </c>
      <c r="AO58" t="e">
        <f>VLOOKUP(K58,$AZ$8:$BA$27,2,FALSE)</f>
        <v>#N/A</v>
      </c>
      <c r="AP58" s="12" t="s">
        <f>IF(P58="r",(AQ$2-O58),IF(P58="n",(AQ$2-O58),"-"))</f>
        <v>28</v>
      </c>
      <c r="AQ58" s="12" t="s">
        <f>IF(P58="N",Q58,IF(P58="r",Q58,"-"))</f>
        <v>28</v>
      </c>
      <c r="AR58" s="12" t="s">
        <f>IF(P58="N",R58,IF(P58="r",R58,"-"))</f>
        <v>28</v>
      </c>
      <c r="AS58" s="12" t="s">
        <f>IF(P58="N",AI58,IF(P58="r",AI58,"-"))</f>
        <v>28</v>
      </c>
      <c r="AT58" s="12" t="s">
        <f>IF(P58="N",AJ58,IF(P58="r",AJ58,"-"))</f>
        <v>28</v>
      </c>
      <c r="AU58" s="148" t="b">
        <f>IF($Y58="Mudansha",VLOOKUP($X58,$BF$17:$BG$24,2,FALSE),IF($Y58="Yudansha",VLOOKUP($X58,$BI$17:$BJ$20,2,FALSE)))</f>
        <v>0</v>
      </c>
      <c r="AV58" t="b">
        <f>IF($AP58&gt;=65,$AU58,0)</f>
        <v>0</v>
      </c>
    </row>
    <row r="59" spans="1:256">
      <c r="F59" s="155">
        <f>F58+1</f>
        <v>54</v>
      </c>
      <c r="H59" s="133"/>
      <c r="I59" s="133"/>
      <c r="J59" s="134"/>
      <c r="K59" s="135"/>
      <c r="L59" s="136"/>
      <c r="M59" s="137">
        <f>LEFT(L59,2)</f>
      </c>
      <c r="N59" s="138">
        <f>MID(L59,4,2)</f>
      </c>
      <c r="O59" s="139">
        <f>RIGHT(L59,4)</f>
      </c>
      <c r="P59" s="140"/>
      <c r="Q59" s="141"/>
      <c r="R59" s="142"/>
      <c r="S59" s="143"/>
      <c r="T59" s="144"/>
      <c r="U59" s="145"/>
      <c r="V59" s="146"/>
      <c r="W59" s="146"/>
      <c r="X59" s="147" t="e">
        <f>VLOOKUP(AP59,$BC$7:$BD$14,2)</f>
        <v>#N/A</v>
      </c>
      <c r="Y59" s="147" t="s">
        <f>IF(P59="r",AO59,IF(P59="n",AO59,"-"))</f>
        <v>28</v>
      </c>
      <c r="Z59" s="148">
        <f>AU59-AV59</f>
        <v>0</v>
      </c>
      <c r="AA59" s="148" t="b">
        <f>IF(Y59="Mudansha",VLOOKUP(X59,$BF$7:$BG$14,2,FALSE),IF(Y59="Yudansha",VLOOKUP(X59,$BI$7:$BJ$10,2,FALSE)))</f>
        <v>0</v>
      </c>
      <c r="AB59" s="148">
        <f>IF(AQ59="Y/O",Information!S$62,0)</f>
        <v>0</v>
      </c>
      <c r="AC59" s="148">
        <f>IF(AR59="Y/O",Information!K$62,0)</f>
        <v>0</v>
      </c>
      <c r="AD59" s="148">
        <f>Z59+AA59+AB59</f>
        <v>0</v>
      </c>
      <c r="AE59" s="133"/>
      <c r="AF59" s="133"/>
      <c r="AG59" s="133"/>
      <c r="AH59" s="133"/>
      <c r="AI59" s="160"/>
      <c r="AJ59" s="160"/>
      <c r="AK59" s="150" t="s">
        <f>IF($P59="r",U59,IF($P59="n",U59,"-"))</f>
        <v>28</v>
      </c>
      <c r="AL59" s="151" t="s">
        <f>IF($P59="r",V59,IF($P59="n",V59,"-"))</f>
        <v>28</v>
      </c>
      <c r="AM59" s="151" t="s">
        <f>IF($P59="r",W59,IF($P59="n",W59,"-"))</f>
        <v>28</v>
      </c>
      <c r="AN59" s="151" t="s">
        <f>IF(P59="r",J59,IF(P59="n",J59,"-"))</f>
        <v>28</v>
      </c>
      <c r="AO59" t="e">
        <f>VLOOKUP(K59,$AZ$8:$BA$27,2,FALSE)</f>
        <v>#N/A</v>
      </c>
      <c r="AP59" s="12" t="s">
        <f>IF(P59="r",(AQ$2-O59),IF(P59="n",(AQ$2-O59),"-"))</f>
        <v>28</v>
      </c>
      <c r="AQ59" s="12" t="s">
        <f>IF(P59="N",Q59,IF(P59="r",Q59,"-"))</f>
        <v>28</v>
      </c>
      <c r="AR59" s="12" t="s">
        <f>IF(P59="N",R59,IF(P59="r",R59,"-"))</f>
        <v>28</v>
      </c>
      <c r="AS59" s="12" t="s">
        <f>IF(P59="N",AI59,IF(P59="r",AI59,"-"))</f>
        <v>28</v>
      </c>
      <c r="AT59" s="12" t="s">
        <f>IF(P59="N",AJ59,IF(P59="r",AJ59,"-"))</f>
        <v>28</v>
      </c>
      <c r="AU59" s="148" t="b">
        <f>IF($Y59="Mudansha",VLOOKUP($X59,$BF$17:$BG$24,2,FALSE),IF($Y59="Yudansha",VLOOKUP($X59,$BI$17:$BJ$20,2,FALSE)))</f>
        <v>0</v>
      </c>
      <c r="AV59" t="b">
        <f>IF($AP59&gt;=65,$AU59,0)</f>
        <v>0</v>
      </c>
    </row>
    <row r="60" spans="1:256">
      <c r="F60" s="155">
        <f>F59+1</f>
        <v>55</v>
      </c>
      <c r="H60" s="133"/>
      <c r="I60" s="133"/>
      <c r="J60" s="134"/>
      <c r="K60" s="135"/>
      <c r="L60" s="136"/>
      <c r="M60" s="137">
        <f>LEFT(L60,2)</f>
      </c>
      <c r="N60" s="138">
        <f>MID(L60,4,2)</f>
      </c>
      <c r="O60" s="139">
        <f>RIGHT(L60,4)</f>
      </c>
      <c r="P60" s="140"/>
      <c r="Q60" s="141"/>
      <c r="R60" s="142"/>
      <c r="S60" s="143"/>
      <c r="T60" s="144"/>
      <c r="U60" s="145"/>
      <c r="V60" s="146"/>
      <c r="W60" s="146"/>
      <c r="X60" s="147" t="e">
        <f>VLOOKUP(AP60,$BC$7:$BD$14,2)</f>
        <v>#N/A</v>
      </c>
      <c r="Y60" s="147" t="s">
        <f>IF(P60="r",AO60,IF(P60="n",AO60,"-"))</f>
        <v>28</v>
      </c>
      <c r="Z60" s="148">
        <f>AU60-AV60</f>
        <v>0</v>
      </c>
      <c r="AA60" s="148" t="b">
        <f>IF(Y60="Mudansha",VLOOKUP(X60,$BF$7:$BG$14,2,FALSE),IF(Y60="Yudansha",VLOOKUP(X60,$BI$7:$BJ$10,2,FALSE)))</f>
        <v>0</v>
      </c>
      <c r="AB60" s="148">
        <f>IF(AQ60="Y/O",Information!S$62,0)</f>
        <v>0</v>
      </c>
      <c r="AC60" s="148">
        <f>IF(AR60="Y/O",Information!K$62,0)</f>
        <v>0</v>
      </c>
      <c r="AD60" s="148">
        <f>Z60+AA60+AB60</f>
        <v>0</v>
      </c>
      <c r="AE60" s="133"/>
      <c r="AF60" s="133"/>
      <c r="AG60" s="133"/>
      <c r="AH60" s="133"/>
      <c r="AI60" s="160"/>
      <c r="AJ60" s="160"/>
      <c r="AK60" s="150" t="s">
        <f>IF($P60="r",U60,IF($P60="n",U60,"-"))</f>
        <v>28</v>
      </c>
      <c r="AL60" s="151" t="s">
        <f>IF($P60="r",V60,IF($P60="n",V60,"-"))</f>
        <v>28</v>
      </c>
      <c r="AM60" s="151" t="s">
        <f>IF($P60="r",W60,IF($P60="n",W60,"-"))</f>
        <v>28</v>
      </c>
      <c r="AN60" s="151" t="s">
        <f>IF(P60="r",J60,IF(P60="n",J60,"-"))</f>
        <v>28</v>
      </c>
      <c r="AO60" t="e">
        <f>VLOOKUP(K60,$AZ$8:$BA$27,2,FALSE)</f>
        <v>#N/A</v>
      </c>
      <c r="AP60" s="12" t="s">
        <f>IF(P60="r",(AQ$2-O60),IF(P60="n",(AQ$2-O60),"-"))</f>
        <v>28</v>
      </c>
      <c r="AQ60" s="12" t="s">
        <f>IF(P60="N",Q60,IF(P60="r",Q60,"-"))</f>
        <v>28</v>
      </c>
      <c r="AR60" s="12" t="s">
        <f>IF(P60="N",R60,IF(P60="r",R60,"-"))</f>
        <v>28</v>
      </c>
      <c r="AS60" s="12" t="s">
        <f>IF(P60="N",AI60,IF(P60="r",AI60,"-"))</f>
        <v>28</v>
      </c>
      <c r="AT60" s="12" t="s">
        <f>IF(P60="N",AJ60,IF(P60="r",AJ60,"-"))</f>
        <v>28</v>
      </c>
      <c r="AU60" s="148" t="b">
        <f>IF($Y60="Mudansha",VLOOKUP($X60,$BF$17:$BG$24,2,FALSE),IF($Y60="Yudansha",VLOOKUP($X60,$BI$17:$BJ$20,2,FALSE)))</f>
        <v>0</v>
      </c>
      <c r="AV60" t="b">
        <f>IF($AP60&gt;=65,$AU60,0)</f>
        <v>0</v>
      </c>
    </row>
    <row r="61" spans="1:256">
      <c r="F61" s="155">
        <f>F60+1</f>
        <v>56</v>
      </c>
      <c r="H61" s="133"/>
      <c r="I61" s="133"/>
      <c r="J61" s="134"/>
      <c r="K61" s="135"/>
      <c r="L61" s="136"/>
      <c r="M61" s="137">
        <f>LEFT(L61,2)</f>
      </c>
      <c r="N61" s="138">
        <f>MID(L61,4,2)</f>
      </c>
      <c r="O61" s="139">
        <f>RIGHT(L61,4)</f>
      </c>
      <c r="P61" s="140"/>
      <c r="Q61" s="141"/>
      <c r="R61" s="142"/>
      <c r="S61" s="143"/>
      <c r="T61" s="144"/>
      <c r="U61" s="145"/>
      <c r="V61" s="146"/>
      <c r="W61" s="146"/>
      <c r="X61" s="147" t="e">
        <f>VLOOKUP(AP61,$BC$7:$BD$14,2)</f>
        <v>#N/A</v>
      </c>
      <c r="Y61" s="147" t="s">
        <f>IF(P61="r",AO61,IF(P61="n",AO61,"-"))</f>
        <v>28</v>
      </c>
      <c r="Z61" s="148">
        <f>AU61-AV61</f>
        <v>0</v>
      </c>
      <c r="AA61" s="148" t="b">
        <f>IF(Y61="Mudansha",VLOOKUP(X61,$BF$7:$BG$14,2,FALSE),IF(Y61="Yudansha",VLOOKUP(X61,$BI$7:$BJ$10,2,FALSE)))</f>
        <v>0</v>
      </c>
      <c r="AB61" s="148">
        <f>IF(AQ61="Y/O",Information!S$62,0)</f>
        <v>0</v>
      </c>
      <c r="AC61" s="148">
        <f>IF(AR61="Y/O",Information!K$62,0)</f>
        <v>0</v>
      </c>
      <c r="AD61" s="148">
        <f>Z61+AA61+AB61</f>
        <v>0</v>
      </c>
      <c r="AE61" s="133"/>
      <c r="AF61" s="133"/>
      <c r="AG61" s="133"/>
      <c r="AH61" s="133"/>
      <c r="AI61" s="160"/>
      <c r="AJ61" s="160"/>
      <c r="AK61" s="150" t="s">
        <f>IF($P61="r",U61,IF($P61="n",U61,"-"))</f>
        <v>28</v>
      </c>
      <c r="AL61" s="151" t="s">
        <f>IF($P61="r",V61,IF($P61="n",V61,"-"))</f>
        <v>28</v>
      </c>
      <c r="AM61" s="151" t="s">
        <f>IF($P61="r",W61,IF($P61="n",W61,"-"))</f>
        <v>28</v>
      </c>
      <c r="AN61" s="151" t="s">
        <f>IF(P61="r",J61,IF(P61="n",J61,"-"))</f>
        <v>28</v>
      </c>
      <c r="AO61" t="e">
        <f>VLOOKUP(K61,$AZ$8:$BA$27,2,FALSE)</f>
        <v>#N/A</v>
      </c>
      <c r="AP61" s="12" t="s">
        <f>IF(P61="r",(AQ$2-O61),IF(P61="n",(AQ$2-O61),"-"))</f>
        <v>28</v>
      </c>
      <c r="AQ61" s="12" t="s">
        <f>IF(P61="N",Q61,IF(P61="r",Q61,"-"))</f>
        <v>28</v>
      </c>
      <c r="AR61" s="12" t="s">
        <f>IF(P61="N",R61,IF(P61="r",R61,"-"))</f>
        <v>28</v>
      </c>
      <c r="AS61" s="12" t="s">
        <f>IF(P61="N",AI61,IF(P61="r",AI61,"-"))</f>
        <v>28</v>
      </c>
      <c r="AT61" s="12" t="s">
        <f>IF(P61="N",AJ61,IF(P61="r",AJ61,"-"))</f>
        <v>28</v>
      </c>
      <c r="AU61" s="148" t="b">
        <f>IF($Y61="Mudansha",VLOOKUP($X61,$BF$17:$BG$24,2,FALSE),IF($Y61="Yudansha",VLOOKUP($X61,$BI$17:$BJ$20,2,FALSE)))</f>
        <v>0</v>
      </c>
      <c r="AV61" t="b">
        <f>IF($AP61&gt;=65,$AU61,0)</f>
        <v>0</v>
      </c>
    </row>
    <row r="62" spans="1:256">
      <c r="F62" s="155">
        <f>F61+1</f>
        <v>57</v>
      </c>
      <c r="H62" s="133"/>
      <c r="I62" s="133"/>
      <c r="J62" s="134"/>
      <c r="K62" s="135"/>
      <c r="L62" s="136"/>
      <c r="M62" s="137">
        <f>LEFT(L62,2)</f>
      </c>
      <c r="N62" s="138">
        <f>MID(L62,4,2)</f>
      </c>
      <c r="O62" s="139">
        <f>RIGHT(L62,4)</f>
      </c>
      <c r="P62" s="140"/>
      <c r="Q62" s="141"/>
      <c r="R62" s="142"/>
      <c r="S62" s="143"/>
      <c r="T62" s="144"/>
      <c r="U62" s="145"/>
      <c r="V62" s="146"/>
      <c r="W62" s="146"/>
      <c r="X62" s="147" t="e">
        <f>VLOOKUP(AP62,$BC$7:$BD$14,2)</f>
        <v>#N/A</v>
      </c>
      <c r="Y62" s="147" t="s">
        <f>IF(P62="r",AO62,IF(P62="n",AO62,"-"))</f>
        <v>28</v>
      </c>
      <c r="Z62" s="148">
        <f>AU62-AV62</f>
        <v>0</v>
      </c>
      <c r="AA62" s="148" t="b">
        <f>IF(Y62="Mudansha",VLOOKUP(X62,$BF$7:$BG$14,2,FALSE),IF(Y62="Yudansha",VLOOKUP(X62,$BI$7:$BJ$10,2,FALSE)))</f>
        <v>0</v>
      </c>
      <c r="AB62" s="148">
        <f>IF(AQ62="Y/O",Information!S$62,0)</f>
        <v>0</v>
      </c>
      <c r="AC62" s="148">
        <f>IF(AR62="Y/O",Information!K$62,0)</f>
        <v>0</v>
      </c>
      <c r="AD62" s="148">
        <f>Z62+AA62+AB62</f>
        <v>0</v>
      </c>
      <c r="AE62" s="133"/>
      <c r="AF62" s="133"/>
      <c r="AG62" s="133"/>
      <c r="AH62" s="133"/>
      <c r="AI62" s="160"/>
      <c r="AJ62" s="160"/>
      <c r="AK62" s="150" t="s">
        <f>IF($P62="r",U62,IF($P62="n",U62,"-"))</f>
        <v>28</v>
      </c>
      <c r="AL62" s="151" t="s">
        <f>IF($P62="r",V62,IF($P62="n",V62,"-"))</f>
        <v>28</v>
      </c>
      <c r="AM62" s="151" t="s">
        <f>IF($P62="r",W62,IF($P62="n",W62,"-"))</f>
        <v>28</v>
      </c>
      <c r="AN62" s="151" t="s">
        <f>IF(P62="r",J62,IF(P62="n",J62,"-"))</f>
        <v>28</v>
      </c>
      <c r="AO62" t="e">
        <f>VLOOKUP(K62,$AZ$8:$BA$27,2,FALSE)</f>
        <v>#N/A</v>
      </c>
      <c r="AP62" s="12" t="s">
        <f>IF(P62="r",(AQ$2-O62),IF(P62="n",(AQ$2-O62),"-"))</f>
        <v>28</v>
      </c>
      <c r="AQ62" s="12" t="s">
        <f>IF(P62="N",Q62,IF(P62="r",Q62,"-"))</f>
        <v>28</v>
      </c>
      <c r="AR62" s="12" t="s">
        <f>IF(P62="N",R62,IF(P62="r",R62,"-"))</f>
        <v>28</v>
      </c>
      <c r="AS62" s="12" t="s">
        <f>IF(P62="N",AI62,IF(P62="r",AI62,"-"))</f>
        <v>28</v>
      </c>
      <c r="AT62" s="12" t="s">
        <f>IF(P62="N",AJ62,IF(P62="r",AJ62,"-"))</f>
        <v>28</v>
      </c>
      <c r="AU62" s="148" t="b">
        <f>IF($Y62="Mudansha",VLOOKUP($X62,$BF$17:$BG$24,2,FALSE),IF($Y62="Yudansha",VLOOKUP($X62,$BI$17:$BJ$20,2,FALSE)))</f>
        <v>0</v>
      </c>
      <c r="AV62" t="b">
        <f>IF($AP62&gt;=65,$AU62,0)</f>
        <v>0</v>
      </c>
    </row>
    <row r="63" spans="1:256">
      <c r="F63" s="155">
        <f>F62+1</f>
        <v>58</v>
      </c>
      <c r="H63" s="133"/>
      <c r="I63" s="133"/>
      <c r="J63" s="134"/>
      <c r="K63" s="135"/>
      <c r="L63" s="136"/>
      <c r="M63" s="137">
        <f>LEFT(L63,2)</f>
      </c>
      <c r="N63" s="138">
        <f>MID(L63,4,2)</f>
      </c>
      <c r="O63" s="139">
        <f>RIGHT(L63,4)</f>
      </c>
      <c r="P63" s="140"/>
      <c r="Q63" s="141"/>
      <c r="R63" s="142"/>
      <c r="S63" s="143"/>
      <c r="T63" s="144"/>
      <c r="U63" s="145"/>
      <c r="V63" s="146"/>
      <c r="W63" s="146"/>
      <c r="X63" s="147" t="e">
        <f>VLOOKUP(AP63,$BC$7:$BD$14,2)</f>
        <v>#N/A</v>
      </c>
      <c r="Y63" s="147" t="s">
        <f>IF(P63="r",AO63,IF(P63="n",AO63,"-"))</f>
        <v>28</v>
      </c>
      <c r="Z63" s="148">
        <f>AU63-AV63</f>
        <v>0</v>
      </c>
      <c r="AA63" s="148" t="b">
        <f>IF(Y63="Mudansha",VLOOKUP(X63,$BF$7:$BG$14,2,FALSE),IF(Y63="Yudansha",VLOOKUP(X63,$BI$7:$BJ$10,2,FALSE)))</f>
        <v>0</v>
      </c>
      <c r="AB63" s="148">
        <f>IF(AQ63="Y/O",Information!S$62,0)</f>
        <v>0</v>
      </c>
      <c r="AC63" s="148">
        <f>IF(AR63="Y/O",Information!K$62,0)</f>
        <v>0</v>
      </c>
      <c r="AD63" s="148">
        <f>Z63+AA63+AB63</f>
        <v>0</v>
      </c>
      <c r="AE63" s="133"/>
      <c r="AF63" s="133"/>
      <c r="AG63" s="133"/>
      <c r="AH63" s="133"/>
      <c r="AI63" s="160"/>
      <c r="AJ63" s="160"/>
      <c r="AK63" s="150" t="s">
        <f>IF($P63="r",U63,IF($P63="n",U63,"-"))</f>
        <v>28</v>
      </c>
      <c r="AL63" s="151" t="s">
        <f>IF($P63="r",V63,IF($P63="n",V63,"-"))</f>
        <v>28</v>
      </c>
      <c r="AM63" s="151" t="s">
        <f>IF($P63="r",W63,IF($P63="n",W63,"-"))</f>
        <v>28</v>
      </c>
      <c r="AN63" s="151" t="s">
        <f>IF(P63="r",J63,IF(P63="n",J63,"-"))</f>
        <v>28</v>
      </c>
      <c r="AO63" t="e">
        <f>VLOOKUP(K63,$AZ$8:$BA$27,2,FALSE)</f>
        <v>#N/A</v>
      </c>
      <c r="AP63" s="12" t="s">
        <f>IF(P63="r",(AQ$2-O63),IF(P63="n",(AQ$2-O63),"-"))</f>
        <v>28</v>
      </c>
      <c r="AQ63" s="12" t="s">
        <f>IF(P63="N",Q63,IF(P63="r",Q63,"-"))</f>
        <v>28</v>
      </c>
      <c r="AR63" s="12" t="s">
        <f>IF(P63="N",R63,IF(P63="r",R63,"-"))</f>
        <v>28</v>
      </c>
      <c r="AS63" s="12" t="s">
        <f>IF(P63="N",AI63,IF(P63="r",AI63,"-"))</f>
        <v>28</v>
      </c>
      <c r="AT63" s="12" t="s">
        <f>IF(P63="N",AJ63,IF(P63="r",AJ63,"-"))</f>
        <v>28</v>
      </c>
      <c r="AU63" s="148" t="b">
        <f>IF($Y63="Mudansha",VLOOKUP($X63,$BF$17:$BG$24,2,FALSE),IF($Y63="Yudansha",VLOOKUP($X63,$BI$17:$BJ$20,2,FALSE)))</f>
        <v>0</v>
      </c>
      <c r="AV63" t="b">
        <f>IF($AP63&gt;=65,$AU63,0)</f>
        <v>0</v>
      </c>
    </row>
    <row r="64" spans="1:256">
      <c r="F64" s="155">
        <f>F63+1</f>
        <v>59</v>
      </c>
      <c r="H64" s="133"/>
      <c r="I64" s="133"/>
      <c r="J64" s="134"/>
      <c r="K64" s="135"/>
      <c r="L64" s="136"/>
      <c r="M64" s="137">
        <f>LEFT(L64,2)</f>
      </c>
      <c r="N64" s="138">
        <f>MID(L64,4,2)</f>
      </c>
      <c r="O64" s="139">
        <f>RIGHT(L64,4)</f>
      </c>
      <c r="P64" s="140"/>
      <c r="Q64" s="141"/>
      <c r="R64" s="142"/>
      <c r="S64" s="143"/>
      <c r="T64" s="144"/>
      <c r="U64" s="145"/>
      <c r="V64" s="146"/>
      <c r="W64" s="146"/>
      <c r="X64" s="147" t="e">
        <f>VLOOKUP(AP64,$BC$7:$BD$14,2)</f>
        <v>#N/A</v>
      </c>
      <c r="Y64" s="147" t="s">
        <f>IF(P64="r",AO64,IF(P64="n",AO64,"-"))</f>
        <v>28</v>
      </c>
      <c r="Z64" s="148">
        <f>AU64-AV64</f>
        <v>0</v>
      </c>
      <c r="AA64" s="148" t="b">
        <f>IF(Y64="Mudansha",VLOOKUP(X64,$BF$7:$BG$14,2,FALSE),IF(Y64="Yudansha",VLOOKUP(X64,$BI$7:$BJ$10,2,FALSE)))</f>
        <v>0</v>
      </c>
      <c r="AB64" s="148">
        <f>IF(AQ64="Y/O",Information!S$62,0)</f>
        <v>0</v>
      </c>
      <c r="AC64" s="148">
        <f>IF(AR64="Y/O",Information!K$62,0)</f>
        <v>0</v>
      </c>
      <c r="AD64" s="148">
        <f>Z64+AA64+AB64</f>
        <v>0</v>
      </c>
      <c r="AE64" s="133"/>
      <c r="AF64" s="133"/>
      <c r="AG64" s="133"/>
      <c r="AH64" s="133"/>
      <c r="AI64" s="160"/>
      <c r="AJ64" s="160"/>
      <c r="AK64" s="150" t="s">
        <f>IF($P64="r",U64,IF($P64="n",U64,"-"))</f>
        <v>28</v>
      </c>
      <c r="AL64" s="151" t="s">
        <f>IF($P64="r",V64,IF($P64="n",V64,"-"))</f>
        <v>28</v>
      </c>
      <c r="AM64" s="151" t="s">
        <f>IF($P64="r",W64,IF($P64="n",W64,"-"))</f>
        <v>28</v>
      </c>
      <c r="AN64" s="151" t="s">
        <f>IF(P64="r",J64,IF(P64="n",J64,"-"))</f>
        <v>28</v>
      </c>
      <c r="AO64" t="e">
        <f>VLOOKUP(K64,$AZ$8:$BA$27,2,FALSE)</f>
        <v>#N/A</v>
      </c>
      <c r="AP64" s="12" t="s">
        <f>IF(P64="r",(AQ$2-O64),IF(P64="n",(AQ$2-O64),"-"))</f>
        <v>28</v>
      </c>
      <c r="AQ64" s="12" t="s">
        <f>IF(P64="N",Q64,IF(P64="r",Q64,"-"))</f>
        <v>28</v>
      </c>
      <c r="AR64" s="12" t="s">
        <f>IF(P64="N",R64,IF(P64="r",R64,"-"))</f>
        <v>28</v>
      </c>
      <c r="AS64" s="12" t="s">
        <f>IF(P64="N",AI64,IF(P64="r",AI64,"-"))</f>
        <v>28</v>
      </c>
      <c r="AT64" s="12" t="s">
        <f>IF(P64="N",AJ64,IF(P64="r",AJ64,"-"))</f>
        <v>28</v>
      </c>
      <c r="AU64" s="148" t="b">
        <f>IF($Y64="Mudansha",VLOOKUP($X64,$BF$17:$BG$24,2,FALSE),IF($Y64="Yudansha",VLOOKUP($X64,$BI$17:$BJ$20,2,FALSE)))</f>
        <v>0</v>
      </c>
      <c r="AV64" t="b">
        <f>IF($AP64&gt;=65,$AU64,0)</f>
        <v>0</v>
      </c>
    </row>
    <row r="65" spans="1:256">
      <c r="F65" s="155">
        <f>F64+1</f>
        <v>60</v>
      </c>
      <c r="H65" s="133"/>
      <c r="I65" s="133"/>
      <c r="J65" s="134"/>
      <c r="K65" s="135"/>
      <c r="L65" s="136"/>
      <c r="M65" s="137">
        <f>LEFT(L65,2)</f>
      </c>
      <c r="N65" s="138">
        <f>MID(L65,4,2)</f>
      </c>
      <c r="O65" s="139">
        <f>RIGHT(L65,4)</f>
      </c>
      <c r="P65" s="140"/>
      <c r="Q65" s="141"/>
      <c r="R65" s="142"/>
      <c r="S65" s="143"/>
      <c r="T65" s="144"/>
      <c r="U65" s="145"/>
      <c r="V65" s="146"/>
      <c r="W65" s="146"/>
      <c r="X65" s="147" t="e">
        <f>VLOOKUP(AP65,$BC$7:$BD$14,2)</f>
        <v>#N/A</v>
      </c>
      <c r="Y65" s="147" t="s">
        <f>IF(P65="r",AO65,IF(P65="n",AO65,"-"))</f>
        <v>28</v>
      </c>
      <c r="Z65" s="148">
        <f>AU65-AV65</f>
        <v>0</v>
      </c>
      <c r="AA65" s="148" t="b">
        <f>IF(Y65="Mudansha",VLOOKUP(X65,$BF$7:$BG$14,2,FALSE),IF(Y65="Yudansha",VLOOKUP(X65,$BI$7:$BJ$10,2,FALSE)))</f>
        <v>0</v>
      </c>
      <c r="AB65" s="148">
        <f>IF(AQ65="Y/O",Information!S$62,0)</f>
        <v>0</v>
      </c>
      <c r="AC65" s="148">
        <f>IF(AR65="Y/O",Information!K$62,0)</f>
        <v>0</v>
      </c>
      <c r="AD65" s="148">
        <f>Z65+AA65+AB65</f>
        <v>0</v>
      </c>
      <c r="AE65" s="133"/>
      <c r="AF65" s="133"/>
      <c r="AG65" s="133"/>
      <c r="AH65" s="133"/>
      <c r="AI65" s="160"/>
      <c r="AJ65" s="160"/>
      <c r="AK65" s="150" t="s">
        <f>IF($P65="r",U65,IF($P65="n",U65,"-"))</f>
        <v>28</v>
      </c>
      <c r="AL65" s="151" t="s">
        <f>IF($P65="r",V65,IF($P65="n",V65,"-"))</f>
        <v>28</v>
      </c>
      <c r="AM65" s="151" t="s">
        <f>IF($P65="r",W65,IF($P65="n",W65,"-"))</f>
        <v>28</v>
      </c>
      <c r="AN65" s="151" t="s">
        <f>IF(P65="r",J65,IF(P65="n",J65,"-"))</f>
        <v>28</v>
      </c>
      <c r="AO65" t="e">
        <f>VLOOKUP(K65,$AZ$8:$BA$27,2,FALSE)</f>
        <v>#N/A</v>
      </c>
      <c r="AP65" s="12" t="s">
        <f>IF(P65="r",(AQ$2-O65),IF(P65="n",(AQ$2-O65),"-"))</f>
        <v>28</v>
      </c>
      <c r="AQ65" s="12" t="s">
        <f>IF(P65="N",Q65,IF(P65="r",Q65,"-"))</f>
        <v>28</v>
      </c>
      <c r="AR65" s="12" t="s">
        <f>IF(P65="N",R65,IF(P65="r",R65,"-"))</f>
        <v>28</v>
      </c>
      <c r="AS65" s="12" t="s">
        <f>IF(P65="N",AI65,IF(P65="r",AI65,"-"))</f>
        <v>28</v>
      </c>
      <c r="AT65" s="12" t="s">
        <f>IF(P65="N",AJ65,IF(P65="r",AJ65,"-"))</f>
        <v>28</v>
      </c>
      <c r="AU65" s="148" t="b">
        <f>IF($Y65="Mudansha",VLOOKUP($X65,$BF$17:$BG$24,2,FALSE),IF($Y65="Yudansha",VLOOKUP($X65,$BI$17:$BJ$20,2,FALSE)))</f>
        <v>0</v>
      </c>
      <c r="AV65" t="b">
        <f>IF($AP65&gt;=65,$AU65,0)</f>
        <v>0</v>
      </c>
    </row>
    <row r="66" spans="1:256">
      <c r="F66" s="155">
        <f>F65+1</f>
        <v>61</v>
      </c>
      <c r="H66" s="133"/>
      <c r="I66" s="133"/>
      <c r="J66" s="134"/>
      <c r="K66" s="135"/>
      <c r="L66" s="136"/>
      <c r="M66" s="137">
        <f>LEFT(L66,2)</f>
      </c>
      <c r="N66" s="138">
        <f>MID(L66,4,2)</f>
      </c>
      <c r="O66" s="139">
        <f>RIGHT(L66,4)</f>
      </c>
      <c r="P66" s="140"/>
      <c r="Q66" s="141"/>
      <c r="R66" s="142"/>
      <c r="S66" s="143"/>
      <c r="T66" s="144"/>
      <c r="U66" s="145"/>
      <c r="V66" s="146"/>
      <c r="W66" s="146"/>
      <c r="X66" s="147" t="e">
        <f>VLOOKUP(AP66,$BC$7:$BD$14,2)</f>
        <v>#N/A</v>
      </c>
      <c r="Y66" s="147" t="s">
        <f>IF(P66="r",AO66,IF(P66="n",AO66,"-"))</f>
        <v>28</v>
      </c>
      <c r="Z66" s="148">
        <f>AU66-AV66</f>
        <v>0</v>
      </c>
      <c r="AA66" s="148" t="b">
        <f>IF(Y66="Mudansha",VLOOKUP(X66,$BF$7:$BG$14,2,FALSE),IF(Y66="Yudansha",VLOOKUP(X66,$BI$7:$BJ$10,2,FALSE)))</f>
        <v>0</v>
      </c>
      <c r="AB66" s="148">
        <f>IF(AQ66="Y/O",Information!S$62,0)</f>
        <v>0</v>
      </c>
      <c r="AC66" s="148">
        <f>IF(AR66="Y/O",Information!K$62,0)</f>
        <v>0</v>
      </c>
      <c r="AD66" s="148">
        <f>Z66+AA66+AB66</f>
        <v>0</v>
      </c>
      <c r="AE66" s="133"/>
      <c r="AF66" s="133"/>
      <c r="AG66" s="133"/>
      <c r="AH66" s="133"/>
      <c r="AI66" s="160"/>
      <c r="AJ66" s="160"/>
      <c r="AK66" s="150" t="s">
        <f>IF($P66="r",U66,IF($P66="n",U66,"-"))</f>
        <v>28</v>
      </c>
      <c r="AL66" s="151" t="s">
        <f>IF($P66="r",V66,IF($P66="n",V66,"-"))</f>
        <v>28</v>
      </c>
      <c r="AM66" s="151" t="s">
        <f>IF($P66="r",W66,IF($P66="n",W66,"-"))</f>
        <v>28</v>
      </c>
      <c r="AN66" s="151" t="s">
        <f>IF(P66="r",J66,IF(P66="n",J66,"-"))</f>
        <v>28</v>
      </c>
      <c r="AO66" t="e">
        <f>VLOOKUP(K66,$AZ$8:$BA$27,2,FALSE)</f>
        <v>#N/A</v>
      </c>
      <c r="AP66" s="12" t="s">
        <f>IF(P66="r",(AQ$2-O66),IF(P66="n",(AQ$2-O66),"-"))</f>
        <v>28</v>
      </c>
      <c r="AQ66" s="12" t="s">
        <f>IF(P66="N",Q66,IF(P66="r",Q66,"-"))</f>
        <v>28</v>
      </c>
      <c r="AR66" s="12" t="s">
        <f>IF(P66="N",R66,IF(P66="r",R66,"-"))</f>
        <v>28</v>
      </c>
      <c r="AS66" s="12" t="s">
        <f>IF(P66="N",AI66,IF(P66="r",AI66,"-"))</f>
        <v>28</v>
      </c>
      <c r="AT66" s="12" t="s">
        <f>IF(P66="N",AJ66,IF(P66="r",AJ66,"-"))</f>
        <v>28</v>
      </c>
      <c r="AU66" s="148" t="b">
        <f>IF($Y66="Mudansha",VLOOKUP($X66,$BF$17:$BG$24,2,FALSE),IF($Y66="Yudansha",VLOOKUP($X66,$BI$17:$BJ$20,2,FALSE)))</f>
        <v>0</v>
      </c>
      <c r="AV66" t="b">
        <f>IF($AP66&gt;=65,$AU66,0)</f>
        <v>0</v>
      </c>
    </row>
    <row r="67" spans="1:256">
      <c r="F67" s="155">
        <f>F66+1</f>
        <v>62</v>
      </c>
      <c r="H67" s="133"/>
      <c r="I67" s="133"/>
      <c r="J67" s="134"/>
      <c r="K67" s="135"/>
      <c r="L67" s="136"/>
      <c r="M67" s="137">
        <f>LEFT(L67,2)</f>
      </c>
      <c r="N67" s="138">
        <f>MID(L67,4,2)</f>
      </c>
      <c r="O67" s="139">
        <f>RIGHT(L67,4)</f>
      </c>
      <c r="P67" s="140"/>
      <c r="Q67" s="141"/>
      <c r="R67" s="142"/>
      <c r="S67" s="143"/>
      <c r="T67" s="144"/>
      <c r="U67" s="145"/>
      <c r="V67" s="146"/>
      <c r="W67" s="146"/>
      <c r="X67" s="147" t="e">
        <f>VLOOKUP(AP67,$BC$7:$BD$14,2)</f>
        <v>#N/A</v>
      </c>
      <c r="Y67" s="147" t="s">
        <f>IF(P67="r",AO67,IF(P67="n",AO67,"-"))</f>
        <v>28</v>
      </c>
      <c r="Z67" s="148">
        <f>AU67-AV67</f>
        <v>0</v>
      </c>
      <c r="AA67" s="148" t="b">
        <f>IF(Y67="Mudansha",VLOOKUP(X67,$BF$7:$BG$14,2,FALSE),IF(Y67="Yudansha",VLOOKUP(X67,$BI$7:$BJ$10,2,FALSE)))</f>
        <v>0</v>
      </c>
      <c r="AB67" s="148">
        <f>IF(AQ67="Y/O",Information!S$62,0)</f>
        <v>0</v>
      </c>
      <c r="AC67" s="148">
        <f>IF(AR67="Y/O",Information!K$62,0)</f>
        <v>0</v>
      </c>
      <c r="AD67" s="148">
        <f>Z67+AA67+AB67</f>
        <v>0</v>
      </c>
      <c r="AE67" s="133"/>
      <c r="AF67" s="133"/>
      <c r="AG67" s="133"/>
      <c r="AH67" s="133"/>
      <c r="AI67" s="160"/>
      <c r="AJ67" s="160"/>
      <c r="AK67" s="150" t="s">
        <f>IF($P67="r",U67,IF($P67="n",U67,"-"))</f>
        <v>28</v>
      </c>
      <c r="AL67" s="151" t="s">
        <f>IF($P67="r",V67,IF($P67="n",V67,"-"))</f>
        <v>28</v>
      </c>
      <c r="AM67" s="151" t="s">
        <f>IF($P67="r",W67,IF($P67="n",W67,"-"))</f>
        <v>28</v>
      </c>
      <c r="AN67" s="151" t="s">
        <f>IF(P67="r",J67,IF(P67="n",J67,"-"))</f>
        <v>28</v>
      </c>
      <c r="AO67" t="e">
        <f>VLOOKUP(K67,$AZ$8:$BA$27,2,FALSE)</f>
        <v>#N/A</v>
      </c>
      <c r="AP67" s="12" t="s">
        <f>IF(P67="r",(AQ$2-O67),IF(P67="n",(AQ$2-O67),"-"))</f>
        <v>28</v>
      </c>
      <c r="AQ67" s="12" t="s">
        <f>IF(P67="N",Q67,IF(P67="r",Q67,"-"))</f>
        <v>28</v>
      </c>
      <c r="AR67" s="12" t="s">
        <f>IF(P67="N",R67,IF(P67="r",R67,"-"))</f>
        <v>28</v>
      </c>
      <c r="AS67" s="12" t="s">
        <f>IF(P67="N",AI67,IF(P67="r",AI67,"-"))</f>
        <v>28</v>
      </c>
      <c r="AT67" s="12" t="s">
        <f>IF(P67="N",AJ67,IF(P67="r",AJ67,"-"))</f>
        <v>28</v>
      </c>
      <c r="AU67" s="148" t="b">
        <f>IF($Y67="Mudansha",VLOOKUP($X67,$BF$17:$BG$24,2,FALSE),IF($Y67="Yudansha",VLOOKUP($X67,$BI$17:$BJ$20,2,FALSE)))</f>
        <v>0</v>
      </c>
      <c r="AV67" t="b">
        <f>IF($AP67&gt;=65,$AU67,0)</f>
        <v>0</v>
      </c>
    </row>
    <row r="68" spans="1:256">
      <c r="F68" s="155">
        <f>F67+1</f>
        <v>63</v>
      </c>
      <c r="H68" s="133"/>
      <c r="I68" s="133"/>
      <c r="J68" s="134"/>
      <c r="K68" s="135"/>
      <c r="L68" s="136"/>
      <c r="M68" s="137">
        <f>LEFT(L68,2)</f>
      </c>
      <c r="N68" s="138">
        <f>MID(L68,4,2)</f>
      </c>
      <c r="O68" s="139">
        <f>RIGHT(L68,4)</f>
      </c>
      <c r="P68" s="140"/>
      <c r="Q68" s="141"/>
      <c r="R68" s="142"/>
      <c r="S68" s="143"/>
      <c r="T68" s="144"/>
      <c r="U68" s="145"/>
      <c r="V68" s="146"/>
      <c r="W68" s="146"/>
      <c r="X68" s="147" t="e">
        <f>VLOOKUP(AP68,$BC$7:$BD$14,2)</f>
        <v>#N/A</v>
      </c>
      <c r="Y68" s="147" t="s">
        <f>IF(P68="r",AO68,IF(P68="n",AO68,"-"))</f>
        <v>28</v>
      </c>
      <c r="Z68" s="148">
        <f>AU68-AV68</f>
        <v>0</v>
      </c>
      <c r="AA68" s="148" t="b">
        <f>IF(Y68="Mudansha",VLOOKUP(X68,$BF$7:$BG$14,2,FALSE),IF(Y68="Yudansha",VLOOKUP(X68,$BI$7:$BJ$10,2,FALSE)))</f>
        <v>0</v>
      </c>
      <c r="AB68" s="148">
        <f>IF(AQ68="Y/O",Information!S$62,0)</f>
        <v>0</v>
      </c>
      <c r="AC68" s="148">
        <f>IF(AR68="Y/O",Information!K$62,0)</f>
        <v>0</v>
      </c>
      <c r="AD68" s="148">
        <f>Z68+AA68+AB68</f>
        <v>0</v>
      </c>
      <c r="AE68" s="133"/>
      <c r="AF68" s="133"/>
      <c r="AG68" s="133"/>
      <c r="AH68" s="133"/>
      <c r="AI68" s="160"/>
      <c r="AJ68" s="160"/>
      <c r="AK68" s="150" t="s">
        <f>IF($P68="r",U68,IF($P68="n",U68,"-"))</f>
        <v>28</v>
      </c>
      <c r="AL68" s="151" t="s">
        <f>IF($P68="r",V68,IF($P68="n",V68,"-"))</f>
        <v>28</v>
      </c>
      <c r="AM68" s="151" t="s">
        <f>IF($P68="r",W68,IF($P68="n",W68,"-"))</f>
        <v>28</v>
      </c>
      <c r="AN68" s="151" t="s">
        <f>IF(P68="r",J68,IF(P68="n",J68,"-"))</f>
        <v>28</v>
      </c>
      <c r="AO68" t="e">
        <f>VLOOKUP(K68,$AZ$8:$BA$27,2,FALSE)</f>
        <v>#N/A</v>
      </c>
      <c r="AP68" s="12" t="s">
        <f>IF(P68="r",(AQ$2-O68),IF(P68="n",(AQ$2-O68),"-"))</f>
        <v>28</v>
      </c>
      <c r="AQ68" s="12" t="s">
        <f>IF(P68="N",Q68,IF(P68="r",Q68,"-"))</f>
        <v>28</v>
      </c>
      <c r="AR68" s="12" t="s">
        <f>IF(P68="N",R68,IF(P68="r",R68,"-"))</f>
        <v>28</v>
      </c>
      <c r="AS68" s="12" t="s">
        <f>IF(P68="N",AI68,IF(P68="r",AI68,"-"))</f>
        <v>28</v>
      </c>
      <c r="AT68" s="12" t="s">
        <f>IF(P68="N",AJ68,IF(P68="r",AJ68,"-"))</f>
        <v>28</v>
      </c>
      <c r="AU68" s="148" t="b">
        <f>IF($Y68="Mudansha",VLOOKUP($X68,$BF$17:$BG$24,2,FALSE),IF($Y68="Yudansha",VLOOKUP($X68,$BI$17:$BJ$20,2,FALSE)))</f>
        <v>0</v>
      </c>
      <c r="AV68" t="b">
        <f>IF($AP68&gt;=65,$AU68,0)</f>
        <v>0</v>
      </c>
    </row>
    <row r="69" spans="1:256">
      <c r="F69" s="155">
        <f>F68+1</f>
        <v>64</v>
      </c>
      <c r="H69" s="133"/>
      <c r="I69" s="133"/>
      <c r="J69" s="134"/>
      <c r="K69" s="135"/>
      <c r="L69" s="136"/>
      <c r="M69" s="137">
        <f>LEFT(L69,2)</f>
      </c>
      <c r="N69" s="138">
        <f>MID(L69,4,2)</f>
      </c>
      <c r="O69" s="139">
        <f>RIGHT(L69,4)</f>
      </c>
      <c r="P69" s="140"/>
      <c r="Q69" s="141"/>
      <c r="R69" s="142"/>
      <c r="S69" s="143"/>
      <c r="T69" s="144"/>
      <c r="U69" s="145"/>
      <c r="V69" s="146"/>
      <c r="W69" s="146"/>
      <c r="X69" s="147" t="e">
        <f>VLOOKUP(AP69,$BC$7:$BD$14,2)</f>
        <v>#N/A</v>
      </c>
      <c r="Y69" s="147" t="s">
        <f>IF(P69="r",AO69,IF(P69="n",AO69,"-"))</f>
        <v>28</v>
      </c>
      <c r="Z69" s="148">
        <f>AU69-AV69</f>
        <v>0</v>
      </c>
      <c r="AA69" s="148" t="b">
        <f>IF(Y69="Mudansha",VLOOKUP(X69,$BF$7:$BG$14,2,FALSE),IF(Y69="Yudansha",VLOOKUP(X69,$BI$7:$BJ$10,2,FALSE)))</f>
        <v>0</v>
      </c>
      <c r="AB69" s="148">
        <f>IF(AQ69="Y/O",Information!S$62,0)</f>
        <v>0</v>
      </c>
      <c r="AC69" s="148">
        <f>IF(AR69="Y/O",Information!K$62,0)</f>
        <v>0</v>
      </c>
      <c r="AD69" s="148">
        <f>Z69+AA69+AB69</f>
        <v>0</v>
      </c>
      <c r="AE69" s="133"/>
      <c r="AF69" s="133"/>
      <c r="AG69" s="133"/>
      <c r="AH69" s="133"/>
      <c r="AI69" s="160"/>
      <c r="AJ69" s="160"/>
      <c r="AK69" s="150" t="s">
        <f>IF($P69="r",U69,IF($P69="n",U69,"-"))</f>
        <v>28</v>
      </c>
      <c r="AL69" s="151" t="s">
        <f>IF($P69="r",V69,IF($P69="n",V69,"-"))</f>
        <v>28</v>
      </c>
      <c r="AM69" s="151" t="s">
        <f>IF($P69="r",W69,IF($P69="n",W69,"-"))</f>
        <v>28</v>
      </c>
      <c r="AN69" s="151" t="s">
        <f>IF(P69="r",J69,IF(P69="n",J69,"-"))</f>
        <v>28</v>
      </c>
      <c r="AO69" t="e">
        <f>VLOOKUP(K69,$AZ$8:$BA$27,2,FALSE)</f>
        <v>#N/A</v>
      </c>
      <c r="AP69" s="12" t="s">
        <f>IF(P69="r",(AQ$2-O69),IF(P69="n",(AQ$2-O69),"-"))</f>
        <v>28</v>
      </c>
      <c r="AQ69" s="12" t="s">
        <f>IF(P69="N",Q69,IF(P69="r",Q69,"-"))</f>
        <v>28</v>
      </c>
      <c r="AR69" s="12" t="s">
        <f>IF(P69="N",R69,IF(P69="r",R69,"-"))</f>
        <v>28</v>
      </c>
      <c r="AS69" s="12" t="s">
        <f>IF(P69="N",AI69,IF(P69="r",AI69,"-"))</f>
        <v>28</v>
      </c>
      <c r="AT69" s="12" t="s">
        <f>IF(P69="N",AJ69,IF(P69="r",AJ69,"-"))</f>
        <v>28</v>
      </c>
      <c r="AU69" s="148" t="b">
        <f>IF($Y69="Mudansha",VLOOKUP($X69,$BF$17:$BG$24,2,FALSE),IF($Y69="Yudansha",VLOOKUP($X69,$BI$17:$BJ$20,2,FALSE)))</f>
        <v>0</v>
      </c>
      <c r="AV69" t="b">
        <f>IF($AP69&gt;=65,$AU69,0)</f>
        <v>0</v>
      </c>
    </row>
    <row r="70" spans="1:256">
      <c r="F70" s="155">
        <f>F69+1</f>
        <v>65</v>
      </c>
      <c r="H70" s="133"/>
      <c r="I70" s="133"/>
      <c r="J70" s="134"/>
      <c r="K70" s="135"/>
      <c r="L70" s="136"/>
      <c r="M70" s="137">
        <f>LEFT(L70,2)</f>
      </c>
      <c r="N70" s="138">
        <f>MID(L70,4,2)</f>
      </c>
      <c r="O70" s="139">
        <f>RIGHT(L70,4)</f>
      </c>
      <c r="P70" s="140"/>
      <c r="Q70" s="141"/>
      <c r="R70" s="142"/>
      <c r="S70" s="143"/>
      <c r="T70" s="144"/>
      <c r="U70" s="145"/>
      <c r="V70" s="146"/>
      <c r="W70" s="146"/>
      <c r="X70" s="147" t="e">
        <f>VLOOKUP(AP70,$BC$7:$BD$14,2)</f>
        <v>#N/A</v>
      </c>
      <c r="Y70" s="147" t="s">
        <f>IF(P70="r",AO70,IF(P70="n",AO70,"-"))</f>
        <v>28</v>
      </c>
      <c r="Z70" s="148">
        <f>AU70-AV70</f>
        <v>0</v>
      </c>
      <c r="AA70" s="148" t="b">
        <f>IF(Y70="Mudansha",VLOOKUP(X70,$BF$7:$BG$14,2,FALSE),IF(Y70="Yudansha",VLOOKUP(X70,$BI$7:$BJ$10,2,FALSE)))</f>
        <v>0</v>
      </c>
      <c r="AB70" s="148">
        <f>IF(AQ70="Y/O",Information!S$62,0)</f>
        <v>0</v>
      </c>
      <c r="AC70" s="148">
        <f>IF(AR70="Y/O",Information!K$62,0)</f>
        <v>0</v>
      </c>
      <c r="AD70" s="148">
        <f>Z70+AA70+AB70</f>
        <v>0</v>
      </c>
      <c r="AE70" s="133"/>
      <c r="AF70" s="133"/>
      <c r="AG70" s="133"/>
      <c r="AH70" s="133"/>
      <c r="AI70" s="160"/>
      <c r="AJ70" s="160"/>
      <c r="AK70" s="150" t="s">
        <f>IF($P70="r",U70,IF($P70="n",U70,"-"))</f>
        <v>28</v>
      </c>
      <c r="AL70" s="151" t="s">
        <f>IF($P70="r",V70,IF($P70="n",V70,"-"))</f>
        <v>28</v>
      </c>
      <c r="AM70" s="151" t="s">
        <f>IF($P70="r",W70,IF($P70="n",W70,"-"))</f>
        <v>28</v>
      </c>
      <c r="AN70" s="151" t="s">
        <f>IF(P70="r",J70,IF(P70="n",J70,"-"))</f>
        <v>28</v>
      </c>
      <c r="AO70" t="e">
        <f>VLOOKUP(K70,$AZ$8:$BA$27,2,FALSE)</f>
        <v>#N/A</v>
      </c>
      <c r="AP70" s="12" t="s">
        <f>IF(P70="r",(AQ$2-O70),IF(P70="n",(AQ$2-O70),"-"))</f>
        <v>28</v>
      </c>
      <c r="AQ70" s="12" t="s">
        <f>IF(P70="N",Q70,IF(P70="r",Q70,"-"))</f>
        <v>28</v>
      </c>
      <c r="AR70" s="12" t="s">
        <f>IF(P70="N",R70,IF(P70="r",R70,"-"))</f>
        <v>28</v>
      </c>
      <c r="AS70" s="12" t="s">
        <f>IF(P70="N",AI70,IF(P70="r",AI70,"-"))</f>
        <v>28</v>
      </c>
      <c r="AT70" s="12" t="s">
        <f>IF(P70="N",AJ70,IF(P70="r",AJ70,"-"))</f>
        <v>28</v>
      </c>
      <c r="AU70" s="148" t="b">
        <f>IF($Y70="Mudansha",VLOOKUP($X70,$BF$17:$BG$24,2,FALSE),IF($Y70="Yudansha",VLOOKUP($X70,$BI$17:$BJ$20,2,FALSE)))</f>
        <v>0</v>
      </c>
      <c r="AV70" t="b">
        <f>IF($AP70&gt;=65,$AU70,0)</f>
        <v>0</v>
      </c>
    </row>
    <row r="71" spans="1:256">
      <c r="F71" s="155">
        <f>F70+1</f>
        <v>66</v>
      </c>
      <c r="H71" s="133"/>
      <c r="I71" s="133"/>
      <c r="J71" s="134"/>
      <c r="K71" s="135"/>
      <c r="L71" s="136"/>
      <c r="M71" s="137">
        <f>LEFT(L71,2)</f>
      </c>
      <c r="N71" s="138">
        <f>MID(L71,4,2)</f>
      </c>
      <c r="O71" s="139">
        <f>RIGHT(L71,4)</f>
      </c>
      <c r="P71" s="140"/>
      <c r="Q71" s="141"/>
      <c r="R71" s="142"/>
      <c r="S71" s="143"/>
      <c r="T71" s="144"/>
      <c r="U71" s="145"/>
      <c r="V71" s="146"/>
      <c r="W71" s="146"/>
      <c r="X71" s="147" t="e">
        <f>VLOOKUP(AP71,$BC$7:$BD$14,2)</f>
        <v>#N/A</v>
      </c>
      <c r="Y71" s="147" t="s">
        <f>IF(P71="r",AO71,IF(P71="n",AO71,"-"))</f>
        <v>28</v>
      </c>
      <c r="Z71" s="148">
        <f>AU71-AV71</f>
        <v>0</v>
      </c>
      <c r="AA71" s="148" t="b">
        <f>IF(Y71="Mudansha",VLOOKUP(X71,$BF$7:$BG$14,2,FALSE),IF(Y71="Yudansha",VLOOKUP(X71,$BI$7:$BJ$10,2,FALSE)))</f>
        <v>0</v>
      </c>
      <c r="AB71" s="148">
        <f>IF(AQ71="Y/O",Information!S$62,0)</f>
        <v>0</v>
      </c>
      <c r="AC71" s="148">
        <f>IF(AR71="Y/O",Information!K$62,0)</f>
        <v>0</v>
      </c>
      <c r="AD71" s="148">
        <f>Z71+AA71+AB71</f>
        <v>0</v>
      </c>
      <c r="AE71" s="133"/>
      <c r="AF71" s="133"/>
      <c r="AG71" s="133"/>
      <c r="AH71" s="133"/>
      <c r="AI71" s="160"/>
      <c r="AJ71" s="160"/>
      <c r="AK71" s="150" t="s">
        <f>IF($P71="r",U71,IF($P71="n",U71,"-"))</f>
        <v>28</v>
      </c>
      <c r="AL71" s="151" t="s">
        <f>IF($P71="r",V71,IF($P71="n",V71,"-"))</f>
        <v>28</v>
      </c>
      <c r="AM71" s="151" t="s">
        <f>IF($P71="r",W71,IF($P71="n",W71,"-"))</f>
        <v>28</v>
      </c>
      <c r="AN71" s="151" t="s">
        <f>IF(P71="r",J71,IF(P71="n",J71,"-"))</f>
        <v>28</v>
      </c>
      <c r="AO71" t="e">
        <f>VLOOKUP(K71,$AZ$8:$BA$27,2,FALSE)</f>
        <v>#N/A</v>
      </c>
      <c r="AP71" s="12" t="s">
        <f>IF(P71="r",(AQ$2-O71),IF(P71="n",(AQ$2-O71),"-"))</f>
        <v>28</v>
      </c>
      <c r="AQ71" s="12" t="s">
        <f>IF(P71="N",Q71,IF(P71="r",Q71,"-"))</f>
        <v>28</v>
      </c>
      <c r="AR71" s="12" t="s">
        <f>IF(P71="N",R71,IF(P71="r",R71,"-"))</f>
        <v>28</v>
      </c>
      <c r="AS71" s="12" t="s">
        <f>IF(P71="N",AI71,IF(P71="r",AI71,"-"))</f>
        <v>28</v>
      </c>
      <c r="AT71" s="12" t="s">
        <f>IF(P71="N",AJ71,IF(P71="r",AJ71,"-"))</f>
        <v>28</v>
      </c>
      <c r="AU71" s="148" t="b">
        <f>IF($Y71="Mudansha",VLOOKUP($X71,$BF$17:$BG$24,2,FALSE),IF($Y71="Yudansha",VLOOKUP($X71,$BI$17:$BJ$20,2,FALSE)))</f>
        <v>0</v>
      </c>
      <c r="AV71" t="b">
        <f>IF($AP71&gt;=65,$AU71,0)</f>
        <v>0</v>
      </c>
    </row>
    <row r="72" spans="1:256">
      <c r="F72" s="155">
        <f>F71+1</f>
        <v>67</v>
      </c>
      <c r="H72" s="133"/>
      <c r="I72" s="133"/>
      <c r="J72" s="134"/>
      <c r="K72" s="135"/>
      <c r="L72" s="136"/>
      <c r="M72" s="137">
        <f>LEFT(L72,2)</f>
      </c>
      <c r="N72" s="138">
        <f>MID(L72,4,2)</f>
      </c>
      <c r="O72" s="139">
        <f>RIGHT(L72,4)</f>
      </c>
      <c r="P72" s="140"/>
      <c r="Q72" s="141"/>
      <c r="R72" s="142"/>
      <c r="S72" s="143"/>
      <c r="T72" s="144"/>
      <c r="U72" s="145"/>
      <c r="V72" s="146"/>
      <c r="W72" s="146"/>
      <c r="X72" s="147" t="e">
        <f>VLOOKUP(AP72,$BC$7:$BD$14,2)</f>
        <v>#N/A</v>
      </c>
      <c r="Y72" s="147" t="s">
        <f>IF(P72="r",AO72,IF(P72="n",AO72,"-"))</f>
        <v>28</v>
      </c>
      <c r="Z72" s="148">
        <f>AU72-AV72</f>
        <v>0</v>
      </c>
      <c r="AA72" s="148" t="b">
        <f>IF(Y72="Mudansha",VLOOKUP(X72,$BF$7:$BG$14,2,FALSE),IF(Y72="Yudansha",VLOOKUP(X72,$BI$7:$BJ$10,2,FALSE)))</f>
        <v>0</v>
      </c>
      <c r="AB72" s="148">
        <f>IF(AQ72="Y/O",Information!S$62,0)</f>
        <v>0</v>
      </c>
      <c r="AC72" s="148">
        <f>IF(AR72="Y/O",Information!K$62,0)</f>
        <v>0</v>
      </c>
      <c r="AD72" s="148">
        <f>Z72+AA72+AB72</f>
        <v>0</v>
      </c>
      <c r="AE72" s="133"/>
      <c r="AF72" s="133"/>
      <c r="AG72" s="133"/>
      <c r="AH72" s="133"/>
      <c r="AI72" s="160"/>
      <c r="AJ72" s="160"/>
      <c r="AK72" s="150" t="s">
        <f>IF($P72="r",U72,IF($P72="n",U72,"-"))</f>
        <v>28</v>
      </c>
      <c r="AL72" s="151" t="s">
        <f>IF($P72="r",V72,IF($P72="n",V72,"-"))</f>
        <v>28</v>
      </c>
      <c r="AM72" s="151" t="s">
        <f>IF($P72="r",W72,IF($P72="n",W72,"-"))</f>
        <v>28</v>
      </c>
      <c r="AN72" s="151" t="s">
        <f>IF(P72="r",J72,IF(P72="n",J72,"-"))</f>
        <v>28</v>
      </c>
      <c r="AO72" t="e">
        <f>VLOOKUP(K72,$AZ$8:$BA$27,2,FALSE)</f>
        <v>#N/A</v>
      </c>
      <c r="AP72" s="12" t="s">
        <f>IF(P72="r",(AQ$2-O72),IF(P72="n",(AQ$2-O72),"-"))</f>
        <v>28</v>
      </c>
      <c r="AQ72" s="12" t="s">
        <f>IF(P72="N",Q72,IF(P72="r",Q72,"-"))</f>
        <v>28</v>
      </c>
      <c r="AR72" s="12" t="s">
        <f>IF(P72="N",R72,IF(P72="r",R72,"-"))</f>
        <v>28</v>
      </c>
      <c r="AS72" s="12" t="s">
        <f>IF(P72="N",AI72,IF(P72="r",AI72,"-"))</f>
        <v>28</v>
      </c>
      <c r="AT72" s="12" t="s">
        <f>IF(P72="N",AJ72,IF(P72="r",AJ72,"-"))</f>
        <v>28</v>
      </c>
      <c r="AU72" s="148" t="b">
        <f>IF($Y72="Mudansha",VLOOKUP($X72,$BF$17:$BG$24,2,FALSE),IF($Y72="Yudansha",VLOOKUP($X72,$BI$17:$BJ$20,2,FALSE)))</f>
        <v>0</v>
      </c>
      <c r="AV72" t="b">
        <f>IF($AP72&gt;=65,$AU72,0)</f>
        <v>0</v>
      </c>
    </row>
    <row r="73" spans="1:256">
      <c r="F73" s="155">
        <f>F72+1</f>
        <v>68</v>
      </c>
      <c r="H73" s="133"/>
      <c r="I73" s="133"/>
      <c r="J73" s="134"/>
      <c r="K73" s="135"/>
      <c r="L73" s="136"/>
      <c r="M73" s="137">
        <f>LEFT(L73,2)</f>
      </c>
      <c r="N73" s="138">
        <f>MID(L73,4,2)</f>
      </c>
      <c r="O73" s="139">
        <f>RIGHT(L73,4)</f>
      </c>
      <c r="P73" s="140"/>
      <c r="Q73" s="141"/>
      <c r="R73" s="142"/>
      <c r="S73" s="143"/>
      <c r="T73" s="144"/>
      <c r="U73" s="145"/>
      <c r="V73" s="146"/>
      <c r="W73" s="146"/>
      <c r="X73" s="147" t="e">
        <f>VLOOKUP(AP73,$BC$7:$BD$14,2)</f>
        <v>#N/A</v>
      </c>
      <c r="Y73" s="147" t="s">
        <f>IF(P73="r",AO73,IF(P73="n",AO73,"-"))</f>
        <v>28</v>
      </c>
      <c r="Z73" s="148">
        <f>AU73-AV73</f>
        <v>0</v>
      </c>
      <c r="AA73" s="148" t="b">
        <f>IF(Y73="Mudansha",VLOOKUP(X73,$BF$7:$BG$14,2,FALSE),IF(Y73="Yudansha",VLOOKUP(X73,$BI$7:$BJ$10,2,FALSE)))</f>
        <v>0</v>
      </c>
      <c r="AB73" s="148">
        <f>IF(AQ73="Y/O",Information!S$62,0)</f>
        <v>0</v>
      </c>
      <c r="AC73" s="148">
        <f>IF(AR73="Y/O",Information!K$62,0)</f>
        <v>0</v>
      </c>
      <c r="AD73" s="148">
        <f>Z73+AA73+AB73</f>
        <v>0</v>
      </c>
      <c r="AE73" s="133"/>
      <c r="AF73" s="133"/>
      <c r="AG73" s="133"/>
      <c r="AH73" s="133"/>
      <c r="AI73" s="160"/>
      <c r="AJ73" s="160"/>
      <c r="AK73" s="150" t="s">
        <f>IF($P73="r",U73,IF($P73="n",U73,"-"))</f>
        <v>28</v>
      </c>
      <c r="AL73" s="151" t="s">
        <f>IF($P73="r",V73,IF($P73="n",V73,"-"))</f>
        <v>28</v>
      </c>
      <c r="AM73" s="151" t="s">
        <f>IF($P73="r",W73,IF($P73="n",W73,"-"))</f>
        <v>28</v>
      </c>
      <c r="AN73" s="151" t="s">
        <f>IF(P73="r",J73,IF(P73="n",J73,"-"))</f>
        <v>28</v>
      </c>
      <c r="AO73" t="e">
        <f>VLOOKUP(K73,$AZ$8:$BA$27,2,FALSE)</f>
        <v>#N/A</v>
      </c>
      <c r="AP73" s="12" t="s">
        <f>IF(P73="r",(AQ$2-O73),IF(P73="n",(AQ$2-O73),"-"))</f>
        <v>28</v>
      </c>
      <c r="AQ73" s="12" t="s">
        <f>IF(P73="N",Q73,IF(P73="r",Q73,"-"))</f>
        <v>28</v>
      </c>
      <c r="AR73" s="12" t="s">
        <f>IF(P73="N",R73,IF(P73="r",R73,"-"))</f>
        <v>28</v>
      </c>
      <c r="AS73" s="12" t="s">
        <f>IF(P73="N",AI73,IF(P73="r",AI73,"-"))</f>
        <v>28</v>
      </c>
      <c r="AT73" s="12" t="s">
        <f>IF(P73="N",AJ73,IF(P73="r",AJ73,"-"))</f>
        <v>28</v>
      </c>
      <c r="AU73" s="148" t="b">
        <f>IF($Y73="Mudansha",VLOOKUP($X73,$BF$17:$BG$24,2,FALSE),IF($Y73="Yudansha",VLOOKUP($X73,$BI$17:$BJ$20,2,FALSE)))</f>
        <v>0</v>
      </c>
      <c r="AV73" t="b">
        <f>IF($AP73&gt;=65,$AU73,0)</f>
        <v>0</v>
      </c>
    </row>
    <row r="74" spans="1:256">
      <c r="F74" s="155">
        <f>F73+1</f>
        <v>69</v>
      </c>
      <c r="H74" s="133"/>
      <c r="I74" s="133"/>
      <c r="J74" s="134"/>
      <c r="K74" s="135"/>
      <c r="L74" s="136"/>
      <c r="M74" s="137">
        <f>LEFT(L74,2)</f>
      </c>
      <c r="N74" s="138">
        <f>MID(L74,4,2)</f>
      </c>
      <c r="O74" s="139">
        <f>RIGHT(L74,4)</f>
      </c>
      <c r="P74" s="140"/>
      <c r="Q74" s="141"/>
      <c r="R74" s="142"/>
      <c r="S74" s="143"/>
      <c r="T74" s="144"/>
      <c r="U74" s="145"/>
      <c r="V74" s="146"/>
      <c r="W74" s="146"/>
      <c r="X74" s="147" t="e">
        <f>VLOOKUP(AP74,$BC$7:$BD$14,2)</f>
        <v>#N/A</v>
      </c>
      <c r="Y74" s="147" t="s">
        <f>IF(P74="r",AO74,IF(P74="n",AO74,"-"))</f>
        <v>28</v>
      </c>
      <c r="Z74" s="148">
        <f>AU74-AV74</f>
        <v>0</v>
      </c>
      <c r="AA74" s="148" t="b">
        <f>IF(Y74="Mudansha",VLOOKUP(X74,$BF$7:$BG$14,2,FALSE),IF(Y74="Yudansha",VLOOKUP(X74,$BI$7:$BJ$10,2,FALSE)))</f>
        <v>0</v>
      </c>
      <c r="AB74" s="148">
        <f>IF(AQ74="Y/O",Information!S$62,0)</f>
        <v>0</v>
      </c>
      <c r="AC74" s="148">
        <f>IF(AR74="Y/O",Information!K$62,0)</f>
        <v>0</v>
      </c>
      <c r="AD74" s="148">
        <f>Z74+AA74+AB74</f>
        <v>0</v>
      </c>
      <c r="AE74" s="133"/>
      <c r="AF74" s="133"/>
      <c r="AG74" s="133"/>
      <c r="AH74" s="133"/>
      <c r="AI74" s="160"/>
      <c r="AJ74" s="160"/>
      <c r="AK74" s="150" t="s">
        <f>IF($P74="r",U74,IF($P74="n",U74,"-"))</f>
        <v>28</v>
      </c>
      <c r="AL74" s="151" t="s">
        <f>IF($P74="r",V74,IF($P74="n",V74,"-"))</f>
        <v>28</v>
      </c>
      <c r="AM74" s="151" t="s">
        <f>IF($P74="r",W74,IF($P74="n",W74,"-"))</f>
        <v>28</v>
      </c>
      <c r="AN74" s="151" t="s">
        <f>IF(P74="r",J74,IF(P74="n",J74,"-"))</f>
        <v>28</v>
      </c>
      <c r="AO74" t="e">
        <f>VLOOKUP(K74,$AZ$8:$BA$27,2,FALSE)</f>
        <v>#N/A</v>
      </c>
      <c r="AP74" s="12" t="s">
        <f>IF(P74="r",(AQ$2-O74),IF(P74="n",(AQ$2-O74),"-"))</f>
        <v>28</v>
      </c>
      <c r="AQ74" s="12" t="s">
        <f>IF(P74="N",Q74,IF(P74="r",Q74,"-"))</f>
        <v>28</v>
      </c>
      <c r="AR74" s="12" t="s">
        <f>IF(P74="N",R74,IF(P74="r",R74,"-"))</f>
        <v>28</v>
      </c>
      <c r="AS74" s="12" t="s">
        <f>IF(P74="N",AI74,IF(P74="r",AI74,"-"))</f>
        <v>28</v>
      </c>
      <c r="AT74" s="12" t="s">
        <f>IF(P74="N",AJ74,IF(P74="r",AJ74,"-"))</f>
        <v>28</v>
      </c>
      <c r="AU74" s="148" t="b">
        <f>IF($Y74="Mudansha",VLOOKUP($X74,$BF$17:$BG$24,2,FALSE),IF($Y74="Yudansha",VLOOKUP($X74,$BI$17:$BJ$20,2,FALSE)))</f>
        <v>0</v>
      </c>
      <c r="AV74" t="b">
        <f>IF($AP74&gt;=65,$AU74,0)</f>
        <v>0</v>
      </c>
    </row>
    <row r="75" spans="1:256">
      <c r="F75" s="155">
        <f>F74+1</f>
        <v>70</v>
      </c>
      <c r="H75" s="133"/>
      <c r="I75" s="133"/>
      <c r="J75" s="134"/>
      <c r="K75" s="135"/>
      <c r="L75" s="136"/>
      <c r="M75" s="137">
        <f>LEFT(L75,2)</f>
      </c>
      <c r="N75" s="138">
        <f>MID(L75,4,2)</f>
      </c>
      <c r="O75" s="139">
        <f>RIGHT(L75,4)</f>
      </c>
      <c r="P75" s="140"/>
      <c r="Q75" s="141"/>
      <c r="R75" s="142"/>
      <c r="S75" s="143"/>
      <c r="T75" s="144"/>
      <c r="U75" s="145"/>
      <c r="V75" s="146"/>
      <c r="W75" s="146"/>
      <c r="X75" s="147" t="e">
        <f>VLOOKUP(AP75,$BC$7:$BD$14,2)</f>
        <v>#N/A</v>
      </c>
      <c r="Y75" s="147" t="s">
        <f>IF(P75="r",AO75,IF(P75="n",AO75,"-"))</f>
        <v>28</v>
      </c>
      <c r="Z75" s="148">
        <f>AU75-AV75</f>
        <v>0</v>
      </c>
      <c r="AA75" s="148" t="b">
        <f>IF(Y75="Mudansha",VLOOKUP(X75,$BF$7:$BG$14,2,FALSE),IF(Y75="Yudansha",VLOOKUP(X75,$BI$7:$BJ$10,2,FALSE)))</f>
        <v>0</v>
      </c>
      <c r="AB75" s="148">
        <f>IF(AQ75="Y/O",Information!S$62,0)</f>
        <v>0</v>
      </c>
      <c r="AC75" s="148">
        <f>IF(AR75="Y/O",Information!K$62,0)</f>
        <v>0</v>
      </c>
      <c r="AD75" s="148">
        <f>Z75+AA75+AB75</f>
        <v>0</v>
      </c>
      <c r="AE75" s="133"/>
      <c r="AF75" s="133"/>
      <c r="AG75" s="133"/>
      <c r="AH75" s="133"/>
      <c r="AI75" s="160"/>
      <c r="AJ75" s="160"/>
      <c r="AK75" s="150" t="s">
        <f>IF($P75="r",U75,IF($P75="n",U75,"-"))</f>
        <v>28</v>
      </c>
      <c r="AL75" s="151" t="s">
        <f>IF($P75="r",V75,IF($P75="n",V75,"-"))</f>
        <v>28</v>
      </c>
      <c r="AM75" s="151" t="s">
        <f>IF($P75="r",W75,IF($P75="n",W75,"-"))</f>
        <v>28</v>
      </c>
      <c r="AN75" s="151" t="s">
        <f>IF(P75="r",J75,IF(P75="n",J75,"-"))</f>
        <v>28</v>
      </c>
      <c r="AO75" t="e">
        <f>VLOOKUP(K75,$AZ$8:$BA$27,2,FALSE)</f>
        <v>#N/A</v>
      </c>
      <c r="AP75" s="12" t="s">
        <f>IF(P75="r",(AQ$2-O75),IF(P75="n",(AQ$2-O75),"-"))</f>
        <v>28</v>
      </c>
      <c r="AQ75" s="12" t="s">
        <f>IF(P75="N",Q75,IF(P75="r",Q75,"-"))</f>
        <v>28</v>
      </c>
      <c r="AR75" s="12" t="s">
        <f>IF(P75="N",R75,IF(P75="r",R75,"-"))</f>
        <v>28</v>
      </c>
      <c r="AS75" s="12" t="s">
        <f>IF(P75="N",AI75,IF(P75="r",AI75,"-"))</f>
        <v>28</v>
      </c>
      <c r="AT75" s="12" t="s">
        <f>IF(P75="N",AJ75,IF(P75="r",AJ75,"-"))</f>
        <v>28</v>
      </c>
      <c r="AU75" s="148" t="b">
        <f>IF($Y75="Mudansha",VLOOKUP($X75,$BF$17:$BG$24,2,FALSE),IF($Y75="Yudansha",VLOOKUP($X75,$BI$17:$BJ$20,2,FALSE)))</f>
        <v>0</v>
      </c>
      <c r="AV75" t="b">
        <f>IF($AP75&gt;=65,$AU75,0)</f>
        <v>0</v>
      </c>
    </row>
    <row r="76" spans="1:256">
      <c r="F76" s="155">
        <f>F75+1</f>
        <v>71</v>
      </c>
      <c r="H76" s="133"/>
      <c r="I76" s="133"/>
      <c r="J76" s="134"/>
      <c r="K76" s="135"/>
      <c r="L76" s="136"/>
      <c r="M76" s="137">
        <f>LEFT(L76,2)</f>
      </c>
      <c r="N76" s="138">
        <f>MID(L76,4,2)</f>
      </c>
      <c r="O76" s="139">
        <f>RIGHT(L76,4)</f>
      </c>
      <c r="P76" s="140"/>
      <c r="Q76" s="141"/>
      <c r="R76" s="142"/>
      <c r="S76" s="143"/>
      <c r="T76" s="144"/>
      <c r="U76" s="145"/>
      <c r="V76" s="146"/>
      <c r="W76" s="146"/>
      <c r="X76" s="147" t="e">
        <f>VLOOKUP(AP76,$BC$7:$BD$14,2)</f>
        <v>#N/A</v>
      </c>
      <c r="Y76" s="147" t="s">
        <f>IF(P76="r",AO76,IF(P76="n",AO76,"-"))</f>
        <v>28</v>
      </c>
      <c r="Z76" s="148">
        <f>AU76-AV76</f>
        <v>0</v>
      </c>
      <c r="AA76" s="148" t="b">
        <f>IF(Y76="Mudansha",VLOOKUP(X76,$BF$7:$BG$14,2,FALSE),IF(Y76="Yudansha",VLOOKUP(X76,$BI$7:$BJ$10,2,FALSE)))</f>
        <v>0</v>
      </c>
      <c r="AB76" s="148">
        <f>IF(AQ76="Y/O",Information!S$62,0)</f>
        <v>0</v>
      </c>
      <c r="AC76" s="148">
        <f>IF(AR76="Y/O",Information!K$62,0)</f>
        <v>0</v>
      </c>
      <c r="AD76" s="148">
        <f>Z76+AA76+AB76</f>
        <v>0</v>
      </c>
      <c r="AE76" s="133"/>
      <c r="AF76" s="133"/>
      <c r="AG76" s="133"/>
      <c r="AH76" s="133"/>
      <c r="AI76" s="160"/>
      <c r="AJ76" s="160"/>
      <c r="AK76" s="150" t="s">
        <f>IF($P76="r",U76,IF($P76="n",U76,"-"))</f>
        <v>28</v>
      </c>
      <c r="AL76" s="151" t="s">
        <f>IF($P76="r",V76,IF($P76="n",V76,"-"))</f>
        <v>28</v>
      </c>
      <c r="AM76" s="151" t="s">
        <f>IF($P76="r",W76,IF($P76="n",W76,"-"))</f>
        <v>28</v>
      </c>
      <c r="AN76" s="151" t="s">
        <f>IF(P76="r",J76,IF(P76="n",J76,"-"))</f>
        <v>28</v>
      </c>
      <c r="AO76" t="e">
        <f>VLOOKUP(K76,$AZ$8:$BA$27,2,FALSE)</f>
        <v>#N/A</v>
      </c>
      <c r="AP76" s="12" t="s">
        <f>IF(P76="r",(AQ$2-O76),IF(P76="n",(AQ$2-O76),"-"))</f>
        <v>28</v>
      </c>
      <c r="AQ76" s="12" t="s">
        <f>IF(P76="N",Q76,IF(P76="r",Q76,"-"))</f>
        <v>28</v>
      </c>
      <c r="AR76" s="12" t="s">
        <f>IF(P76="N",R76,IF(P76="r",R76,"-"))</f>
        <v>28</v>
      </c>
      <c r="AS76" s="12" t="s">
        <f>IF(P76="N",AI76,IF(P76="r",AI76,"-"))</f>
        <v>28</v>
      </c>
      <c r="AT76" s="12" t="s">
        <f>IF(P76="N",AJ76,IF(P76="r",AJ76,"-"))</f>
        <v>28</v>
      </c>
      <c r="AU76" s="148" t="b">
        <f>IF($Y76="Mudansha",VLOOKUP($X76,$BF$17:$BG$24,2,FALSE),IF($Y76="Yudansha",VLOOKUP($X76,$BI$17:$BJ$20,2,FALSE)))</f>
        <v>0</v>
      </c>
      <c r="AV76" t="b">
        <f>IF($AP76&gt;=65,$AU76,0)</f>
        <v>0</v>
      </c>
    </row>
    <row r="77" spans="1:256">
      <c r="F77" s="155">
        <f>F76+1</f>
        <v>72</v>
      </c>
      <c r="H77" s="133"/>
      <c r="I77" s="133"/>
      <c r="J77" s="134"/>
      <c r="K77" s="135"/>
      <c r="L77" s="136"/>
      <c r="M77" s="137">
        <f>LEFT(L77,2)</f>
      </c>
      <c r="N77" s="138">
        <f>MID(L77,4,2)</f>
      </c>
      <c r="O77" s="139">
        <f>RIGHT(L77,4)</f>
      </c>
      <c r="P77" s="140"/>
      <c r="Q77" s="141"/>
      <c r="R77" s="142"/>
      <c r="S77" s="143"/>
      <c r="T77" s="144"/>
      <c r="U77" s="145"/>
      <c r="V77" s="146"/>
      <c r="W77" s="146"/>
      <c r="X77" s="147" t="e">
        <f>VLOOKUP(AP77,$BC$7:$BD$14,2)</f>
        <v>#N/A</v>
      </c>
      <c r="Y77" s="147" t="s">
        <f>IF(P77="r",AO77,IF(P77="n",AO77,"-"))</f>
        <v>28</v>
      </c>
      <c r="Z77" s="148">
        <f>AU77-AV77</f>
        <v>0</v>
      </c>
      <c r="AA77" s="148" t="b">
        <f>IF(Y77="Mudansha",VLOOKUP(X77,$BF$7:$BG$14,2,FALSE),IF(Y77="Yudansha",VLOOKUP(X77,$BI$7:$BJ$10,2,FALSE)))</f>
        <v>0</v>
      </c>
      <c r="AB77" s="148">
        <f>IF(AQ77="Y/O",Information!S$62,0)</f>
        <v>0</v>
      </c>
      <c r="AC77" s="148">
        <f>IF(AR77="Y/O",Information!K$62,0)</f>
        <v>0</v>
      </c>
      <c r="AD77" s="148">
        <f>Z77+AA77+AB77</f>
        <v>0</v>
      </c>
      <c r="AE77" s="133"/>
      <c r="AF77" s="133"/>
      <c r="AG77" s="133"/>
      <c r="AH77" s="133"/>
      <c r="AI77" s="160"/>
      <c r="AJ77" s="160"/>
      <c r="AK77" s="150" t="s">
        <f>IF($P77="r",U77,IF($P77="n",U77,"-"))</f>
        <v>28</v>
      </c>
      <c r="AL77" s="151" t="s">
        <f>IF($P77="r",V77,IF($P77="n",V77,"-"))</f>
        <v>28</v>
      </c>
      <c r="AM77" s="151" t="s">
        <f>IF($P77="r",W77,IF($P77="n",W77,"-"))</f>
        <v>28</v>
      </c>
      <c r="AN77" s="151" t="s">
        <f>IF(P77="r",J77,IF(P77="n",J77,"-"))</f>
        <v>28</v>
      </c>
      <c r="AO77" t="e">
        <f>VLOOKUP(K77,$AZ$8:$BA$27,2,FALSE)</f>
        <v>#N/A</v>
      </c>
      <c r="AP77" s="12" t="s">
        <f>IF(P77="r",(AQ$2-O77),IF(P77="n",(AQ$2-O77),"-"))</f>
        <v>28</v>
      </c>
      <c r="AQ77" s="12" t="s">
        <f>IF(P77="N",Q77,IF(P77="r",Q77,"-"))</f>
        <v>28</v>
      </c>
      <c r="AR77" s="12" t="s">
        <f>IF(P77="N",R77,IF(P77="r",R77,"-"))</f>
        <v>28</v>
      </c>
      <c r="AS77" s="12" t="s">
        <f>IF(P77="N",AI77,IF(P77="r",AI77,"-"))</f>
        <v>28</v>
      </c>
      <c r="AT77" s="12" t="s">
        <f>IF(P77="N",AJ77,IF(P77="r",AJ77,"-"))</f>
        <v>28</v>
      </c>
      <c r="AU77" s="148" t="b">
        <f>IF($Y77="Mudansha",VLOOKUP($X77,$BF$17:$BG$24,2,FALSE),IF($Y77="Yudansha",VLOOKUP($X77,$BI$17:$BJ$20,2,FALSE)))</f>
        <v>0</v>
      </c>
      <c r="AV77" t="b">
        <f>IF($AP77&gt;=65,$AU77,0)</f>
        <v>0</v>
      </c>
    </row>
    <row r="78" spans="1:256">
      <c r="F78" s="155">
        <f>F77+1</f>
        <v>73</v>
      </c>
      <c r="H78" s="133"/>
      <c r="I78" s="133"/>
      <c r="J78" s="134"/>
      <c r="K78" s="135"/>
      <c r="L78" s="136"/>
      <c r="M78" s="137">
        <f>LEFT(L78,2)</f>
      </c>
      <c r="N78" s="138">
        <f>MID(L78,4,2)</f>
      </c>
      <c r="O78" s="139">
        <f>RIGHT(L78,4)</f>
      </c>
      <c r="P78" s="140"/>
      <c r="Q78" s="141"/>
      <c r="R78" s="142"/>
      <c r="S78" s="143"/>
      <c r="T78" s="144"/>
      <c r="U78" s="145"/>
      <c r="V78" s="146"/>
      <c r="W78" s="146"/>
      <c r="X78" s="147" t="e">
        <f>VLOOKUP(AP78,$BC$7:$BD$14,2)</f>
        <v>#N/A</v>
      </c>
      <c r="Y78" s="147" t="s">
        <f>IF(P78="r",AO78,IF(P78="n",AO78,"-"))</f>
        <v>28</v>
      </c>
      <c r="Z78" s="148">
        <f>AU78-AV78</f>
        <v>0</v>
      </c>
      <c r="AA78" s="148" t="b">
        <f>IF(Y78="Mudansha",VLOOKUP(X78,$BF$7:$BG$14,2,FALSE),IF(Y78="Yudansha",VLOOKUP(X78,$BI$7:$BJ$10,2,FALSE)))</f>
        <v>0</v>
      </c>
      <c r="AB78" s="148">
        <f>IF(AQ78="Y/O",Information!S$62,0)</f>
        <v>0</v>
      </c>
      <c r="AC78" s="148">
        <f>IF(AR78="Y/O",Information!K$62,0)</f>
        <v>0</v>
      </c>
      <c r="AD78" s="148">
        <f>Z78+AA78+AB78</f>
        <v>0</v>
      </c>
      <c r="AE78" s="133"/>
      <c r="AF78" s="133"/>
      <c r="AG78" s="133"/>
      <c r="AH78" s="133"/>
      <c r="AI78" s="160"/>
      <c r="AJ78" s="160"/>
      <c r="AK78" s="150" t="s">
        <f>IF($P78="r",U78,IF($P78="n",U78,"-"))</f>
        <v>28</v>
      </c>
      <c r="AL78" s="151" t="s">
        <f>IF($P78="r",V78,IF($P78="n",V78,"-"))</f>
        <v>28</v>
      </c>
      <c r="AM78" s="151" t="s">
        <f>IF($P78="r",W78,IF($P78="n",W78,"-"))</f>
        <v>28</v>
      </c>
      <c r="AN78" s="151" t="s">
        <f>IF(P78="r",J78,IF(P78="n",J78,"-"))</f>
        <v>28</v>
      </c>
      <c r="AO78" t="e">
        <f>VLOOKUP(K78,$AZ$8:$BA$27,2,FALSE)</f>
        <v>#N/A</v>
      </c>
      <c r="AP78" s="12" t="s">
        <f>IF(P78="r",(AQ$2-O78),IF(P78="n",(AQ$2-O78),"-"))</f>
        <v>28</v>
      </c>
      <c r="AQ78" s="12" t="s">
        <f>IF(P78="N",Q78,IF(P78="r",Q78,"-"))</f>
        <v>28</v>
      </c>
      <c r="AR78" s="12" t="s">
        <f>IF(P78="N",R78,IF(P78="r",R78,"-"))</f>
        <v>28</v>
      </c>
      <c r="AS78" s="12" t="s">
        <f>IF(P78="N",AI78,IF(P78="r",AI78,"-"))</f>
        <v>28</v>
      </c>
      <c r="AT78" s="12" t="s">
        <f>IF(P78="N",AJ78,IF(P78="r",AJ78,"-"))</f>
        <v>28</v>
      </c>
      <c r="AU78" s="148" t="b">
        <f>IF($Y78="Mudansha",VLOOKUP($X78,$BF$17:$BG$24,2,FALSE),IF($Y78="Yudansha",VLOOKUP($X78,$BI$17:$BJ$20,2,FALSE)))</f>
        <v>0</v>
      </c>
      <c r="AV78" t="b">
        <f>IF($AP78&gt;=65,$AU78,0)</f>
        <v>0</v>
      </c>
    </row>
    <row r="79" spans="1:256">
      <c r="F79" s="155">
        <f>F78+1</f>
        <v>74</v>
      </c>
      <c r="H79" s="133"/>
      <c r="I79" s="133"/>
      <c r="J79" s="134"/>
      <c r="K79" s="135"/>
      <c r="L79" s="136"/>
      <c r="M79" s="137">
        <f>LEFT(L79,2)</f>
      </c>
      <c r="N79" s="138">
        <f>MID(L79,4,2)</f>
      </c>
      <c r="O79" s="139">
        <f>RIGHT(L79,4)</f>
      </c>
      <c r="P79" s="140"/>
      <c r="Q79" s="141"/>
      <c r="R79" s="142"/>
      <c r="S79" s="143"/>
      <c r="T79" s="144"/>
      <c r="U79" s="145"/>
      <c r="V79" s="146"/>
      <c r="W79" s="146"/>
      <c r="X79" s="147" t="e">
        <f>VLOOKUP(AP79,$BC$7:$BD$14,2)</f>
        <v>#N/A</v>
      </c>
      <c r="Y79" s="147" t="s">
        <f>IF(P79="r",AO79,IF(P79="n",AO79,"-"))</f>
        <v>28</v>
      </c>
      <c r="Z79" s="148">
        <f>AU79-AV79</f>
        <v>0</v>
      </c>
      <c r="AA79" s="148" t="b">
        <f>IF(Y79="Mudansha",VLOOKUP(X79,$BF$7:$BG$14,2,FALSE),IF(Y79="Yudansha",VLOOKUP(X79,$BI$7:$BJ$10,2,FALSE)))</f>
        <v>0</v>
      </c>
      <c r="AB79" s="148">
        <f>IF(AQ79="Y/O",Information!S$62,0)</f>
        <v>0</v>
      </c>
      <c r="AC79" s="148">
        <f>IF(AR79="Y/O",Information!K$62,0)</f>
        <v>0</v>
      </c>
      <c r="AD79" s="148">
        <f>Z79+AA79+AB79</f>
        <v>0</v>
      </c>
      <c r="AE79" s="133"/>
      <c r="AF79" s="133"/>
      <c r="AG79" s="133"/>
      <c r="AH79" s="133"/>
      <c r="AI79" s="160"/>
      <c r="AJ79" s="160"/>
      <c r="AK79" s="150" t="s">
        <f>IF($P79="r",U79,IF($P79="n",U79,"-"))</f>
        <v>28</v>
      </c>
      <c r="AL79" s="151" t="s">
        <f>IF($P79="r",V79,IF($P79="n",V79,"-"))</f>
        <v>28</v>
      </c>
      <c r="AM79" s="151" t="s">
        <f>IF($P79="r",W79,IF($P79="n",W79,"-"))</f>
        <v>28</v>
      </c>
      <c r="AN79" s="151" t="s">
        <f>IF(P79="r",J79,IF(P79="n",J79,"-"))</f>
        <v>28</v>
      </c>
      <c r="AO79" t="e">
        <f>VLOOKUP(K79,$AZ$8:$BA$27,2,FALSE)</f>
        <v>#N/A</v>
      </c>
      <c r="AP79" s="12" t="s">
        <f>IF(P79="r",(AQ$2-O79),IF(P79="n",(AQ$2-O79),"-"))</f>
        <v>28</v>
      </c>
      <c r="AQ79" s="12" t="s">
        <f>IF(P79="N",Q79,IF(P79="r",Q79,"-"))</f>
        <v>28</v>
      </c>
      <c r="AR79" s="12" t="s">
        <f>IF(P79="N",R79,IF(P79="r",R79,"-"))</f>
        <v>28</v>
      </c>
      <c r="AS79" s="12" t="s">
        <f>IF(P79="N",AI79,IF(P79="r",AI79,"-"))</f>
        <v>28</v>
      </c>
      <c r="AT79" s="12" t="s">
        <f>IF(P79="N",AJ79,IF(P79="r",AJ79,"-"))</f>
        <v>28</v>
      </c>
      <c r="AU79" s="148" t="b">
        <f>IF($Y79="Mudansha",VLOOKUP($X79,$BF$17:$BG$24,2,FALSE),IF($Y79="Yudansha",VLOOKUP($X79,$BI$17:$BJ$20,2,FALSE)))</f>
        <v>0</v>
      </c>
      <c r="AV79" t="b">
        <f>IF($AP79&gt;=65,$AU79,0)</f>
        <v>0</v>
      </c>
    </row>
    <row r="80" spans="1:256">
      <c r="F80" s="155">
        <f>F79+1</f>
        <v>75</v>
      </c>
      <c r="H80" s="133"/>
      <c r="I80" s="133"/>
      <c r="J80" s="134"/>
      <c r="K80" s="135"/>
      <c r="L80" s="136"/>
      <c r="M80" s="137">
        <f>LEFT(L80,2)</f>
      </c>
      <c r="N80" s="138">
        <f>MID(L80,4,2)</f>
      </c>
      <c r="O80" s="139">
        <f>RIGHT(L80,4)</f>
      </c>
      <c r="P80" s="140"/>
      <c r="Q80" s="141"/>
      <c r="R80" s="142"/>
      <c r="S80" s="143"/>
      <c r="T80" s="144"/>
      <c r="U80" s="145"/>
      <c r="V80" s="146"/>
      <c r="W80" s="146"/>
      <c r="X80" s="147" t="e">
        <f>VLOOKUP(AP80,$BC$7:$BD$14,2)</f>
        <v>#N/A</v>
      </c>
      <c r="Y80" s="147" t="s">
        <f>IF(P80="r",AO80,IF(P80="n",AO80,"-"))</f>
        <v>28</v>
      </c>
      <c r="Z80" s="148">
        <f>AU80-AV80</f>
        <v>0</v>
      </c>
      <c r="AA80" s="148" t="b">
        <f>IF(Y80="Mudansha",VLOOKUP(X80,$BF$7:$BG$14,2,FALSE),IF(Y80="Yudansha",VLOOKUP(X80,$BI$7:$BJ$10,2,FALSE)))</f>
        <v>0</v>
      </c>
      <c r="AB80" s="148">
        <f>IF(AQ80="Y/O",Information!S$62,0)</f>
        <v>0</v>
      </c>
      <c r="AC80" s="148">
        <f>IF(AR80="Y/O",Information!K$62,0)</f>
        <v>0</v>
      </c>
      <c r="AD80" s="148">
        <f>Z80+AA80+AB80</f>
        <v>0</v>
      </c>
      <c r="AE80" s="133"/>
      <c r="AF80" s="133"/>
      <c r="AG80" s="133"/>
      <c r="AH80" s="133"/>
      <c r="AI80" s="160"/>
      <c r="AJ80" s="160"/>
      <c r="AK80" s="150" t="s">
        <f>IF($P80="r",U80,IF($P80="n",U80,"-"))</f>
        <v>28</v>
      </c>
      <c r="AL80" s="151" t="s">
        <f>IF($P80="r",V80,IF($P80="n",V80,"-"))</f>
        <v>28</v>
      </c>
      <c r="AM80" s="151" t="s">
        <f>IF($P80="r",W80,IF($P80="n",W80,"-"))</f>
        <v>28</v>
      </c>
      <c r="AN80" s="151" t="s">
        <f>IF(P80="r",J80,IF(P80="n",J80,"-"))</f>
        <v>28</v>
      </c>
      <c r="AO80" t="e">
        <f>VLOOKUP(K80,$AZ$8:$BA$27,2,FALSE)</f>
        <v>#N/A</v>
      </c>
      <c r="AP80" s="12" t="s">
        <f>IF(P80="r",(AQ$2-O80),IF(P80="n",(AQ$2-O80),"-"))</f>
        <v>28</v>
      </c>
      <c r="AQ80" s="12" t="s">
        <f>IF(P80="N",Q80,IF(P80="r",Q80,"-"))</f>
        <v>28</v>
      </c>
      <c r="AR80" s="12" t="s">
        <f>IF(P80="N",R80,IF(P80="r",R80,"-"))</f>
        <v>28</v>
      </c>
      <c r="AS80" s="12" t="s">
        <f>IF(P80="N",AI80,IF(P80="r",AI80,"-"))</f>
        <v>28</v>
      </c>
      <c r="AT80" s="12" t="s">
        <f>IF(P80="N",AJ80,IF(P80="r",AJ80,"-"))</f>
        <v>28</v>
      </c>
      <c r="AU80" s="148" t="b">
        <f>IF($Y80="Mudansha",VLOOKUP($X80,$BF$17:$BG$24,2,FALSE),IF($Y80="Yudansha",VLOOKUP($X80,$BI$17:$BJ$20,2,FALSE)))</f>
        <v>0</v>
      </c>
      <c r="AV80" t="b">
        <f>IF($AP80&gt;=65,$AU80,0)</f>
        <v>0</v>
      </c>
    </row>
    <row r="81" spans="1:256">
      <c r="F81" s="155">
        <f>F80+1</f>
        <v>76</v>
      </c>
      <c r="H81" s="133"/>
      <c r="I81" s="133"/>
      <c r="J81" s="134"/>
      <c r="K81" s="135"/>
      <c r="L81" s="136"/>
      <c r="M81" s="137">
        <f>LEFT(L81,2)</f>
      </c>
      <c r="N81" s="138">
        <f>MID(L81,4,2)</f>
      </c>
      <c r="O81" s="139">
        <f>RIGHT(L81,4)</f>
      </c>
      <c r="P81" s="140"/>
      <c r="Q81" s="141"/>
      <c r="R81" s="142"/>
      <c r="S81" s="143"/>
      <c r="T81" s="144"/>
      <c r="U81" s="145"/>
      <c r="V81" s="146"/>
      <c r="W81" s="146"/>
      <c r="X81" s="147" t="e">
        <f>VLOOKUP(AP81,$BC$7:$BD$14,2)</f>
        <v>#N/A</v>
      </c>
      <c r="Y81" s="147" t="s">
        <f>IF(P81="r",AO81,IF(P81="n",AO81,"-"))</f>
        <v>28</v>
      </c>
      <c r="Z81" s="148">
        <f>AU81-AV81</f>
        <v>0</v>
      </c>
      <c r="AA81" s="148" t="b">
        <f>IF(Y81="Mudansha",VLOOKUP(X81,$BF$7:$BG$14,2,FALSE),IF(Y81="Yudansha",VLOOKUP(X81,$BI$7:$BJ$10,2,FALSE)))</f>
        <v>0</v>
      </c>
      <c r="AB81" s="148">
        <f>IF(AQ81="Y/O",Information!S$62,0)</f>
        <v>0</v>
      </c>
      <c r="AC81" s="148">
        <f>IF(AR81="Y/O",Information!K$62,0)</f>
        <v>0</v>
      </c>
      <c r="AD81" s="148">
        <f>Z81+AA81+AB81</f>
        <v>0</v>
      </c>
      <c r="AE81" s="133"/>
      <c r="AF81" s="133"/>
      <c r="AG81" s="133"/>
      <c r="AH81" s="133"/>
      <c r="AI81" s="160"/>
      <c r="AJ81" s="160"/>
      <c r="AK81" s="150" t="s">
        <f>IF($P81="r",U81,IF($P81="n",U81,"-"))</f>
        <v>28</v>
      </c>
      <c r="AL81" s="151" t="s">
        <f>IF($P81="r",V81,IF($P81="n",V81,"-"))</f>
        <v>28</v>
      </c>
      <c r="AM81" s="151" t="s">
        <f>IF($P81="r",W81,IF($P81="n",W81,"-"))</f>
        <v>28</v>
      </c>
      <c r="AN81" s="151" t="s">
        <f>IF(P81="r",J81,IF(P81="n",J81,"-"))</f>
        <v>28</v>
      </c>
      <c r="AO81" t="e">
        <f>VLOOKUP(K81,$AZ$8:$BA$27,2,FALSE)</f>
        <v>#N/A</v>
      </c>
      <c r="AP81" s="12" t="s">
        <f>IF(P81="r",(AQ$2-O81),IF(P81="n",(AQ$2-O81),"-"))</f>
        <v>28</v>
      </c>
      <c r="AQ81" s="12" t="s">
        <f>IF(P81="N",Q81,IF(P81="r",Q81,"-"))</f>
        <v>28</v>
      </c>
      <c r="AR81" s="12" t="s">
        <f>IF(P81="N",R81,IF(P81="r",R81,"-"))</f>
        <v>28</v>
      </c>
      <c r="AS81" s="12" t="s">
        <f>IF(P81="N",AI81,IF(P81="r",AI81,"-"))</f>
        <v>28</v>
      </c>
      <c r="AT81" s="12" t="s">
        <f>IF(P81="N",AJ81,IF(P81="r",AJ81,"-"))</f>
        <v>28</v>
      </c>
      <c r="AU81" s="148" t="b">
        <f>IF($Y81="Mudansha",VLOOKUP($X81,$BF$17:$BG$24,2,FALSE),IF($Y81="Yudansha",VLOOKUP($X81,$BI$17:$BJ$20,2,FALSE)))</f>
        <v>0</v>
      </c>
      <c r="AV81" t="b">
        <f>IF($AP81&gt;=65,$AU81,0)</f>
        <v>0</v>
      </c>
    </row>
    <row r="82" spans="1:256">
      <c r="F82" s="155">
        <f>F81+1</f>
        <v>77</v>
      </c>
      <c r="H82" s="133"/>
      <c r="I82" s="133"/>
      <c r="J82" s="134"/>
      <c r="K82" s="135"/>
      <c r="L82" s="136"/>
      <c r="M82" s="137">
        <f>LEFT(L82,2)</f>
      </c>
      <c r="N82" s="138">
        <f>MID(L82,4,2)</f>
      </c>
      <c r="O82" s="139">
        <f>RIGHT(L82,4)</f>
      </c>
      <c r="P82" s="140"/>
      <c r="Q82" s="141"/>
      <c r="R82" s="142"/>
      <c r="S82" s="143"/>
      <c r="T82" s="144"/>
      <c r="U82" s="145"/>
      <c r="V82" s="146"/>
      <c r="W82" s="146"/>
      <c r="X82" s="147" t="e">
        <f>VLOOKUP(AP82,$BC$7:$BD$14,2)</f>
        <v>#N/A</v>
      </c>
      <c r="Y82" s="147" t="s">
        <f>IF(P82="r",AO82,IF(P82="n",AO82,"-"))</f>
        <v>28</v>
      </c>
      <c r="Z82" s="148">
        <f>AU82-AV82</f>
        <v>0</v>
      </c>
      <c r="AA82" s="148" t="b">
        <f>IF(Y82="Mudansha",VLOOKUP(X82,$BF$7:$BG$14,2,FALSE),IF(Y82="Yudansha",VLOOKUP(X82,$BI$7:$BJ$10,2,FALSE)))</f>
        <v>0</v>
      </c>
      <c r="AB82" s="148">
        <f>IF(AQ82="Y/O",Information!S$62,0)</f>
        <v>0</v>
      </c>
      <c r="AC82" s="148">
        <f>IF(AR82="Y/O",Information!K$62,0)</f>
        <v>0</v>
      </c>
      <c r="AD82" s="148">
        <f>Z82+AA82+AB82</f>
        <v>0</v>
      </c>
      <c r="AE82" s="133"/>
      <c r="AF82" s="133"/>
      <c r="AG82" s="133"/>
      <c r="AH82" s="133"/>
      <c r="AI82" s="160"/>
      <c r="AJ82" s="160"/>
      <c r="AK82" s="150" t="s">
        <f>IF($P82="r",U82,IF($P82="n",U82,"-"))</f>
        <v>28</v>
      </c>
      <c r="AL82" s="151" t="s">
        <f>IF($P82="r",V82,IF($P82="n",V82,"-"))</f>
        <v>28</v>
      </c>
      <c r="AM82" s="151" t="s">
        <f>IF($P82="r",W82,IF($P82="n",W82,"-"))</f>
        <v>28</v>
      </c>
      <c r="AN82" s="151" t="s">
        <f>IF(P82="r",J82,IF(P82="n",J82,"-"))</f>
        <v>28</v>
      </c>
      <c r="AO82" t="e">
        <f>VLOOKUP(K82,$AZ$8:$BA$27,2,FALSE)</f>
        <v>#N/A</v>
      </c>
      <c r="AP82" s="12" t="s">
        <f>IF(P82="r",(AQ$2-O82),IF(P82="n",(AQ$2-O82),"-"))</f>
        <v>28</v>
      </c>
      <c r="AQ82" s="12" t="s">
        <f>IF(P82="N",Q82,IF(P82="r",Q82,"-"))</f>
        <v>28</v>
      </c>
      <c r="AR82" s="12" t="s">
        <f>IF(P82="N",R82,IF(P82="r",R82,"-"))</f>
        <v>28</v>
      </c>
      <c r="AS82" s="12" t="s">
        <f>IF(P82="N",AI82,IF(P82="r",AI82,"-"))</f>
        <v>28</v>
      </c>
      <c r="AT82" s="12" t="s">
        <f>IF(P82="N",AJ82,IF(P82="r",AJ82,"-"))</f>
        <v>28</v>
      </c>
      <c r="AU82" s="148" t="b">
        <f>IF($Y82="Mudansha",VLOOKUP($X82,$BF$17:$BG$24,2,FALSE),IF($Y82="Yudansha",VLOOKUP($X82,$BI$17:$BJ$20,2,FALSE)))</f>
        <v>0</v>
      </c>
      <c r="AV82" t="b">
        <f>IF($AP82&gt;=65,$AU82,0)</f>
        <v>0</v>
      </c>
    </row>
    <row r="83" spans="1:256">
      <c r="F83" s="155">
        <f>F82+1</f>
        <v>78</v>
      </c>
      <c r="H83" s="133"/>
      <c r="I83" s="133"/>
      <c r="J83" s="134"/>
      <c r="K83" s="135"/>
      <c r="L83" s="136"/>
      <c r="M83" s="137">
        <f>LEFT(L83,2)</f>
      </c>
      <c r="N83" s="138">
        <f>MID(L83,4,2)</f>
      </c>
      <c r="O83" s="139">
        <f>RIGHT(L83,4)</f>
      </c>
      <c r="P83" s="140"/>
      <c r="Q83" s="141"/>
      <c r="R83" s="142"/>
      <c r="S83" s="143"/>
      <c r="T83" s="144"/>
      <c r="U83" s="145"/>
      <c r="V83" s="146"/>
      <c r="W83" s="146"/>
      <c r="X83" s="147" t="e">
        <f>VLOOKUP(AP83,$BC$7:$BD$14,2)</f>
        <v>#N/A</v>
      </c>
      <c r="Y83" s="147" t="s">
        <f>IF(P83="r",AO83,IF(P83="n",AO83,"-"))</f>
        <v>28</v>
      </c>
      <c r="Z83" s="148">
        <f>AU83-AV83</f>
        <v>0</v>
      </c>
      <c r="AA83" s="148" t="b">
        <f>IF(Y83="Mudansha",VLOOKUP(X83,$BF$7:$BG$14,2,FALSE),IF(Y83="Yudansha",VLOOKUP(X83,$BI$7:$BJ$10,2,FALSE)))</f>
        <v>0</v>
      </c>
      <c r="AB83" s="148">
        <f>IF(AQ83="Y/O",Information!S$62,0)</f>
        <v>0</v>
      </c>
      <c r="AC83" s="148">
        <f>IF(AR83="Y/O",Information!K$62,0)</f>
        <v>0</v>
      </c>
      <c r="AD83" s="148">
        <f>Z83+AA83+AB83</f>
        <v>0</v>
      </c>
      <c r="AE83" s="133"/>
      <c r="AF83" s="133"/>
      <c r="AG83" s="133"/>
      <c r="AH83" s="133"/>
      <c r="AI83" s="160"/>
      <c r="AJ83" s="160"/>
      <c r="AK83" s="150" t="s">
        <f>IF($P83="r",U83,IF($P83="n",U83,"-"))</f>
        <v>28</v>
      </c>
      <c r="AL83" s="151" t="s">
        <f>IF($P83="r",V83,IF($P83="n",V83,"-"))</f>
        <v>28</v>
      </c>
      <c r="AM83" s="151" t="s">
        <f>IF($P83="r",W83,IF($P83="n",W83,"-"))</f>
        <v>28</v>
      </c>
      <c r="AN83" s="151" t="s">
        <f>IF(P83="r",J83,IF(P83="n",J83,"-"))</f>
        <v>28</v>
      </c>
      <c r="AO83" t="e">
        <f>VLOOKUP(K83,$AZ$8:$BA$27,2,FALSE)</f>
        <v>#N/A</v>
      </c>
      <c r="AP83" s="12" t="s">
        <f>IF(P83="r",(AQ$2-O83),IF(P83="n",(AQ$2-O83),"-"))</f>
        <v>28</v>
      </c>
      <c r="AQ83" s="12" t="s">
        <f>IF(P83="N",Q83,IF(P83="r",Q83,"-"))</f>
        <v>28</v>
      </c>
      <c r="AR83" s="12" t="s">
        <f>IF(P83="N",R83,IF(P83="r",R83,"-"))</f>
        <v>28</v>
      </c>
      <c r="AS83" s="12" t="s">
        <f>IF(P83="N",AI83,IF(P83="r",AI83,"-"))</f>
        <v>28</v>
      </c>
      <c r="AT83" s="12" t="s">
        <f>IF(P83="N",AJ83,IF(P83="r",AJ83,"-"))</f>
        <v>28</v>
      </c>
      <c r="AU83" s="148" t="b">
        <f>IF($Y83="Mudansha",VLOOKUP($X83,$BF$17:$BG$24,2,FALSE),IF($Y83="Yudansha",VLOOKUP($X83,$BI$17:$BJ$20,2,FALSE)))</f>
        <v>0</v>
      </c>
      <c r="AV83" t="b">
        <f>IF($AP83&gt;=65,$AU83,0)</f>
        <v>0</v>
      </c>
    </row>
    <row r="84" spans="1:256">
      <c r="F84" s="155">
        <f>F83+1</f>
        <v>79</v>
      </c>
      <c r="H84" s="133"/>
      <c r="I84" s="133"/>
      <c r="J84" s="134"/>
      <c r="K84" s="135"/>
      <c r="L84" s="136"/>
      <c r="M84" s="137">
        <f>LEFT(L84,2)</f>
      </c>
      <c r="N84" s="138">
        <f>MID(L84,4,2)</f>
      </c>
      <c r="O84" s="139">
        <f>RIGHT(L84,4)</f>
      </c>
      <c r="P84" s="140"/>
      <c r="Q84" s="141"/>
      <c r="R84" s="142"/>
      <c r="S84" s="143"/>
      <c r="T84" s="144"/>
      <c r="U84" s="145"/>
      <c r="V84" s="146"/>
      <c r="W84" s="146"/>
      <c r="X84" s="147" t="e">
        <f>VLOOKUP(AP84,$BC$7:$BD$14,2)</f>
        <v>#N/A</v>
      </c>
      <c r="Y84" s="147" t="s">
        <f>IF(P84="r",AO84,IF(P84="n",AO84,"-"))</f>
        <v>28</v>
      </c>
      <c r="Z84" s="148">
        <f>AU84-AV84</f>
        <v>0</v>
      </c>
      <c r="AA84" s="148" t="b">
        <f>IF(Y84="Mudansha",VLOOKUP(X84,$BF$7:$BG$14,2,FALSE),IF(Y84="Yudansha",VLOOKUP(X84,$BI$7:$BJ$10,2,FALSE)))</f>
        <v>0</v>
      </c>
      <c r="AB84" s="148">
        <f>IF(AQ84="Y/O",Information!S$62,0)</f>
        <v>0</v>
      </c>
      <c r="AC84" s="148">
        <f>IF(AR84="Y/O",Information!K$62,0)</f>
        <v>0</v>
      </c>
      <c r="AD84" s="148">
        <f>Z84+AA84+AB84</f>
        <v>0</v>
      </c>
      <c r="AE84" s="133"/>
      <c r="AF84" s="133"/>
      <c r="AG84" s="133"/>
      <c r="AH84" s="133"/>
      <c r="AI84" s="160"/>
      <c r="AJ84" s="160"/>
      <c r="AK84" s="150" t="s">
        <f>IF($P84="r",U84,IF($P84="n",U84,"-"))</f>
        <v>28</v>
      </c>
      <c r="AL84" s="151" t="s">
        <f>IF($P84="r",V84,IF($P84="n",V84,"-"))</f>
        <v>28</v>
      </c>
      <c r="AM84" s="151" t="s">
        <f>IF($P84="r",W84,IF($P84="n",W84,"-"))</f>
        <v>28</v>
      </c>
      <c r="AN84" s="151" t="s">
        <f>IF(P84="r",J84,IF(P84="n",J84,"-"))</f>
        <v>28</v>
      </c>
      <c r="AO84" t="e">
        <f>VLOOKUP(K84,$AZ$8:$BA$27,2,FALSE)</f>
        <v>#N/A</v>
      </c>
      <c r="AP84" s="12" t="s">
        <f>IF(P84="r",(AQ$2-O84),IF(P84="n",(AQ$2-O84),"-"))</f>
        <v>28</v>
      </c>
      <c r="AQ84" s="12" t="s">
        <f>IF(P84="N",Q84,IF(P84="r",Q84,"-"))</f>
        <v>28</v>
      </c>
      <c r="AR84" s="12" t="s">
        <f>IF(P84="N",R84,IF(P84="r",R84,"-"))</f>
        <v>28</v>
      </c>
      <c r="AS84" s="12" t="s">
        <f>IF(P84="N",AI84,IF(P84="r",AI84,"-"))</f>
        <v>28</v>
      </c>
      <c r="AT84" s="12" t="s">
        <f>IF(P84="N",AJ84,IF(P84="r",AJ84,"-"))</f>
        <v>28</v>
      </c>
      <c r="AU84" s="148" t="b">
        <f>IF($Y84="Mudansha",VLOOKUP($X84,$BF$17:$BG$24,2,FALSE),IF($Y84="Yudansha",VLOOKUP($X84,$BI$17:$BJ$20,2,FALSE)))</f>
        <v>0</v>
      </c>
      <c r="AV84" t="b">
        <f>IF($AP84&gt;=65,$AU84,0)</f>
        <v>0</v>
      </c>
    </row>
    <row r="85" spans="1:256">
      <c r="F85" s="155">
        <f>F84+1</f>
        <v>80</v>
      </c>
      <c r="H85" s="133"/>
      <c r="I85" s="133"/>
      <c r="J85" s="134"/>
      <c r="K85" s="135"/>
      <c r="L85" s="136"/>
      <c r="M85" s="137">
        <f>LEFT(L85,2)</f>
      </c>
      <c r="N85" s="138">
        <f>MID(L85,4,2)</f>
      </c>
      <c r="O85" s="139">
        <f>RIGHT(L85,4)</f>
      </c>
      <c r="P85" s="140"/>
      <c r="Q85" s="141"/>
      <c r="R85" s="142"/>
      <c r="S85" s="143"/>
      <c r="T85" s="144"/>
      <c r="U85" s="145"/>
      <c r="V85" s="146"/>
      <c r="W85" s="146"/>
      <c r="X85" s="147" t="e">
        <f>VLOOKUP(AP85,$BC$7:$BD$14,2)</f>
        <v>#N/A</v>
      </c>
      <c r="Y85" s="147" t="s">
        <f>IF(P85="r",AO85,IF(P85="n",AO85,"-"))</f>
        <v>28</v>
      </c>
      <c r="Z85" s="148">
        <f>AU85-AV85</f>
        <v>0</v>
      </c>
      <c r="AA85" s="148" t="b">
        <f>IF(Y85="Mudansha",VLOOKUP(X85,$BF$7:$BG$14,2,FALSE),IF(Y85="Yudansha",VLOOKUP(X85,$BI$7:$BJ$10,2,FALSE)))</f>
        <v>0</v>
      </c>
      <c r="AB85" s="148">
        <f>IF(AQ85="Y/O",Information!S$62,0)</f>
        <v>0</v>
      </c>
      <c r="AC85" s="148">
        <f>IF(AR85="Y/O",Information!K$62,0)</f>
        <v>0</v>
      </c>
      <c r="AD85" s="148">
        <f>Z85+AA85+AB85</f>
        <v>0</v>
      </c>
      <c r="AE85" s="133"/>
      <c r="AF85" s="133"/>
      <c r="AG85" s="133"/>
      <c r="AH85" s="133"/>
      <c r="AI85" s="160"/>
      <c r="AJ85" s="160"/>
      <c r="AK85" s="150" t="s">
        <f>IF($P85="r",U85,IF($P85="n",U85,"-"))</f>
        <v>28</v>
      </c>
      <c r="AL85" s="151" t="s">
        <f>IF($P85="r",V85,IF($P85="n",V85,"-"))</f>
        <v>28</v>
      </c>
      <c r="AM85" s="151" t="s">
        <f>IF($P85="r",W85,IF($P85="n",W85,"-"))</f>
        <v>28</v>
      </c>
      <c r="AN85" s="151" t="s">
        <f>IF(P85="r",J85,IF(P85="n",J85,"-"))</f>
        <v>28</v>
      </c>
      <c r="AO85" t="e">
        <f>VLOOKUP(K85,$AZ$8:$BA$27,2,FALSE)</f>
        <v>#N/A</v>
      </c>
      <c r="AP85" s="12" t="s">
        <f>IF(P85="r",(AQ$2-O85),IF(P85="n",(AQ$2-O85),"-"))</f>
        <v>28</v>
      </c>
      <c r="AQ85" s="12" t="s">
        <f>IF(P85="N",Q85,IF(P85="r",Q85,"-"))</f>
        <v>28</v>
      </c>
      <c r="AR85" s="12" t="s">
        <f>IF(P85="N",R85,IF(P85="r",R85,"-"))</f>
        <v>28</v>
      </c>
      <c r="AS85" s="12" t="s">
        <f>IF(P85="N",AI85,IF(P85="r",AI85,"-"))</f>
        <v>28</v>
      </c>
      <c r="AT85" s="12" t="s">
        <f>IF(P85="N",AJ85,IF(P85="r",AJ85,"-"))</f>
        <v>28</v>
      </c>
      <c r="AU85" s="148" t="b">
        <f>IF($Y85="Mudansha",VLOOKUP($X85,$BF$17:$BG$24,2,FALSE),IF($Y85="Yudansha",VLOOKUP($X85,$BI$17:$BJ$20,2,FALSE)))</f>
        <v>0</v>
      </c>
      <c r="AV85" t="b">
        <f>IF($AP85&gt;=65,$AU85,0)</f>
        <v>0</v>
      </c>
    </row>
    <row r="86" spans="1:256">
      <c r="F86" s="155">
        <f>F85+1</f>
        <v>81</v>
      </c>
      <c r="H86" s="133"/>
      <c r="I86" s="133"/>
      <c r="J86" s="134"/>
      <c r="K86" s="135"/>
      <c r="L86" s="136"/>
      <c r="M86" s="137">
        <f>LEFT(L86,2)</f>
      </c>
      <c r="N86" s="138">
        <f>MID(L86,4,2)</f>
      </c>
      <c r="O86" s="139">
        <f>RIGHT(L86,4)</f>
      </c>
      <c r="P86" s="140"/>
      <c r="Q86" s="141"/>
      <c r="R86" s="142"/>
      <c r="S86" s="143"/>
      <c r="T86" s="144"/>
      <c r="U86" s="145"/>
      <c r="V86" s="146"/>
      <c r="W86" s="146"/>
      <c r="X86" s="147" t="e">
        <f>VLOOKUP(AP86,$BC$7:$BD$14,2)</f>
        <v>#N/A</v>
      </c>
      <c r="Y86" s="147" t="s">
        <f>IF(P86="r",AO86,IF(P86="n",AO86,"-"))</f>
        <v>28</v>
      </c>
      <c r="Z86" s="148">
        <f>AU86-AV86</f>
        <v>0</v>
      </c>
      <c r="AA86" s="148" t="b">
        <f>IF(Y86="Mudansha",VLOOKUP(X86,$BF$7:$BG$14,2,FALSE),IF(Y86="Yudansha",VLOOKUP(X86,$BI$7:$BJ$10,2,FALSE)))</f>
        <v>0</v>
      </c>
      <c r="AB86" s="148">
        <f>IF(AQ86="Y/O",Information!S$62,0)</f>
        <v>0</v>
      </c>
      <c r="AC86" s="148">
        <f>IF(AR86="Y/O",Information!K$62,0)</f>
        <v>0</v>
      </c>
      <c r="AD86" s="148">
        <f>Z86+AA86+AB86</f>
        <v>0</v>
      </c>
      <c r="AE86" s="133"/>
      <c r="AF86" s="133"/>
      <c r="AG86" s="133"/>
      <c r="AH86" s="133"/>
      <c r="AI86" s="160"/>
      <c r="AJ86" s="160"/>
      <c r="AK86" s="150" t="s">
        <f>IF($P86="r",U86,IF($P86="n",U86,"-"))</f>
        <v>28</v>
      </c>
      <c r="AL86" s="151" t="s">
        <f>IF($P86="r",V86,IF($P86="n",V86,"-"))</f>
        <v>28</v>
      </c>
      <c r="AM86" s="151" t="s">
        <f>IF($P86="r",W86,IF($P86="n",W86,"-"))</f>
        <v>28</v>
      </c>
      <c r="AN86" s="151" t="s">
        <f>IF(P86="r",J86,IF(P86="n",J86,"-"))</f>
        <v>28</v>
      </c>
      <c r="AO86" t="e">
        <f>VLOOKUP(K86,$AZ$8:$BA$27,2,FALSE)</f>
        <v>#N/A</v>
      </c>
      <c r="AP86" s="12" t="s">
        <f>IF(P86="r",(AQ$2-O86),IF(P86="n",(AQ$2-O86),"-"))</f>
        <v>28</v>
      </c>
      <c r="AQ86" s="12" t="s">
        <f>IF(P86="N",Q86,IF(P86="r",Q86,"-"))</f>
        <v>28</v>
      </c>
      <c r="AR86" s="12" t="s">
        <f>IF(P86="N",R86,IF(P86="r",R86,"-"))</f>
        <v>28</v>
      </c>
      <c r="AS86" s="12" t="s">
        <f>IF(P86="N",AI86,IF(P86="r",AI86,"-"))</f>
        <v>28</v>
      </c>
      <c r="AT86" s="12" t="s">
        <f>IF(P86="N",AJ86,IF(P86="r",AJ86,"-"))</f>
        <v>28</v>
      </c>
      <c r="AU86" s="148" t="b">
        <f>IF($Y86="Mudansha",VLOOKUP($X86,$BF$17:$BG$24,2,FALSE),IF($Y86="Yudansha",VLOOKUP($X86,$BI$17:$BJ$20,2,FALSE)))</f>
        <v>0</v>
      </c>
      <c r="AV86" t="b">
        <f>IF($AP86&gt;=65,$AU86,0)</f>
        <v>0</v>
      </c>
    </row>
    <row r="87" spans="1:256" ht="12.75" hidden="1">
      <c r="F87" s="155">
        <f>F86+1</f>
        <v>82</v>
      </c>
      <c r="H87" s="133"/>
      <c r="I87" s="133"/>
      <c r="J87" s="134"/>
      <c r="K87" s="135"/>
      <c r="L87" s="136"/>
      <c r="M87" s="137"/>
      <c r="N87" s="138"/>
      <c r="O87" s="139"/>
      <c r="P87" s="140"/>
      <c r="Q87" s="141"/>
      <c r="R87" s="142"/>
      <c r="S87" s="143"/>
      <c r="T87" s="144"/>
      <c r="U87" s="145"/>
      <c r="V87" s="146"/>
      <c r="W87" s="146"/>
      <c r="X87" s="147" t="e">
        <f>VLOOKUP(AP87,$BC$7:$BD$14,2)</f>
        <v>#N/A</v>
      </c>
      <c r="Y87" s="147" t="s">
        <f>IF(P87="r",AO87,IF(P87="n",AO87,"-"))</f>
        <v>28</v>
      </c>
      <c r="Z87" s="148">
        <f>AU87-AV87</f>
        <v>0</v>
      </c>
      <c r="AA87" s="148" t="b">
        <f>IF(Y87="Mudansha",VLOOKUP(X87,$BF$7:$BG$14,2,FALSE),IF(Y87="Yudansha",VLOOKUP(X87,$BI$7:$BJ$10,2,FALSE)))</f>
        <v>0</v>
      </c>
      <c r="AB87" s="148">
        <f>IF(AQ87="Y/O",Information!S$62,0)</f>
        <v>0</v>
      </c>
      <c r="AC87" s="148">
        <f>IF(AR87="Y/O",Information!K$62,0)</f>
        <v>0</v>
      </c>
      <c r="AD87" s="148">
        <f>Z87+AA87+AB87</f>
        <v>0</v>
      </c>
      <c r="AE87" s="133"/>
      <c r="AF87" s="133"/>
      <c r="AG87" s="133"/>
      <c r="AH87" s="133"/>
      <c r="AI87" s="160"/>
      <c r="AJ87" s="160"/>
      <c r="AK87" s="150" t="s">
        <f>IF($P87="r",U87,IF($P87="n",U87,"-"))</f>
        <v>28</v>
      </c>
      <c r="AL87" s="151" t="s">
        <f>IF($P87="r",V87,IF($P87="n",V87,"-"))</f>
        <v>28</v>
      </c>
      <c r="AM87" s="151" t="s">
        <f>IF($P87="r",W87,IF($P87="n",W87,"-"))</f>
        <v>28</v>
      </c>
      <c r="AN87" s="151" t="s">
        <f>IF(P87="r",J87,IF(P87="n",J87,"-"))</f>
        <v>28</v>
      </c>
      <c r="AO87" t="e">
        <f>VLOOKUP(K87,$AZ$8:$BA$27,2,FALSE)</f>
        <v>#N/A</v>
      </c>
      <c r="AP87" s="12" t="s">
        <f>IF(P87="r",(AQ$2-O87),IF(P87="n",(AQ$2-O87),"-"))</f>
        <v>28</v>
      </c>
      <c r="AQ87" s="12" t="s">
        <f>IF(P87="N",Q87,IF(P87="r",Q87,"-"))</f>
        <v>28</v>
      </c>
      <c r="AR87" s="12" t="s">
        <f>IF(P87="N",R87,IF(P87="r",R87,"-"))</f>
        <v>28</v>
      </c>
      <c r="AS87" s="12" t="s">
        <f>IF(P87="N",AI87,IF(P87="r",AI87,"-"))</f>
        <v>28</v>
      </c>
      <c r="AT87" s="12" t="s">
        <f>IF(P87="N",AJ87,IF(P87="r",AJ87,"-"))</f>
        <v>28</v>
      </c>
      <c r="AU87" s="148" t="b">
        <f>IF($Y87="Mudansha",VLOOKUP($X87,$BF$17:$BG$24,2,FALSE),IF($Y87="Yudansha",VLOOKUP($X87,$BI$17:$BJ$20,2,FALSE)))</f>
        <v>0</v>
      </c>
      <c r="AV87" t="b">
        <f>IF($AP87&gt;=65,$AU87,0)</f>
        <v>0</v>
      </c>
    </row>
    <row r="88" spans="1:256">
      <c r="F88" s="155">
        <f>F87+1</f>
        <v>83</v>
      </c>
      <c r="H88" s="133"/>
      <c r="I88" s="133"/>
      <c r="J88" s="134"/>
      <c r="K88" s="135"/>
      <c r="L88" s="136"/>
      <c r="M88" s="137">
        <f>LEFT(L88,2)</f>
      </c>
      <c r="N88" s="138">
        <f>MID(L88,4,2)</f>
      </c>
      <c r="O88" s="139">
        <f>RIGHT(L88,4)</f>
      </c>
      <c r="P88" s="140"/>
      <c r="Q88" s="141"/>
      <c r="R88" s="142"/>
      <c r="S88" s="143"/>
      <c r="T88" s="144"/>
      <c r="U88" s="145"/>
      <c r="V88" s="146"/>
      <c r="W88" s="146"/>
      <c r="X88" s="147" t="e">
        <f>VLOOKUP(AP88,$BC$7:$BD$14,2)</f>
        <v>#N/A</v>
      </c>
      <c r="Y88" s="147" t="s">
        <f>IF(P88="r",AO88,IF(P88="n",AO88,"-"))</f>
        <v>28</v>
      </c>
      <c r="Z88" s="148">
        <f>AU88-AV88</f>
        <v>0</v>
      </c>
      <c r="AA88" s="148" t="b">
        <f>IF(Y88="Mudansha",VLOOKUP(X88,$BF$7:$BG$14,2,FALSE),IF(Y88="Yudansha",VLOOKUP(X88,$BI$7:$BJ$10,2,FALSE)))</f>
        <v>0</v>
      </c>
      <c r="AB88" s="148">
        <f>IF(AQ88="Y/O",Information!S$62,0)</f>
        <v>0</v>
      </c>
      <c r="AC88" s="148">
        <f>IF(AR88="Y/O",Information!K$62,0)</f>
        <v>0</v>
      </c>
      <c r="AD88" s="148">
        <f>Z88+AA88+AB88</f>
        <v>0</v>
      </c>
      <c r="AE88" s="133"/>
      <c r="AF88" s="133"/>
      <c r="AG88" s="133"/>
      <c r="AH88" s="133"/>
      <c r="AI88" s="160"/>
      <c r="AJ88" s="160"/>
      <c r="AK88" s="150" t="s">
        <f>IF($P88="r",U88,IF($P88="n",U88,"-"))</f>
        <v>28</v>
      </c>
      <c r="AL88" s="151" t="s">
        <f>IF($P88="r",V88,IF($P88="n",V88,"-"))</f>
        <v>28</v>
      </c>
      <c r="AM88" s="151" t="s">
        <f>IF($P88="r",W88,IF($P88="n",W88,"-"))</f>
        <v>28</v>
      </c>
      <c r="AN88" s="151" t="s">
        <f>IF(P88="r",J88,IF(P88="n",J88,"-"))</f>
        <v>28</v>
      </c>
      <c r="AO88" t="e">
        <f>VLOOKUP(K88,$AZ$8:$BA$27,2,FALSE)</f>
        <v>#N/A</v>
      </c>
      <c r="AP88" s="12" t="s">
        <f>IF(P88="r",(AQ$2-O88),IF(P88="n",(AQ$2-O88),"-"))</f>
        <v>28</v>
      </c>
      <c r="AQ88" s="12" t="s">
        <f>IF(P88="N",Q88,IF(P88="r",Q88,"-"))</f>
        <v>28</v>
      </c>
      <c r="AR88" s="12" t="s">
        <f>IF(P88="N",R88,IF(P88="r",R88,"-"))</f>
        <v>28</v>
      </c>
      <c r="AS88" s="12" t="s">
        <f>IF(P88="N",AI88,IF(P88="r",AI88,"-"))</f>
        <v>28</v>
      </c>
      <c r="AT88" s="12" t="s">
        <f>IF(P88="N",AJ88,IF(P88="r",AJ88,"-"))</f>
        <v>28</v>
      </c>
      <c r="AU88" s="148" t="b">
        <f>IF($Y88="Mudansha",VLOOKUP($X88,$BF$17:$BG$24,2,FALSE),IF($Y88="Yudansha",VLOOKUP($X88,$BI$17:$BJ$20,2,FALSE)))</f>
        <v>0</v>
      </c>
      <c r="AV88" t="b">
        <f>IF($AP88&gt;=65,$AU88,0)</f>
        <v>0</v>
      </c>
    </row>
    <row r="89" spans="1:256">
      <c r="F89" s="155">
        <f>F88+1</f>
        <v>84</v>
      </c>
      <c r="H89" s="133"/>
      <c r="I89" s="133"/>
      <c r="J89" s="134"/>
      <c r="K89" s="135"/>
      <c r="L89" s="136"/>
      <c r="M89" s="137">
        <f>LEFT(L89,2)</f>
      </c>
      <c r="N89" s="138">
        <f>MID(L89,4,2)</f>
      </c>
      <c r="O89" s="139">
        <f>RIGHT(L89,4)</f>
      </c>
      <c r="P89" s="140"/>
      <c r="Q89" s="141"/>
      <c r="R89" s="142"/>
      <c r="S89" s="143"/>
      <c r="T89" s="144"/>
      <c r="U89" s="145"/>
      <c r="V89" s="146"/>
      <c r="W89" s="146"/>
      <c r="X89" s="147" t="e">
        <f>VLOOKUP(AP89,$BC$7:$BD$14,2)</f>
        <v>#N/A</v>
      </c>
      <c r="Y89" s="147" t="s">
        <f>IF(P89="r",AO89,IF(P89="n",AO89,"-"))</f>
        <v>28</v>
      </c>
      <c r="Z89" s="148">
        <f>AU89-AV89</f>
        <v>0</v>
      </c>
      <c r="AA89" s="148" t="b">
        <f>IF(Y89="Mudansha",VLOOKUP(X89,$BF$7:$BG$14,2,FALSE),IF(Y89="Yudansha",VLOOKUP(X89,$BI$7:$BJ$10,2,FALSE)))</f>
        <v>0</v>
      </c>
      <c r="AB89" s="148">
        <f>IF(AQ89="Y/O",Information!S$62,0)</f>
        <v>0</v>
      </c>
      <c r="AC89" s="148">
        <f>IF(AR89="Y/O",Information!K$62,0)</f>
        <v>0</v>
      </c>
      <c r="AD89" s="148">
        <f>Z89+AA89+AB89</f>
        <v>0</v>
      </c>
      <c r="AE89" s="133"/>
      <c r="AF89" s="133"/>
      <c r="AG89" s="133"/>
      <c r="AH89" s="133"/>
      <c r="AI89" s="160"/>
      <c r="AJ89" s="160"/>
      <c r="AK89" s="150" t="s">
        <f>IF($P89="r",U89,IF($P89="n",U89,"-"))</f>
        <v>28</v>
      </c>
      <c r="AL89" s="151" t="s">
        <f>IF($P89="r",V89,IF($P89="n",V89,"-"))</f>
        <v>28</v>
      </c>
      <c r="AM89" s="151" t="s">
        <f>IF($P89="r",W89,IF($P89="n",W89,"-"))</f>
        <v>28</v>
      </c>
      <c r="AN89" s="151" t="s">
        <f>IF(P89="r",J89,IF(P89="n",J89,"-"))</f>
        <v>28</v>
      </c>
      <c r="AO89" t="e">
        <f>VLOOKUP(K89,$AZ$8:$BA$27,2,FALSE)</f>
        <v>#N/A</v>
      </c>
      <c r="AP89" s="12" t="s">
        <f>IF(P89="r",(AQ$2-O89),IF(P89="n",(AQ$2-O89),"-"))</f>
        <v>28</v>
      </c>
      <c r="AQ89" s="12" t="s">
        <f>IF(P89="N",Q89,IF(P89="r",Q89,"-"))</f>
        <v>28</v>
      </c>
      <c r="AR89" s="12" t="s">
        <f>IF(P89="N",R89,IF(P89="r",R89,"-"))</f>
        <v>28</v>
      </c>
      <c r="AS89" s="12" t="s">
        <f>IF(P89="N",AI89,IF(P89="r",AI89,"-"))</f>
        <v>28</v>
      </c>
      <c r="AT89" s="12" t="s">
        <f>IF(P89="N",AJ89,IF(P89="r",AJ89,"-"))</f>
        <v>28</v>
      </c>
      <c r="AU89" s="148" t="b">
        <f>IF($Y89="Mudansha",VLOOKUP($X89,$BF$17:$BG$24,2,FALSE),IF($Y89="Yudansha",VLOOKUP($X89,$BI$17:$BJ$20,2,FALSE)))</f>
        <v>0</v>
      </c>
      <c r="AV89" t="b">
        <f>IF($AP89&gt;=65,$AU89,0)</f>
        <v>0</v>
      </c>
    </row>
    <row r="90" spans="1:256">
      <c r="F90" s="155">
        <f>F89+1</f>
        <v>85</v>
      </c>
      <c r="H90" s="133"/>
      <c r="I90" s="133"/>
      <c r="J90" s="134"/>
      <c r="K90" s="135"/>
      <c r="L90" s="136"/>
      <c r="M90" s="137">
        <f>LEFT(L90,2)</f>
      </c>
      <c r="N90" s="138">
        <f>MID(L90,4,2)</f>
      </c>
      <c r="O90" s="139">
        <f>RIGHT(L90,4)</f>
      </c>
      <c r="P90" s="140"/>
      <c r="Q90" s="141"/>
      <c r="R90" s="142"/>
      <c r="S90" s="143"/>
      <c r="T90" s="144"/>
      <c r="U90" s="145"/>
      <c r="V90" s="146"/>
      <c r="W90" s="146"/>
      <c r="X90" s="147" t="e">
        <f>VLOOKUP(AP90,$BC$7:$BD$14,2)</f>
        <v>#N/A</v>
      </c>
      <c r="Y90" s="147" t="s">
        <f>IF(P90="r",AO90,IF(P90="n",AO90,"-"))</f>
        <v>28</v>
      </c>
      <c r="Z90" s="148">
        <f>AU90-AV90</f>
        <v>0</v>
      </c>
      <c r="AA90" s="148" t="b">
        <f>IF(Y90="Mudansha",VLOOKUP(X90,$BF$7:$BG$14,2,FALSE),IF(Y90="Yudansha",VLOOKUP(X90,$BI$7:$BJ$10,2,FALSE)))</f>
        <v>0</v>
      </c>
      <c r="AB90" s="148">
        <f>IF(AQ90="Y/O",Information!S$62,0)</f>
        <v>0</v>
      </c>
      <c r="AC90" s="148">
        <f>IF(AR90="Y/O",Information!K$62,0)</f>
        <v>0</v>
      </c>
      <c r="AD90" s="148">
        <f>Z90+AA90+AB90</f>
        <v>0</v>
      </c>
      <c r="AE90" s="133"/>
      <c r="AF90" s="133"/>
      <c r="AG90" s="133"/>
      <c r="AH90" s="133"/>
      <c r="AI90" s="160"/>
      <c r="AJ90" s="160"/>
      <c r="AK90" s="150" t="s">
        <f>IF($P90="r",U90,IF($P90="n",U90,"-"))</f>
        <v>28</v>
      </c>
      <c r="AL90" s="151" t="s">
        <f>IF($P90="r",V90,IF($P90="n",V90,"-"))</f>
        <v>28</v>
      </c>
      <c r="AM90" s="151" t="s">
        <f>IF($P90="r",W90,IF($P90="n",W90,"-"))</f>
        <v>28</v>
      </c>
      <c r="AN90" s="151" t="s">
        <f>IF(P90="r",J90,IF(P90="n",J90,"-"))</f>
        <v>28</v>
      </c>
      <c r="AO90" t="e">
        <f>VLOOKUP(K90,$AZ$8:$BA$27,2,FALSE)</f>
        <v>#N/A</v>
      </c>
      <c r="AP90" s="12" t="s">
        <f>IF(P90="r",(AQ$2-O90),IF(P90="n",(AQ$2-O90),"-"))</f>
        <v>28</v>
      </c>
      <c r="AQ90" s="12" t="s">
        <f>IF(P90="N",Q90,IF(P90="r",Q90,"-"))</f>
        <v>28</v>
      </c>
      <c r="AR90" s="12" t="s">
        <f>IF(P90="N",R90,IF(P90="r",R90,"-"))</f>
        <v>28</v>
      </c>
      <c r="AS90" s="12" t="s">
        <f>IF(P90="N",AI90,IF(P90="r",AI90,"-"))</f>
        <v>28</v>
      </c>
      <c r="AT90" s="12" t="s">
        <f>IF(P90="N",AJ90,IF(P90="r",AJ90,"-"))</f>
        <v>28</v>
      </c>
      <c r="AU90" s="148" t="b">
        <f>IF($Y90="Mudansha",VLOOKUP($X90,$BF$17:$BG$24,2,FALSE),IF($Y90="Yudansha",VLOOKUP($X90,$BI$17:$BJ$20,2,FALSE)))</f>
        <v>0</v>
      </c>
      <c r="AV90" t="b">
        <f>IF($AP90&gt;=65,$AU90,0)</f>
        <v>0</v>
      </c>
    </row>
    <row r="91" spans="1:256">
      <c r="F91" s="155">
        <f>F90+1</f>
        <v>86</v>
      </c>
      <c r="H91" s="133"/>
      <c r="I91" s="133"/>
      <c r="J91" s="134"/>
      <c r="K91" s="135"/>
      <c r="L91" s="136"/>
      <c r="M91" s="137">
        <f>LEFT(L91,2)</f>
      </c>
      <c r="N91" s="138">
        <f>MID(L91,4,2)</f>
      </c>
      <c r="O91" s="139">
        <f>RIGHT(L91,4)</f>
      </c>
      <c r="P91" s="140"/>
      <c r="Q91" s="141"/>
      <c r="R91" s="142"/>
      <c r="S91" s="143"/>
      <c r="T91" s="144"/>
      <c r="U91" s="145"/>
      <c r="V91" s="146"/>
      <c r="W91" s="146"/>
      <c r="X91" s="147" t="e">
        <f>VLOOKUP(AP91,$BC$7:$BD$14,2)</f>
        <v>#N/A</v>
      </c>
      <c r="Y91" s="147" t="s">
        <f>IF(P91="r",AO91,IF(P91="n",AO91,"-"))</f>
        <v>28</v>
      </c>
      <c r="Z91" s="148">
        <f>AU91-AV91</f>
        <v>0</v>
      </c>
      <c r="AA91" s="148" t="b">
        <f>IF(Y91="Mudansha",VLOOKUP(X91,$BF$7:$BG$14,2,FALSE),IF(Y91="Yudansha",VLOOKUP(X91,$BI$7:$BJ$10,2,FALSE)))</f>
        <v>0</v>
      </c>
      <c r="AB91" s="148">
        <f>IF(AQ91="Y/O",Information!S$62,0)</f>
        <v>0</v>
      </c>
      <c r="AC91" s="148">
        <f>IF(AR91="Y/O",Information!K$62,0)</f>
        <v>0</v>
      </c>
      <c r="AD91" s="148">
        <f>Z91+AA91+AB91</f>
        <v>0</v>
      </c>
      <c r="AE91" s="133"/>
      <c r="AF91" s="133"/>
      <c r="AG91" s="133"/>
      <c r="AH91" s="133"/>
      <c r="AI91" s="160"/>
      <c r="AJ91" s="160"/>
      <c r="AK91" s="150" t="s">
        <f>IF($P91="r",U91,IF($P91="n",U91,"-"))</f>
        <v>28</v>
      </c>
      <c r="AL91" s="151" t="s">
        <f>IF($P91="r",V91,IF($P91="n",V91,"-"))</f>
        <v>28</v>
      </c>
      <c r="AM91" s="151" t="s">
        <f>IF($P91="r",W91,IF($P91="n",W91,"-"))</f>
        <v>28</v>
      </c>
      <c r="AN91" s="151" t="s">
        <f>IF(P91="r",J91,IF(P91="n",J91,"-"))</f>
        <v>28</v>
      </c>
      <c r="AO91" t="e">
        <f>VLOOKUP(K91,$AZ$8:$BA$27,2,FALSE)</f>
        <v>#N/A</v>
      </c>
      <c r="AP91" s="12" t="s">
        <f>IF(P91="r",(AQ$2-O91),IF(P91="n",(AQ$2-O91),"-"))</f>
        <v>28</v>
      </c>
      <c r="AQ91" s="12" t="s">
        <f>IF(P91="N",Q91,IF(P91="r",Q91,"-"))</f>
        <v>28</v>
      </c>
      <c r="AR91" s="12" t="s">
        <f>IF(P91="N",R91,IF(P91="r",R91,"-"))</f>
        <v>28</v>
      </c>
      <c r="AS91" s="12" t="s">
        <f>IF(P91="N",AI91,IF(P91="r",AI91,"-"))</f>
        <v>28</v>
      </c>
      <c r="AT91" s="12" t="s">
        <f>IF(P91="N",AJ91,IF(P91="r",AJ91,"-"))</f>
        <v>28</v>
      </c>
      <c r="AU91" s="148" t="b">
        <f>IF($Y91="Mudansha",VLOOKUP($X91,$BF$17:$BG$24,2,FALSE),IF($Y91="Yudansha",VLOOKUP($X91,$BI$17:$BJ$20,2,FALSE)))</f>
        <v>0</v>
      </c>
      <c r="AV91" t="b">
        <f>IF($AP91&gt;=65,$AU91,0)</f>
        <v>0</v>
      </c>
    </row>
    <row r="92" spans="1:256">
      <c r="F92" s="155">
        <f>F91+1</f>
        <v>87</v>
      </c>
      <c r="H92" s="133"/>
      <c r="I92" s="133"/>
      <c r="J92" s="134"/>
      <c r="K92" s="135"/>
      <c r="L92" s="136"/>
      <c r="M92" s="137">
        <f>LEFT(L92,2)</f>
      </c>
      <c r="N92" s="138">
        <f>MID(L92,4,2)</f>
      </c>
      <c r="O92" s="139">
        <f>RIGHT(L92,4)</f>
      </c>
      <c r="P92" s="140"/>
      <c r="Q92" s="141"/>
      <c r="R92" s="142"/>
      <c r="S92" s="143"/>
      <c r="T92" s="144"/>
      <c r="U92" s="145"/>
      <c r="V92" s="146"/>
      <c r="W92" s="146"/>
      <c r="X92" s="147" t="e">
        <f>VLOOKUP(AP92,$BC$7:$BD$14,2)</f>
        <v>#N/A</v>
      </c>
      <c r="Y92" s="147" t="s">
        <f>IF(P92="r",AO92,IF(P92="n",AO92,"-"))</f>
        <v>28</v>
      </c>
      <c r="Z92" s="148">
        <f>AU92-AV92</f>
        <v>0</v>
      </c>
      <c r="AA92" s="148" t="b">
        <f>IF(Y92="Mudansha",VLOOKUP(X92,$BF$7:$BG$14,2,FALSE),IF(Y92="Yudansha",VLOOKUP(X92,$BI$7:$BJ$10,2,FALSE)))</f>
        <v>0</v>
      </c>
      <c r="AB92" s="148">
        <f>IF(AQ92="Y/O",Information!S$62,0)</f>
        <v>0</v>
      </c>
      <c r="AC92" s="148">
        <f>IF(AR92="Y/O",Information!K$62,0)</f>
        <v>0</v>
      </c>
      <c r="AD92" s="148">
        <f>Z92+AA92+AB92</f>
        <v>0</v>
      </c>
      <c r="AE92" s="133"/>
      <c r="AF92" s="133"/>
      <c r="AG92" s="133"/>
      <c r="AH92" s="133"/>
      <c r="AI92" s="160"/>
      <c r="AJ92" s="160"/>
      <c r="AK92" s="150" t="s">
        <f>IF($P92="r",U92,IF($P92="n",U92,"-"))</f>
        <v>28</v>
      </c>
      <c r="AL92" s="151" t="s">
        <f>IF($P92="r",V92,IF($P92="n",V92,"-"))</f>
        <v>28</v>
      </c>
      <c r="AM92" s="151" t="s">
        <f>IF($P92="r",W92,IF($P92="n",W92,"-"))</f>
        <v>28</v>
      </c>
      <c r="AN92" s="151" t="s">
        <f>IF(P92="r",J92,IF(P92="n",J92,"-"))</f>
        <v>28</v>
      </c>
      <c r="AO92" t="e">
        <f>VLOOKUP(K92,$AZ$8:$BA$27,2,FALSE)</f>
        <v>#N/A</v>
      </c>
      <c r="AP92" s="12" t="s">
        <f>IF(P92="r",(AQ$2-O92),IF(P92="n",(AQ$2-O92),"-"))</f>
        <v>28</v>
      </c>
      <c r="AQ92" s="12" t="s">
        <f>IF(P92="N",Q92,IF(P92="r",Q92,"-"))</f>
        <v>28</v>
      </c>
      <c r="AR92" s="12" t="s">
        <f>IF(P92="N",R92,IF(P92="r",R92,"-"))</f>
        <v>28</v>
      </c>
      <c r="AS92" s="12" t="s">
        <f>IF(P92="N",AI92,IF(P92="r",AI92,"-"))</f>
        <v>28</v>
      </c>
      <c r="AT92" s="12" t="s">
        <f>IF(P92="N",AJ92,IF(P92="r",AJ92,"-"))</f>
        <v>28</v>
      </c>
      <c r="AU92" s="148" t="b">
        <f>IF($Y92="Mudansha",VLOOKUP($X92,$BF$17:$BG$24,2,FALSE),IF($Y92="Yudansha",VLOOKUP($X92,$BI$17:$BJ$20,2,FALSE)))</f>
        <v>0</v>
      </c>
      <c r="AV92" t="b">
        <f>IF($AP92&gt;=65,$AU92,0)</f>
        <v>0</v>
      </c>
    </row>
    <row r="93" spans="1:256">
      <c r="F93" s="155">
        <f>F92+1</f>
        <v>88</v>
      </c>
      <c r="H93" s="133"/>
      <c r="I93" s="133"/>
      <c r="J93" s="134"/>
      <c r="K93" s="135"/>
      <c r="L93" s="136"/>
      <c r="M93" s="137">
        <f>LEFT(L93,2)</f>
      </c>
      <c r="N93" s="138">
        <f>MID(L93,4,2)</f>
      </c>
      <c r="O93" s="139">
        <f>RIGHT(L93,4)</f>
      </c>
      <c r="P93" s="140"/>
      <c r="Q93" s="141"/>
      <c r="R93" s="142"/>
      <c r="S93" s="143"/>
      <c r="T93" s="144"/>
      <c r="U93" s="145"/>
      <c r="V93" s="146"/>
      <c r="W93" s="146"/>
      <c r="X93" s="147" t="e">
        <f>VLOOKUP(AP93,$BC$7:$BD$14,2)</f>
        <v>#N/A</v>
      </c>
      <c r="Y93" s="147" t="s">
        <f>IF(P93="r",AO93,IF(P93="n",AO93,"-"))</f>
        <v>28</v>
      </c>
      <c r="Z93" s="148">
        <f>AU93-AV93</f>
        <v>0</v>
      </c>
      <c r="AA93" s="148" t="b">
        <f>IF(Y93="Mudansha",VLOOKUP(X93,$BF$7:$BG$14,2,FALSE),IF(Y93="Yudansha",VLOOKUP(X93,$BI$7:$BJ$10,2,FALSE)))</f>
        <v>0</v>
      </c>
      <c r="AB93" s="148">
        <f>IF(AQ93="Y/O",Information!S$62,0)</f>
        <v>0</v>
      </c>
      <c r="AC93" s="148">
        <f>IF(AR93="Y/O",Information!K$62,0)</f>
        <v>0</v>
      </c>
      <c r="AD93" s="148">
        <f>Z93+AA93+AB93</f>
        <v>0</v>
      </c>
      <c r="AE93" s="133"/>
      <c r="AF93" s="133"/>
      <c r="AG93" s="133"/>
      <c r="AH93" s="133"/>
      <c r="AI93" s="160"/>
      <c r="AJ93" s="160"/>
      <c r="AK93" s="150" t="s">
        <f>IF($P93="r",U93,IF($P93="n",U93,"-"))</f>
        <v>28</v>
      </c>
      <c r="AL93" s="151" t="s">
        <f>IF($P93="r",V93,IF($P93="n",V93,"-"))</f>
        <v>28</v>
      </c>
      <c r="AM93" s="151" t="s">
        <f>IF($P93="r",W93,IF($P93="n",W93,"-"))</f>
        <v>28</v>
      </c>
      <c r="AN93" s="151" t="s">
        <f>IF(P93="r",J93,IF(P93="n",J93,"-"))</f>
        <v>28</v>
      </c>
      <c r="AO93" t="e">
        <f>VLOOKUP(K93,$AZ$8:$BA$27,2,FALSE)</f>
        <v>#N/A</v>
      </c>
      <c r="AP93" s="12" t="s">
        <f>IF(P93="r",(AQ$2-O93),IF(P93="n",(AQ$2-O93),"-"))</f>
        <v>28</v>
      </c>
      <c r="AQ93" s="12" t="s">
        <f>IF(P93="N",Q93,IF(P93="r",Q93,"-"))</f>
        <v>28</v>
      </c>
      <c r="AR93" s="12" t="s">
        <f>IF(P93="N",R93,IF(P93="r",R93,"-"))</f>
        <v>28</v>
      </c>
      <c r="AS93" s="12" t="s">
        <f>IF(P93="N",AI93,IF(P93="r",AI93,"-"))</f>
        <v>28</v>
      </c>
      <c r="AT93" s="12" t="s">
        <f>IF(P93="N",AJ93,IF(P93="r",AJ93,"-"))</f>
        <v>28</v>
      </c>
      <c r="AU93" s="148" t="b">
        <f>IF($Y93="Mudansha",VLOOKUP($X93,$BF$17:$BG$24,2,FALSE),IF($Y93="Yudansha",VLOOKUP($X93,$BI$17:$BJ$20,2,FALSE)))</f>
        <v>0</v>
      </c>
      <c r="AV93" t="b">
        <f>IF($AP93&gt;=65,$AU93,0)</f>
        <v>0</v>
      </c>
    </row>
    <row r="94" spans="1:256">
      <c r="F94" s="155">
        <f>F93+1</f>
        <v>89</v>
      </c>
      <c r="H94" s="133"/>
      <c r="I94" s="133"/>
      <c r="J94" s="134"/>
      <c r="K94" s="135"/>
      <c r="L94" s="136"/>
      <c r="M94" s="137">
        <f>LEFT(L94,2)</f>
      </c>
      <c r="N94" s="138">
        <f>MID(L94,4,2)</f>
      </c>
      <c r="O94" s="139">
        <f>RIGHT(L94,4)</f>
      </c>
      <c r="P94" s="140"/>
      <c r="Q94" s="141"/>
      <c r="R94" s="142"/>
      <c r="S94" s="143"/>
      <c r="T94" s="144"/>
      <c r="U94" s="145"/>
      <c r="V94" s="146"/>
      <c r="W94" s="146"/>
      <c r="X94" s="147" t="e">
        <f>VLOOKUP(AP94,$BC$7:$BD$14,2)</f>
        <v>#N/A</v>
      </c>
      <c r="Y94" s="147" t="s">
        <f>IF(P94="r",AO94,IF(P94="n",AO94,"-"))</f>
        <v>28</v>
      </c>
      <c r="Z94" s="148">
        <f>AU94-AV94</f>
        <v>0</v>
      </c>
      <c r="AA94" s="148" t="b">
        <f>IF(Y94="Mudansha",VLOOKUP(X94,$BF$7:$BG$14,2,FALSE),IF(Y94="Yudansha",VLOOKUP(X94,$BI$7:$BJ$10,2,FALSE)))</f>
        <v>0</v>
      </c>
      <c r="AB94" s="148">
        <f>IF(AQ94="Y/O",Information!S$62,0)</f>
        <v>0</v>
      </c>
      <c r="AC94" s="148">
        <f>IF(AR94="Y/O",Information!K$62,0)</f>
        <v>0</v>
      </c>
      <c r="AD94" s="148">
        <f>Z94+AA94+AB94</f>
        <v>0</v>
      </c>
      <c r="AE94" s="133"/>
      <c r="AF94" s="133"/>
      <c r="AG94" s="133"/>
      <c r="AH94" s="133"/>
      <c r="AI94" s="160"/>
      <c r="AJ94" s="160"/>
      <c r="AK94" s="150" t="s">
        <f>IF($P94="r",U94,IF($P94="n",U94,"-"))</f>
        <v>28</v>
      </c>
      <c r="AL94" s="151" t="s">
        <f>IF($P94="r",V94,IF($P94="n",V94,"-"))</f>
        <v>28</v>
      </c>
      <c r="AM94" s="151" t="s">
        <f>IF($P94="r",W94,IF($P94="n",W94,"-"))</f>
        <v>28</v>
      </c>
      <c r="AN94" s="151" t="s">
        <f>IF(P94="r",J94,IF(P94="n",J94,"-"))</f>
        <v>28</v>
      </c>
      <c r="AO94" t="e">
        <f>VLOOKUP(K94,$AZ$8:$BA$27,2,FALSE)</f>
        <v>#N/A</v>
      </c>
      <c r="AP94" s="12" t="s">
        <f>IF(P94="r",(AQ$2-O94),IF(P94="n",(AQ$2-O94),"-"))</f>
        <v>28</v>
      </c>
      <c r="AQ94" s="12" t="s">
        <f>IF(P94="N",Q94,IF(P94="r",Q94,"-"))</f>
        <v>28</v>
      </c>
      <c r="AR94" s="12" t="s">
        <f>IF(P94="N",R94,IF(P94="r",R94,"-"))</f>
        <v>28</v>
      </c>
      <c r="AS94" s="12" t="s">
        <f>IF(P94="N",AI94,IF(P94="r",AI94,"-"))</f>
        <v>28</v>
      </c>
      <c r="AT94" s="12" t="s">
        <f>IF(P94="N",AJ94,IF(P94="r",AJ94,"-"))</f>
        <v>28</v>
      </c>
      <c r="AU94" s="148" t="b">
        <f>IF($Y94="Mudansha",VLOOKUP($X94,$BF$17:$BG$24,2,FALSE),IF($Y94="Yudansha",VLOOKUP($X94,$BI$17:$BJ$20,2,FALSE)))</f>
        <v>0</v>
      </c>
      <c r="AV94" t="b">
        <f>IF($AP94&gt;=65,$AU94,0)</f>
        <v>0</v>
      </c>
    </row>
    <row r="95" spans="1:256">
      <c r="F95" s="155">
        <f>F94+1</f>
        <v>90</v>
      </c>
      <c r="H95" s="133"/>
      <c r="I95" s="133"/>
      <c r="J95" s="134"/>
      <c r="K95" s="135"/>
      <c r="L95" s="136"/>
      <c r="M95" s="137">
        <f>LEFT(L95,2)</f>
      </c>
      <c r="N95" s="138">
        <f>MID(L95,4,2)</f>
      </c>
      <c r="O95" s="139">
        <f>RIGHT(L95,4)</f>
      </c>
      <c r="P95" s="140"/>
      <c r="Q95" s="141"/>
      <c r="R95" s="142"/>
      <c r="S95" s="143"/>
      <c r="T95" s="144"/>
      <c r="U95" s="145"/>
      <c r="V95" s="146"/>
      <c r="W95" s="146"/>
      <c r="X95" s="147" t="e">
        <f>VLOOKUP(AP95,$BC$7:$BD$14,2)</f>
        <v>#N/A</v>
      </c>
      <c r="Y95" s="147" t="s">
        <f>IF(P95="r",AO95,IF(P95="n",AO95,"-"))</f>
        <v>28</v>
      </c>
      <c r="Z95" s="148">
        <f>AU95-AV95</f>
        <v>0</v>
      </c>
      <c r="AA95" s="148" t="b">
        <f>IF(Y95="Mudansha",VLOOKUP(X95,$BF$7:$BG$14,2,FALSE),IF(Y95="Yudansha",VLOOKUP(X95,$BI$7:$BJ$10,2,FALSE)))</f>
        <v>0</v>
      </c>
      <c r="AB95" s="148">
        <f>IF(AQ95="Y/O",Information!S$62,0)</f>
        <v>0</v>
      </c>
      <c r="AC95" s="148">
        <f>IF(AR95="Y/O",Information!K$62,0)</f>
        <v>0</v>
      </c>
      <c r="AD95" s="148">
        <f>Z95+AA95+AB95</f>
        <v>0</v>
      </c>
      <c r="AE95" s="133"/>
      <c r="AF95" s="133"/>
      <c r="AG95" s="133"/>
      <c r="AH95" s="133"/>
      <c r="AI95" s="160"/>
      <c r="AJ95" s="160"/>
      <c r="AK95" s="150" t="s">
        <f>IF($P95="r",U95,IF($P95="n",U95,"-"))</f>
        <v>28</v>
      </c>
      <c r="AL95" s="151" t="s">
        <f>IF($P95="r",V95,IF($P95="n",V95,"-"))</f>
        <v>28</v>
      </c>
      <c r="AM95" s="151" t="s">
        <f>IF($P95="r",W95,IF($P95="n",W95,"-"))</f>
        <v>28</v>
      </c>
      <c r="AN95" s="151" t="s">
        <f>IF(P95="r",J95,IF(P95="n",J95,"-"))</f>
        <v>28</v>
      </c>
      <c r="AO95" t="e">
        <f>VLOOKUP(K95,$AZ$8:$BA$27,2,FALSE)</f>
        <v>#N/A</v>
      </c>
      <c r="AP95" s="12" t="s">
        <f>IF(P95="r",(AQ$2-O95),IF(P95="n",(AQ$2-O95),"-"))</f>
        <v>28</v>
      </c>
      <c r="AQ95" s="12" t="s">
        <f>IF(P95="N",Q95,IF(P95="r",Q95,"-"))</f>
        <v>28</v>
      </c>
      <c r="AR95" s="12" t="s">
        <f>IF(P95="N",R95,IF(P95="r",R95,"-"))</f>
        <v>28</v>
      </c>
      <c r="AS95" s="12" t="s">
        <f>IF(P95="N",AI95,IF(P95="r",AI95,"-"))</f>
        <v>28</v>
      </c>
      <c r="AT95" s="12" t="s">
        <f>IF(P95="N",AJ95,IF(P95="r",AJ95,"-"))</f>
        <v>28</v>
      </c>
      <c r="AU95" s="148" t="b">
        <f>IF($Y95="Mudansha",VLOOKUP($X95,$BF$17:$BG$24,2,FALSE),IF($Y95="Yudansha",VLOOKUP($X95,$BI$17:$BJ$20,2,FALSE)))</f>
        <v>0</v>
      </c>
      <c r="AV95" t="b">
        <f>IF($AP95&gt;=65,$AU95,0)</f>
        <v>0</v>
      </c>
    </row>
    <row r="96" spans="1:256">
      <c r="F96" s="155">
        <f>F95+1</f>
        <v>91</v>
      </c>
      <c r="H96" s="133"/>
      <c r="I96" s="133"/>
      <c r="J96" s="134"/>
      <c r="K96" s="135"/>
      <c r="L96" s="136"/>
      <c r="M96" s="137">
        <f>LEFT(L96,2)</f>
      </c>
      <c r="N96" s="138">
        <f>MID(L96,4,2)</f>
      </c>
      <c r="O96" s="139">
        <f>RIGHT(L96,4)</f>
      </c>
      <c r="P96" s="140"/>
      <c r="Q96" s="141"/>
      <c r="R96" s="142"/>
      <c r="S96" s="143"/>
      <c r="T96" s="144"/>
      <c r="U96" s="145"/>
      <c r="V96" s="146"/>
      <c r="W96" s="146"/>
      <c r="X96" s="147" t="e">
        <f>VLOOKUP(AP96,$BC$7:$BD$14,2)</f>
        <v>#N/A</v>
      </c>
      <c r="Y96" s="147" t="s">
        <f>IF(P96="r",AO96,IF(P96="n",AO96,"-"))</f>
        <v>28</v>
      </c>
      <c r="Z96" s="148">
        <f>AU96-AV96</f>
        <v>0</v>
      </c>
      <c r="AA96" s="148" t="b">
        <f>IF(Y96="Mudansha",VLOOKUP(X96,$BF$7:$BG$14,2,FALSE),IF(Y96="Yudansha",VLOOKUP(X96,$BI$7:$BJ$10,2,FALSE)))</f>
        <v>0</v>
      </c>
      <c r="AB96" s="148">
        <f>IF(AQ96="Y/O",Information!S$62,0)</f>
        <v>0</v>
      </c>
      <c r="AC96" s="148">
        <f>IF(AR96="Y/O",Information!K$62,0)</f>
        <v>0</v>
      </c>
      <c r="AD96" s="148">
        <f>Z96+AA96+AB96</f>
        <v>0</v>
      </c>
      <c r="AE96" s="133"/>
      <c r="AF96" s="133"/>
      <c r="AG96" s="133"/>
      <c r="AH96" s="133"/>
      <c r="AI96" s="160"/>
      <c r="AJ96" s="160"/>
      <c r="AK96" s="150" t="s">
        <f>IF($P96="r",U96,IF($P96="n",U96,"-"))</f>
        <v>28</v>
      </c>
      <c r="AL96" s="151" t="s">
        <f>IF($P96="r",V96,IF($P96="n",V96,"-"))</f>
        <v>28</v>
      </c>
      <c r="AM96" s="151" t="s">
        <f>IF($P96="r",W96,IF($P96="n",W96,"-"))</f>
        <v>28</v>
      </c>
      <c r="AN96" s="151" t="s">
        <f>IF(P96="r",J96,IF(P96="n",J96,"-"))</f>
        <v>28</v>
      </c>
      <c r="AO96" t="e">
        <f>VLOOKUP(K96,$AZ$8:$BA$27,2,FALSE)</f>
        <v>#N/A</v>
      </c>
      <c r="AP96" s="12" t="s">
        <f>IF(P96="r",(AQ$2-O96),IF(P96="n",(AQ$2-O96),"-"))</f>
        <v>28</v>
      </c>
      <c r="AQ96" s="12" t="s">
        <f>IF(P96="N",Q96,IF(P96="r",Q96,"-"))</f>
        <v>28</v>
      </c>
      <c r="AR96" s="12" t="s">
        <f>IF(P96="N",R96,IF(P96="r",R96,"-"))</f>
        <v>28</v>
      </c>
      <c r="AS96" s="12" t="s">
        <f>IF(P96="N",AI96,IF(P96="r",AI96,"-"))</f>
        <v>28</v>
      </c>
      <c r="AT96" s="12" t="s">
        <f>IF(P96="N",AJ96,IF(P96="r",AJ96,"-"))</f>
        <v>28</v>
      </c>
      <c r="AU96" s="148" t="b">
        <f>IF($Y96="Mudansha",VLOOKUP($X96,$BF$17:$BG$24,2,FALSE),IF($Y96="Yudansha",VLOOKUP($X96,$BI$17:$BJ$20,2,FALSE)))</f>
        <v>0</v>
      </c>
      <c r="AV96" t="b">
        <f>IF($AP96&gt;=65,$AU96,0)</f>
        <v>0</v>
      </c>
    </row>
    <row r="97" spans="1:256">
      <c r="F97" s="155">
        <f>F96+1</f>
        <v>92</v>
      </c>
      <c r="H97" s="133"/>
      <c r="I97" s="133"/>
      <c r="J97" s="134"/>
      <c r="K97" s="135"/>
      <c r="L97" s="136"/>
      <c r="M97" s="137">
        <f>LEFT(L97,2)</f>
      </c>
      <c r="N97" s="138">
        <f>MID(L97,4,2)</f>
      </c>
      <c r="O97" s="139">
        <f>RIGHT(L97,4)</f>
      </c>
      <c r="P97" s="140"/>
      <c r="Q97" s="141"/>
      <c r="R97" s="142"/>
      <c r="S97" s="143"/>
      <c r="T97" s="144"/>
      <c r="U97" s="145"/>
      <c r="V97" s="146"/>
      <c r="W97" s="146"/>
      <c r="X97" s="147" t="e">
        <f>VLOOKUP(AP97,$BC$7:$BD$14,2)</f>
        <v>#N/A</v>
      </c>
      <c r="Y97" s="147" t="s">
        <f>IF(P97="r",AO97,IF(P97="n",AO97,"-"))</f>
        <v>28</v>
      </c>
      <c r="Z97" s="148">
        <f>AU97-AV97</f>
        <v>0</v>
      </c>
      <c r="AA97" s="148" t="b">
        <f>IF(Y97="Mudansha",VLOOKUP(X97,$BF$7:$BG$14,2,FALSE),IF(Y97="Yudansha",VLOOKUP(X97,$BI$7:$BJ$10,2,FALSE)))</f>
        <v>0</v>
      </c>
      <c r="AB97" s="148">
        <f>IF(AQ97="Y/O",Information!S$62,0)</f>
        <v>0</v>
      </c>
      <c r="AC97" s="148">
        <f>IF(AR97="Y/O",Information!K$62,0)</f>
        <v>0</v>
      </c>
      <c r="AD97" s="148">
        <f>Z97+AA97+AB97</f>
        <v>0</v>
      </c>
      <c r="AE97" s="133"/>
      <c r="AF97" s="133"/>
      <c r="AG97" s="133"/>
      <c r="AH97" s="133"/>
      <c r="AI97" s="160"/>
      <c r="AJ97" s="160"/>
      <c r="AK97" s="150" t="s">
        <f>IF($P97="r",U97,IF($P97="n",U97,"-"))</f>
        <v>28</v>
      </c>
      <c r="AL97" s="151" t="s">
        <f>IF($P97="r",V97,IF($P97="n",V97,"-"))</f>
        <v>28</v>
      </c>
      <c r="AM97" s="151" t="s">
        <f>IF($P97="r",W97,IF($P97="n",W97,"-"))</f>
        <v>28</v>
      </c>
      <c r="AN97" s="151" t="s">
        <f>IF(P97="r",J97,IF(P97="n",J97,"-"))</f>
        <v>28</v>
      </c>
      <c r="AO97" t="e">
        <f>VLOOKUP(K97,$AZ$8:$BA$27,2,FALSE)</f>
        <v>#N/A</v>
      </c>
      <c r="AP97" s="12" t="s">
        <f>IF(P97="r",(AQ$2-O97),IF(P97="n",(AQ$2-O97),"-"))</f>
        <v>28</v>
      </c>
      <c r="AQ97" s="12" t="s">
        <f>IF(P97="N",Q97,IF(P97="r",Q97,"-"))</f>
        <v>28</v>
      </c>
      <c r="AR97" s="12" t="s">
        <f>IF(P97="N",R97,IF(P97="r",R97,"-"))</f>
        <v>28</v>
      </c>
      <c r="AS97" s="12" t="s">
        <f>IF(P97="N",AI97,IF(P97="r",AI97,"-"))</f>
        <v>28</v>
      </c>
      <c r="AT97" s="12" t="s">
        <f>IF(P97="N",AJ97,IF(P97="r",AJ97,"-"))</f>
        <v>28</v>
      </c>
      <c r="AU97" s="148" t="b">
        <f>IF($Y97="Mudansha",VLOOKUP($X97,$BF$17:$BG$24,2,FALSE),IF($Y97="Yudansha",VLOOKUP($X97,$BI$17:$BJ$20,2,FALSE)))</f>
        <v>0</v>
      </c>
      <c r="AV97" t="b">
        <f>IF($AP97&gt;=65,$AU97,0)</f>
        <v>0</v>
      </c>
    </row>
    <row r="98" spans="1:256">
      <c r="F98" s="155">
        <f>F97+1</f>
        <v>93</v>
      </c>
      <c r="H98" s="133"/>
      <c r="I98" s="133"/>
      <c r="J98" s="134"/>
      <c r="K98" s="135"/>
      <c r="L98" s="136"/>
      <c r="M98" s="137">
        <f>LEFT(L98,2)</f>
      </c>
      <c r="N98" s="138">
        <f>MID(L98,4,2)</f>
      </c>
      <c r="O98" s="139">
        <f>RIGHT(L98,4)</f>
      </c>
      <c r="P98" s="140"/>
      <c r="Q98" s="141"/>
      <c r="R98" s="142"/>
      <c r="S98" s="143"/>
      <c r="T98" s="144"/>
      <c r="U98" s="145"/>
      <c r="V98" s="146"/>
      <c r="W98" s="146"/>
      <c r="X98" s="147" t="e">
        <f>VLOOKUP(AP98,$BC$7:$BD$14,2)</f>
        <v>#N/A</v>
      </c>
      <c r="Y98" s="147" t="s">
        <f>IF(P98="r",AO98,IF(P98="n",AO98,"-"))</f>
        <v>28</v>
      </c>
      <c r="Z98" s="148">
        <f>AU98-AV98</f>
        <v>0</v>
      </c>
      <c r="AA98" s="148" t="b">
        <f>IF(Y98="Mudansha",VLOOKUP(X98,$BF$7:$BG$14,2,FALSE),IF(Y98="Yudansha",VLOOKUP(X98,$BI$7:$BJ$10,2,FALSE)))</f>
        <v>0</v>
      </c>
      <c r="AB98" s="148">
        <f>IF(AQ98="Y/O",Information!S$62,0)</f>
        <v>0</v>
      </c>
      <c r="AC98" s="148">
        <f>IF(AR98="Y/O",Information!K$62,0)</f>
        <v>0</v>
      </c>
      <c r="AD98" s="148">
        <f>Z98+AA98+AB98</f>
        <v>0</v>
      </c>
      <c r="AE98" s="133"/>
      <c r="AF98" s="133"/>
      <c r="AG98" s="133"/>
      <c r="AH98" s="133"/>
      <c r="AI98" s="160"/>
      <c r="AJ98" s="160"/>
      <c r="AK98" s="150" t="s">
        <f>IF($P98="r",U98,IF($P98="n",U98,"-"))</f>
        <v>28</v>
      </c>
      <c r="AL98" s="151" t="s">
        <f>IF($P98="r",V98,IF($P98="n",V98,"-"))</f>
        <v>28</v>
      </c>
      <c r="AM98" s="151" t="s">
        <f>IF($P98="r",W98,IF($P98="n",W98,"-"))</f>
        <v>28</v>
      </c>
      <c r="AN98" s="151" t="s">
        <f>IF(P98="r",J98,IF(P98="n",J98,"-"))</f>
        <v>28</v>
      </c>
      <c r="AO98" t="e">
        <f>VLOOKUP(K98,$AZ$8:$BA$27,2,FALSE)</f>
        <v>#N/A</v>
      </c>
      <c r="AP98" s="12" t="s">
        <f>IF(P98="r",(AQ$2-O98),IF(P98="n",(AQ$2-O98),"-"))</f>
        <v>28</v>
      </c>
      <c r="AQ98" s="12" t="s">
        <f>IF(P98="N",Q98,IF(P98="r",Q98,"-"))</f>
        <v>28</v>
      </c>
      <c r="AR98" s="12" t="s">
        <f>IF(P98="N",R98,IF(P98="r",R98,"-"))</f>
        <v>28</v>
      </c>
      <c r="AS98" s="12" t="s">
        <f>IF(P98="N",AI98,IF(P98="r",AI98,"-"))</f>
        <v>28</v>
      </c>
      <c r="AT98" s="12" t="s">
        <f>IF(P98="N",AJ98,IF(P98="r",AJ98,"-"))</f>
        <v>28</v>
      </c>
      <c r="AU98" s="148" t="b">
        <f>IF($Y98="Mudansha",VLOOKUP($X98,$BF$17:$BG$24,2,FALSE),IF($Y98="Yudansha",VLOOKUP($X98,$BI$17:$BJ$20,2,FALSE)))</f>
        <v>0</v>
      </c>
      <c r="AV98" t="b">
        <f>IF($AP98&gt;=65,$AU98,0)</f>
        <v>0</v>
      </c>
    </row>
    <row r="99" spans="1:256">
      <c r="F99" s="155">
        <f>F98+1</f>
        <v>94</v>
      </c>
      <c r="H99" s="133"/>
      <c r="I99" s="133"/>
      <c r="J99" s="134"/>
      <c r="K99" s="135"/>
      <c r="L99" s="136"/>
      <c r="M99" s="137">
        <f>LEFT(L99,2)</f>
      </c>
      <c r="N99" s="138">
        <f>MID(L99,4,2)</f>
      </c>
      <c r="O99" s="139">
        <f>RIGHT(L99,4)</f>
      </c>
      <c r="P99" s="140"/>
      <c r="Q99" s="141"/>
      <c r="R99" s="142"/>
      <c r="S99" s="143"/>
      <c r="T99" s="144"/>
      <c r="U99" s="145"/>
      <c r="V99" s="146"/>
      <c r="W99" s="146"/>
      <c r="X99" s="147" t="e">
        <f>VLOOKUP(AP99,$BC$7:$BD$14,2)</f>
        <v>#N/A</v>
      </c>
      <c r="Y99" s="147" t="s">
        <f>IF(P99="r",AO99,IF(P99="n",AO99,"-"))</f>
        <v>28</v>
      </c>
      <c r="Z99" s="148">
        <f>AU99-AV99</f>
        <v>0</v>
      </c>
      <c r="AA99" s="148" t="b">
        <f>IF(Y99="Mudansha",VLOOKUP(X99,$BF$7:$BG$14,2,FALSE),IF(Y99="Yudansha",VLOOKUP(X99,$BI$7:$BJ$10,2,FALSE)))</f>
        <v>0</v>
      </c>
      <c r="AB99" s="148">
        <f>IF(AQ99="Y/O",Information!S$62,0)</f>
        <v>0</v>
      </c>
      <c r="AC99" s="148">
        <f>IF(AR99="Y/O",Information!K$62,0)</f>
        <v>0</v>
      </c>
      <c r="AD99" s="148">
        <f>Z99+AA99+AB99</f>
        <v>0</v>
      </c>
      <c r="AE99" s="133"/>
      <c r="AF99" s="133"/>
      <c r="AG99" s="133"/>
      <c r="AH99" s="133"/>
      <c r="AI99" s="160"/>
      <c r="AJ99" s="160"/>
      <c r="AK99" s="150" t="s">
        <f>IF($P99="r",U99,IF($P99="n",U99,"-"))</f>
        <v>28</v>
      </c>
      <c r="AL99" s="151" t="s">
        <f>IF($P99="r",V99,IF($P99="n",V99,"-"))</f>
        <v>28</v>
      </c>
      <c r="AM99" s="151" t="s">
        <f>IF($P99="r",W99,IF($P99="n",W99,"-"))</f>
        <v>28</v>
      </c>
      <c r="AN99" s="151" t="s">
        <f>IF(P99="r",J99,IF(P99="n",J99,"-"))</f>
        <v>28</v>
      </c>
      <c r="AO99" t="e">
        <f>VLOOKUP(K99,$AZ$8:$BA$27,2,FALSE)</f>
        <v>#N/A</v>
      </c>
      <c r="AP99" s="12" t="s">
        <f>IF(P99="r",(AQ$2-O99),IF(P99="n",(AQ$2-O99),"-"))</f>
        <v>28</v>
      </c>
      <c r="AQ99" s="12" t="s">
        <f>IF(P99="N",Q99,IF(P99="r",Q99,"-"))</f>
        <v>28</v>
      </c>
      <c r="AR99" s="12" t="s">
        <f>IF(P99="N",R99,IF(P99="r",R99,"-"))</f>
        <v>28</v>
      </c>
      <c r="AS99" s="12" t="s">
        <f>IF(P99="N",AI99,IF(P99="r",AI99,"-"))</f>
        <v>28</v>
      </c>
      <c r="AT99" s="12" t="s">
        <f>IF(P99="N",AJ99,IF(P99="r",AJ99,"-"))</f>
        <v>28</v>
      </c>
      <c r="AU99" s="148" t="b">
        <f>IF($Y99="Mudansha",VLOOKUP($X99,$BF$17:$BG$24,2,FALSE),IF($Y99="Yudansha",VLOOKUP($X99,$BI$17:$BJ$20,2,FALSE)))</f>
        <v>0</v>
      </c>
      <c r="AV99" t="b">
        <f>IF($AP99&gt;=65,$AU99,0)</f>
        <v>0</v>
      </c>
    </row>
    <row r="100" spans="1:256">
      <c r="F100" s="155">
        <f>F99+1</f>
        <v>95</v>
      </c>
      <c r="H100" s="133"/>
      <c r="I100" s="133"/>
      <c r="J100" s="134"/>
      <c r="K100" s="135"/>
      <c r="L100" s="136"/>
      <c r="M100" s="137">
        <f>LEFT(L100,2)</f>
      </c>
      <c r="N100" s="138">
        <f>MID(L100,4,2)</f>
      </c>
      <c r="O100" s="139">
        <f>RIGHT(L100,4)</f>
      </c>
      <c r="P100" s="140"/>
      <c r="Q100" s="141"/>
      <c r="R100" s="142"/>
      <c r="S100" s="143"/>
      <c r="T100" s="144"/>
      <c r="U100" s="145"/>
      <c r="V100" s="146"/>
      <c r="W100" s="146"/>
      <c r="X100" s="147" t="e">
        <f>VLOOKUP(AP100,$BC$7:$BD$14,2)</f>
        <v>#N/A</v>
      </c>
      <c r="Y100" s="147" t="s">
        <f>IF(P100="r",AO100,IF(P100="n",AO100,"-"))</f>
        <v>28</v>
      </c>
      <c r="Z100" s="148">
        <f>AU100-AV100</f>
        <v>0</v>
      </c>
      <c r="AA100" s="148" t="b">
        <f>IF(Y100="Mudansha",VLOOKUP(X100,$BF$7:$BG$14,2,FALSE),IF(Y100="Yudansha",VLOOKUP(X100,$BI$7:$BJ$10,2,FALSE)))</f>
        <v>0</v>
      </c>
      <c r="AB100" s="148">
        <f>IF(AQ100="Y/O",Information!S$62,0)</f>
        <v>0</v>
      </c>
      <c r="AC100" s="148">
        <f>IF(AR100="Y/O",Information!K$62,0)</f>
        <v>0</v>
      </c>
      <c r="AD100" s="148">
        <f>Z100+AA100+AB100</f>
        <v>0</v>
      </c>
      <c r="AE100" s="133"/>
      <c r="AF100" s="133"/>
      <c r="AG100" s="133"/>
      <c r="AH100" s="133"/>
      <c r="AI100" s="160"/>
      <c r="AJ100" s="160"/>
      <c r="AK100" s="150" t="s">
        <f>IF($P100="r",U100,IF($P100="n",U100,"-"))</f>
        <v>28</v>
      </c>
      <c r="AL100" s="151" t="s">
        <f>IF($P100="r",V100,IF($P100="n",V100,"-"))</f>
        <v>28</v>
      </c>
      <c r="AM100" s="151" t="s">
        <f>IF($P100="r",W100,IF($P100="n",W100,"-"))</f>
        <v>28</v>
      </c>
      <c r="AN100" s="151" t="s">
        <f>IF(P100="r",J100,IF(P100="n",J100,"-"))</f>
        <v>28</v>
      </c>
      <c r="AO100" t="e">
        <f>VLOOKUP(K100,$AZ$8:$BA$27,2,FALSE)</f>
        <v>#N/A</v>
      </c>
      <c r="AP100" s="12" t="s">
        <f>IF(P100="r",(AQ$2-O100),IF(P100="n",(AQ$2-O100),"-"))</f>
        <v>28</v>
      </c>
      <c r="AQ100" s="12" t="s">
        <f>IF(P100="N",Q100,IF(P100="r",Q100,"-"))</f>
        <v>28</v>
      </c>
      <c r="AR100" s="12" t="s">
        <f>IF(P100="N",R100,IF(P100="r",R100,"-"))</f>
        <v>28</v>
      </c>
      <c r="AS100" s="12" t="s">
        <f>IF(P100="N",AI100,IF(P100="r",AI100,"-"))</f>
        <v>28</v>
      </c>
      <c r="AT100" s="12" t="s">
        <f>IF(P100="N",AJ100,IF(P100="r",AJ100,"-"))</f>
        <v>28</v>
      </c>
      <c r="AU100" s="148" t="b">
        <f>IF($Y100="Mudansha",VLOOKUP($X100,$BF$17:$BG$24,2,FALSE),IF($Y100="Yudansha",VLOOKUP($X100,$BI$17:$BJ$20,2,FALSE)))</f>
        <v>0</v>
      </c>
      <c r="AV100" t="b">
        <f>IF($AP100&gt;=65,$AU100,0)</f>
        <v>0</v>
      </c>
    </row>
    <row r="101" spans="1:256">
      <c r="F101" s="155">
        <f>F100+1</f>
        <v>96</v>
      </c>
      <c r="H101" s="133"/>
      <c r="I101" s="133"/>
      <c r="J101" s="134"/>
      <c r="K101" s="135"/>
      <c r="L101" s="136"/>
      <c r="M101" s="137">
        <f>LEFT(L101,2)</f>
      </c>
      <c r="N101" s="138">
        <f>MID(L101,4,2)</f>
      </c>
      <c r="O101" s="139">
        <f>RIGHT(L101,4)</f>
      </c>
      <c r="P101" s="140"/>
      <c r="Q101" s="141"/>
      <c r="R101" s="142"/>
      <c r="S101" s="143"/>
      <c r="T101" s="144"/>
      <c r="U101" s="145"/>
      <c r="V101" s="146"/>
      <c r="W101" s="146"/>
      <c r="X101" s="147" t="e">
        <f>VLOOKUP(AP101,$BC$7:$BD$14,2)</f>
        <v>#N/A</v>
      </c>
      <c r="Y101" s="147" t="s">
        <f>IF(P101="r",AO101,IF(P101="n",AO101,"-"))</f>
        <v>28</v>
      </c>
      <c r="Z101" s="148">
        <f>AU101-AV101</f>
        <v>0</v>
      </c>
      <c r="AA101" s="148" t="b">
        <f>IF(Y101="Mudansha",VLOOKUP(X101,$BF$7:$BG$14,2,FALSE),IF(Y101="Yudansha",VLOOKUP(X101,$BI$7:$BJ$10,2,FALSE)))</f>
        <v>0</v>
      </c>
      <c r="AB101" s="148">
        <f>IF(AQ101="Y/O",Information!S$62,0)</f>
        <v>0</v>
      </c>
      <c r="AC101" s="148">
        <f>IF(AR101="Y/O",Information!K$62,0)</f>
        <v>0</v>
      </c>
      <c r="AD101" s="148">
        <f>Z101+AA101+AB101</f>
        <v>0</v>
      </c>
      <c r="AE101" s="133"/>
      <c r="AF101" s="133"/>
      <c r="AG101" s="133"/>
      <c r="AH101" s="133"/>
      <c r="AI101" s="160"/>
      <c r="AJ101" s="160"/>
      <c r="AK101" s="150" t="s">
        <f>IF($P101="r",U101,IF($P101="n",U101,"-"))</f>
        <v>28</v>
      </c>
      <c r="AL101" s="151" t="s">
        <f>IF($P101="r",V101,IF($P101="n",V101,"-"))</f>
        <v>28</v>
      </c>
      <c r="AM101" s="151" t="s">
        <f>IF($P101="r",W101,IF($P101="n",W101,"-"))</f>
        <v>28</v>
      </c>
      <c r="AN101" s="151" t="s">
        <f>IF(P101="r",J101,IF(P101="n",J101,"-"))</f>
        <v>28</v>
      </c>
      <c r="AO101" t="e">
        <f>VLOOKUP(K101,$AZ$8:$BA$27,2,FALSE)</f>
        <v>#N/A</v>
      </c>
      <c r="AP101" s="12" t="s">
        <f>IF(P101="r",(AQ$2-O101),IF(P101="n",(AQ$2-O101),"-"))</f>
        <v>28</v>
      </c>
      <c r="AQ101" s="12" t="s">
        <f>IF(P101="N",Q101,IF(P101="r",Q101,"-"))</f>
        <v>28</v>
      </c>
      <c r="AR101" s="12" t="s">
        <f>IF(P101="N",R101,IF(P101="r",R101,"-"))</f>
        <v>28</v>
      </c>
      <c r="AS101" s="12" t="s">
        <f>IF(P101="N",AI101,IF(P101="r",AI101,"-"))</f>
        <v>28</v>
      </c>
      <c r="AT101" s="12" t="s">
        <f>IF(P101="N",AJ101,IF(P101="r",AJ101,"-"))</f>
        <v>28</v>
      </c>
      <c r="AU101" s="148" t="b">
        <f>IF($Y101="Mudansha",VLOOKUP($X101,$BF$17:$BG$24,2,FALSE),IF($Y101="Yudansha",VLOOKUP($X101,$BI$17:$BJ$20,2,FALSE)))</f>
        <v>0</v>
      </c>
      <c r="AV101" t="b">
        <f>IF($AP101&gt;=65,$AU101,0)</f>
        <v>0</v>
      </c>
    </row>
    <row r="102" spans="1:256">
      <c r="F102" s="155">
        <f>F101+1</f>
        <v>97</v>
      </c>
      <c r="H102" s="133"/>
      <c r="I102" s="133"/>
      <c r="J102" s="134"/>
      <c r="K102" s="135"/>
      <c r="L102" s="136"/>
      <c r="M102" s="137">
        <f>LEFT(L102,2)</f>
      </c>
      <c r="N102" s="138">
        <f>MID(L102,4,2)</f>
      </c>
      <c r="O102" s="139">
        <f>RIGHT(L102,4)</f>
      </c>
      <c r="P102" s="140"/>
      <c r="Q102" s="141"/>
      <c r="R102" s="142"/>
      <c r="S102" s="143"/>
      <c r="T102" s="144"/>
      <c r="U102" s="145"/>
      <c r="V102" s="146"/>
      <c r="W102" s="146"/>
      <c r="X102" s="147" t="e">
        <f>VLOOKUP(AP102,$BC$7:$BD$14,2)</f>
        <v>#N/A</v>
      </c>
      <c r="Y102" s="147" t="s">
        <f>IF(P102="r",AO102,IF(P102="n",AO102,"-"))</f>
        <v>28</v>
      </c>
      <c r="Z102" s="148">
        <f>AU102-AV102</f>
        <v>0</v>
      </c>
      <c r="AA102" s="148" t="b">
        <f>IF(Y102="Mudansha",VLOOKUP(X102,$BF$7:$BG$14,2,FALSE),IF(Y102="Yudansha",VLOOKUP(X102,$BI$7:$BJ$10,2,FALSE)))</f>
        <v>0</v>
      </c>
      <c r="AB102" s="148">
        <f>IF(AQ102="Y/O",Information!S$62,0)</f>
        <v>0</v>
      </c>
      <c r="AC102" s="148">
        <f>IF(AR102="Y/O",Information!K$62,0)</f>
        <v>0</v>
      </c>
      <c r="AD102" s="148">
        <f>Z102+AA102+AB102</f>
        <v>0</v>
      </c>
      <c r="AE102" s="133"/>
      <c r="AF102" s="133"/>
      <c r="AG102" s="133"/>
      <c r="AH102" s="133"/>
      <c r="AI102" s="160"/>
      <c r="AJ102" s="160"/>
      <c r="AK102" s="150" t="s">
        <f>IF($P102="r",U102,IF($P102="n",U102,"-"))</f>
        <v>28</v>
      </c>
      <c r="AL102" s="151" t="s">
        <f>IF($P102="r",V102,IF($P102="n",V102,"-"))</f>
        <v>28</v>
      </c>
      <c r="AM102" s="151" t="s">
        <f>IF($P102="r",W102,IF($P102="n",W102,"-"))</f>
        <v>28</v>
      </c>
      <c r="AN102" s="151" t="s">
        <f>IF(P102="r",J102,IF(P102="n",J102,"-"))</f>
        <v>28</v>
      </c>
      <c r="AO102" t="e">
        <f>VLOOKUP(K102,$AZ$8:$BA$27,2,FALSE)</f>
        <v>#N/A</v>
      </c>
      <c r="AP102" s="12" t="s">
        <f>IF(P102="r",(AQ$2-O102),IF(P102="n",(AQ$2-O102),"-"))</f>
        <v>28</v>
      </c>
      <c r="AQ102" s="12" t="s">
        <f>IF(P102="N",Q102,IF(P102="r",Q102,"-"))</f>
        <v>28</v>
      </c>
      <c r="AR102" s="12" t="s">
        <f>IF(P102="N",R102,IF(P102="r",R102,"-"))</f>
        <v>28</v>
      </c>
      <c r="AS102" s="12" t="s">
        <f>IF(P102="N",AI102,IF(P102="r",AI102,"-"))</f>
        <v>28</v>
      </c>
      <c r="AT102" s="12" t="s">
        <f>IF(P102="N",AJ102,IF(P102="r",AJ102,"-"))</f>
        <v>28</v>
      </c>
      <c r="AU102" s="148" t="b">
        <f>IF($Y102="Mudansha",VLOOKUP($X102,$BF$17:$BG$24,2,FALSE),IF($Y102="Yudansha",VLOOKUP($X102,$BI$17:$BJ$20,2,FALSE)))</f>
        <v>0</v>
      </c>
      <c r="AV102" t="b">
        <f>IF($AP102&gt;=65,$AU102,0)</f>
        <v>0</v>
      </c>
    </row>
    <row r="103" spans="1:256">
      <c r="F103" s="155">
        <f>F102+1</f>
        <v>98</v>
      </c>
      <c r="H103" s="133"/>
      <c r="I103" s="133"/>
      <c r="J103" s="134"/>
      <c r="K103" s="135"/>
      <c r="L103" s="136"/>
      <c r="M103" s="137">
        <f>LEFT(L103,2)</f>
      </c>
      <c r="N103" s="138">
        <f>MID(L103,4,2)</f>
      </c>
      <c r="O103" s="139">
        <f>RIGHT(L103,4)</f>
      </c>
      <c r="P103" s="140"/>
      <c r="Q103" s="141"/>
      <c r="R103" s="142"/>
      <c r="S103" s="143"/>
      <c r="T103" s="144"/>
      <c r="U103" s="145"/>
      <c r="V103" s="146"/>
      <c r="W103" s="146"/>
      <c r="X103" s="147" t="e">
        <f>VLOOKUP(AP103,$BC$7:$BD$14,2)</f>
        <v>#N/A</v>
      </c>
      <c r="Y103" s="147" t="s">
        <f>IF(P103="r",AO103,IF(P103="n",AO103,"-"))</f>
        <v>28</v>
      </c>
      <c r="Z103" s="148">
        <f>AU103-AV103</f>
        <v>0</v>
      </c>
      <c r="AA103" s="148" t="b">
        <f>IF(Y103="Mudansha",VLOOKUP(X103,$BF$7:$BG$14,2,FALSE),IF(Y103="Yudansha",VLOOKUP(X103,$BI$7:$BJ$10,2,FALSE)))</f>
        <v>0</v>
      </c>
      <c r="AB103" s="148">
        <f>IF(AQ103="Y/O",Information!S$62,0)</f>
        <v>0</v>
      </c>
      <c r="AC103" s="148">
        <f>IF(AR103="Y/O",Information!K$62,0)</f>
        <v>0</v>
      </c>
      <c r="AD103" s="148">
        <f>Z103+AA103+AB103</f>
        <v>0</v>
      </c>
      <c r="AE103" s="133"/>
      <c r="AF103" s="133"/>
      <c r="AG103" s="133"/>
      <c r="AH103" s="133"/>
      <c r="AI103" s="160"/>
      <c r="AJ103" s="160"/>
      <c r="AK103" s="150" t="s">
        <f>IF($P103="r",U103,IF($P103="n",U103,"-"))</f>
        <v>28</v>
      </c>
      <c r="AL103" s="151" t="s">
        <f>IF($P103="r",V103,IF($P103="n",V103,"-"))</f>
        <v>28</v>
      </c>
      <c r="AM103" s="151" t="s">
        <f>IF($P103="r",W103,IF($P103="n",W103,"-"))</f>
        <v>28</v>
      </c>
      <c r="AN103" s="151" t="s">
        <f>IF(P103="r",J103,IF(P103="n",J103,"-"))</f>
        <v>28</v>
      </c>
      <c r="AO103" t="e">
        <f>VLOOKUP(K103,$AZ$8:$BA$27,2,FALSE)</f>
        <v>#N/A</v>
      </c>
      <c r="AP103" s="12" t="s">
        <f>IF(P103="r",(AQ$2-O103),IF(P103="n",(AQ$2-O103),"-"))</f>
        <v>28</v>
      </c>
      <c r="AQ103" s="12" t="s">
        <f>IF(P103="N",Q103,IF(P103="r",Q103,"-"))</f>
        <v>28</v>
      </c>
      <c r="AR103" s="12" t="s">
        <f>IF(P103="N",R103,IF(P103="r",R103,"-"))</f>
        <v>28</v>
      </c>
      <c r="AS103" s="12" t="s">
        <f>IF(P103="N",AI103,IF(P103="r",AI103,"-"))</f>
        <v>28</v>
      </c>
      <c r="AT103" s="12" t="s">
        <f>IF(P103="N",AJ103,IF(P103="r",AJ103,"-"))</f>
        <v>28</v>
      </c>
      <c r="AU103" s="148" t="b">
        <f>IF($Y103="Mudansha",VLOOKUP($X103,$BF$17:$BG$24,2,FALSE),IF($Y103="Yudansha",VLOOKUP($X103,$BI$17:$BJ$20,2,FALSE)))</f>
        <v>0</v>
      </c>
      <c r="AV103" t="b">
        <f>IF($AP103&gt;=65,$AU103,0)</f>
        <v>0</v>
      </c>
    </row>
    <row r="104" spans="1:256">
      <c r="F104" s="155">
        <f>F103+1</f>
        <v>99</v>
      </c>
      <c r="H104" s="133"/>
      <c r="I104" s="133"/>
      <c r="J104" s="134"/>
      <c r="K104" s="135"/>
      <c r="L104" s="136"/>
      <c r="M104" s="137">
        <f>LEFT(L104,2)</f>
      </c>
      <c r="N104" s="138">
        <f>MID(L104,4,2)</f>
      </c>
      <c r="O104" s="139">
        <f>RIGHT(L104,4)</f>
      </c>
      <c r="P104" s="140"/>
      <c r="Q104" s="141"/>
      <c r="R104" s="142"/>
      <c r="S104" s="143"/>
      <c r="T104" s="144"/>
      <c r="U104" s="145"/>
      <c r="V104" s="146"/>
      <c r="W104" s="146"/>
      <c r="X104" s="147" t="e">
        <f>VLOOKUP(AP104,$BC$7:$BD$14,2)</f>
        <v>#N/A</v>
      </c>
      <c r="Y104" s="147" t="s">
        <f>IF(P104="r",AO104,IF(P104="n",AO104,"-"))</f>
        <v>28</v>
      </c>
      <c r="Z104" s="148">
        <f>AU104-AV104</f>
        <v>0</v>
      </c>
      <c r="AA104" s="148" t="b">
        <f>IF(Y104="Mudansha",VLOOKUP(X104,$BF$7:$BG$14,2,FALSE),IF(Y104="Yudansha",VLOOKUP(X104,$BI$7:$BJ$10,2,FALSE)))</f>
        <v>0</v>
      </c>
      <c r="AB104" s="148">
        <f>IF(AQ104="Y/O",Information!S$62,0)</f>
        <v>0</v>
      </c>
      <c r="AC104" s="148">
        <f>IF(AR104="Y/O",Information!K$62,0)</f>
        <v>0</v>
      </c>
      <c r="AD104" s="148">
        <f>Z104+AA104+AB104</f>
        <v>0</v>
      </c>
      <c r="AE104" s="133"/>
      <c r="AF104" s="133"/>
      <c r="AG104" s="133"/>
      <c r="AH104" s="133"/>
      <c r="AI104" s="160"/>
      <c r="AJ104" s="160"/>
      <c r="AK104" s="150" t="s">
        <f>IF($P104="r",U104,IF($P104="n",U104,"-"))</f>
        <v>28</v>
      </c>
      <c r="AL104" s="151" t="s">
        <f>IF($P104="r",V104,IF($P104="n",V104,"-"))</f>
        <v>28</v>
      </c>
      <c r="AM104" s="151" t="s">
        <f>IF($P104="r",W104,IF($P104="n",W104,"-"))</f>
        <v>28</v>
      </c>
      <c r="AN104" s="151" t="s">
        <f>IF(P104="r",J104,IF(P104="n",J104,"-"))</f>
        <v>28</v>
      </c>
      <c r="AO104" t="e">
        <f>VLOOKUP(K104,$AZ$8:$BA$27,2,FALSE)</f>
        <v>#N/A</v>
      </c>
      <c r="AP104" s="12" t="s">
        <f>IF(P104="r",(AQ$2-O104),IF(P104="n",(AQ$2-O104),"-"))</f>
        <v>28</v>
      </c>
      <c r="AQ104" s="12" t="s">
        <f>IF(P104="N",Q104,IF(P104="r",Q104,"-"))</f>
        <v>28</v>
      </c>
      <c r="AR104" s="12" t="s">
        <f>IF(P104="N",R104,IF(P104="r",R104,"-"))</f>
        <v>28</v>
      </c>
      <c r="AS104" s="12" t="s">
        <f>IF(P104="N",AI104,IF(P104="r",AI104,"-"))</f>
        <v>28</v>
      </c>
      <c r="AT104" s="12" t="s">
        <f>IF(P104="N",AJ104,IF(P104="r",AJ104,"-"))</f>
        <v>28</v>
      </c>
      <c r="AU104" s="148" t="b">
        <f>IF($Y104="Mudansha",VLOOKUP($X104,$BF$17:$BG$24,2,FALSE),IF($Y104="Yudansha",VLOOKUP($X104,$BI$17:$BJ$20,2,FALSE)))</f>
        <v>0</v>
      </c>
      <c r="AV104" t="b">
        <f>IF($AP104&gt;=65,$AU104,0)</f>
        <v>0</v>
      </c>
    </row>
    <row r="105" spans="1:256">
      <c r="F105" s="155">
        <f>F104+1</f>
        <v>100</v>
      </c>
      <c r="H105" s="133"/>
      <c r="I105" s="133"/>
      <c r="J105" s="134"/>
      <c r="K105" s="135"/>
      <c r="L105" s="136"/>
      <c r="M105" s="137">
        <f>LEFT(L105,2)</f>
      </c>
      <c r="N105" s="138">
        <f>MID(L105,4,2)</f>
      </c>
      <c r="O105" s="139">
        <f>RIGHT(L105,4)</f>
      </c>
      <c r="P105" s="140"/>
      <c r="Q105" s="141"/>
      <c r="R105" s="142"/>
      <c r="S105" s="143"/>
      <c r="T105" s="144"/>
      <c r="U105" s="145"/>
      <c r="V105" s="146"/>
      <c r="W105" s="146"/>
      <c r="X105" s="147" t="e">
        <f>VLOOKUP(AP105,$BC$7:$BD$14,2)</f>
        <v>#N/A</v>
      </c>
      <c r="Y105" s="147" t="s">
        <f>IF(P105="r",AO105,IF(P105="n",AO105,"-"))</f>
        <v>28</v>
      </c>
      <c r="Z105" s="148">
        <f>AU105-AV105</f>
        <v>0</v>
      </c>
      <c r="AA105" s="148" t="b">
        <f>IF(Y105="Mudansha",VLOOKUP(X105,$BF$7:$BG$14,2,FALSE),IF(Y105="Yudansha",VLOOKUP(X105,$BI$7:$BJ$10,2,FALSE)))</f>
        <v>0</v>
      </c>
      <c r="AB105" s="148">
        <f>IF(AQ105="Y/O",Information!S$62,0)</f>
        <v>0</v>
      </c>
      <c r="AC105" s="148">
        <f>IF(AR105="Y/O",Information!K$62,0)</f>
        <v>0</v>
      </c>
      <c r="AD105" s="148">
        <f>Z105+AA105+AB105</f>
        <v>0</v>
      </c>
      <c r="AE105" s="133"/>
      <c r="AF105" s="133"/>
      <c r="AG105" s="133"/>
      <c r="AH105" s="133"/>
      <c r="AI105" s="160"/>
      <c r="AJ105" s="160"/>
      <c r="AK105" s="150" t="s">
        <f>IF($P105="r",U105,IF($P105="n",U105,"-"))</f>
        <v>28</v>
      </c>
      <c r="AL105" s="151" t="s">
        <f>IF($P105="r",V105,IF($P105="n",V105,"-"))</f>
        <v>28</v>
      </c>
      <c r="AM105" s="151" t="s">
        <f>IF($P105="r",W105,IF($P105="n",W105,"-"))</f>
        <v>28</v>
      </c>
      <c r="AN105" s="151" t="s">
        <f>IF(P105="r",J105,IF(P105="n",J105,"-"))</f>
        <v>28</v>
      </c>
      <c r="AO105" t="e">
        <f>VLOOKUP(K105,$AZ$8:$BA$27,2,FALSE)</f>
        <v>#N/A</v>
      </c>
      <c r="AP105" s="12" t="s">
        <f>IF(P105="r",(AQ$2-O105),IF(P105="n",(AQ$2-O105),"-"))</f>
        <v>28</v>
      </c>
      <c r="AQ105" s="12" t="s">
        <f>IF(P105="N",Q105,IF(P105="r",Q105,"-"))</f>
        <v>28</v>
      </c>
      <c r="AR105" s="12" t="s">
        <f>IF(P105="N",R105,IF(P105="r",R105,"-"))</f>
        <v>28</v>
      </c>
      <c r="AS105" s="12" t="s">
        <f>IF(P105="N",AI105,IF(P105="r",AI105,"-"))</f>
        <v>28</v>
      </c>
      <c r="AT105" s="12" t="s">
        <f>IF(P105="N",AJ105,IF(P105="r",AJ105,"-"))</f>
        <v>28</v>
      </c>
      <c r="AU105" s="148" t="b">
        <f>IF($Y105="Mudansha",VLOOKUP($X105,$BF$17:$BG$24,2,FALSE),IF($Y105="Yudansha",VLOOKUP($X105,$BI$17:$BJ$20,2,FALSE)))</f>
        <v>0</v>
      </c>
      <c r="AV105" t="b">
        <f>IF($AP105&gt;=65,$AU105,0)</f>
        <v>0</v>
      </c>
    </row>
    <row r="106" spans="1:256">
      <c r="F106" s="155">
        <f>F105+1</f>
        <v>101</v>
      </c>
      <c r="H106" s="133"/>
      <c r="I106" s="133"/>
      <c r="J106" s="134"/>
      <c r="K106" s="135"/>
      <c r="L106" s="136"/>
      <c r="M106" s="137">
        <f>LEFT(L106,2)</f>
      </c>
      <c r="N106" s="138">
        <f>MID(L106,4,2)</f>
      </c>
      <c r="O106" s="139">
        <f>RIGHT(L106,4)</f>
      </c>
      <c r="P106" s="140"/>
      <c r="Q106" s="141"/>
      <c r="R106" s="142"/>
      <c r="S106" s="143"/>
      <c r="T106" s="144"/>
      <c r="U106" s="145"/>
      <c r="V106" s="146"/>
      <c r="W106" s="146"/>
      <c r="X106" s="147" t="e">
        <f>VLOOKUP(AP106,$BC$7:$BD$14,2)</f>
        <v>#N/A</v>
      </c>
      <c r="Y106" s="147" t="s">
        <f>IF(P106="r",AO106,IF(P106="n",AO106,"-"))</f>
        <v>28</v>
      </c>
      <c r="Z106" s="148">
        <f>AU106-AV106</f>
        <v>0</v>
      </c>
      <c r="AA106" s="148" t="b">
        <f>IF(Y106="Mudansha",VLOOKUP(X106,$BF$7:$BG$14,2,FALSE),IF(Y106="Yudansha",VLOOKUP(X106,$BI$7:$BJ$10,2,FALSE)))</f>
        <v>0</v>
      </c>
      <c r="AB106" s="148">
        <f>IF(AQ106="Y/O",Information!S$62,0)</f>
        <v>0</v>
      </c>
      <c r="AC106" s="148">
        <f>IF(AR106="Y/O",Information!K$62,0)</f>
        <v>0</v>
      </c>
      <c r="AD106" s="148">
        <f>Z106+AA106+AB106</f>
        <v>0</v>
      </c>
      <c r="AE106" s="133"/>
      <c r="AF106" s="133"/>
      <c r="AG106" s="133"/>
      <c r="AH106" s="133"/>
      <c r="AI106" s="160"/>
      <c r="AJ106" s="160"/>
      <c r="AK106" s="150" t="s">
        <f>IF($P106="r",U106,IF($P106="n",U106,"-"))</f>
        <v>28</v>
      </c>
      <c r="AL106" s="151" t="s">
        <f>IF($P106="r",V106,IF($P106="n",V106,"-"))</f>
        <v>28</v>
      </c>
      <c r="AM106" s="151" t="s">
        <f>IF($P106="r",W106,IF($P106="n",W106,"-"))</f>
        <v>28</v>
      </c>
      <c r="AN106" s="151" t="s">
        <f>IF(P106="r",J106,IF(P106="n",J106,"-"))</f>
        <v>28</v>
      </c>
      <c r="AO106" t="e">
        <f>VLOOKUP(K106,$AZ$8:$BA$27,2,FALSE)</f>
        <v>#N/A</v>
      </c>
      <c r="AP106" s="12" t="s">
        <f>IF(P106="r",(AQ$2-O106),IF(P106="n",(AQ$2-O106),"-"))</f>
        <v>28</v>
      </c>
      <c r="AQ106" s="12" t="s">
        <f>IF(P106="N",Q106,IF(P106="r",Q106,"-"))</f>
        <v>28</v>
      </c>
      <c r="AR106" s="12" t="s">
        <f>IF(P106="N",R106,IF(P106="r",R106,"-"))</f>
        <v>28</v>
      </c>
      <c r="AS106" s="12" t="s">
        <f>IF(P106="N",AI106,IF(P106="r",AI106,"-"))</f>
        <v>28</v>
      </c>
      <c r="AT106" s="12" t="s">
        <f>IF(P106="N",AJ106,IF(P106="r",AJ106,"-"))</f>
        <v>28</v>
      </c>
      <c r="AU106" s="148" t="b">
        <f>IF($Y106="Mudansha",VLOOKUP($X106,$BF$17:$BG$24,2,FALSE),IF($Y106="Yudansha",VLOOKUP($X106,$BI$17:$BJ$20,2,FALSE)))</f>
        <v>0</v>
      </c>
      <c r="AV106" t="b">
        <f>IF($AP106&gt;=65,$AU106,0)</f>
        <v>0</v>
      </c>
    </row>
    <row r="107" spans="1:256">
      <c r="F107" s="155">
        <f>F106+1</f>
        <v>102</v>
      </c>
      <c r="H107" s="133"/>
      <c r="I107" s="133"/>
      <c r="J107" s="134"/>
      <c r="K107" s="135"/>
      <c r="L107" s="136"/>
      <c r="M107" s="137">
        <f>LEFT(L107,2)</f>
      </c>
      <c r="N107" s="138">
        <f>MID(L107,4,2)</f>
      </c>
      <c r="O107" s="139">
        <f>RIGHT(L107,4)</f>
      </c>
      <c r="P107" s="140"/>
      <c r="Q107" s="141"/>
      <c r="R107" s="142"/>
      <c r="S107" s="143"/>
      <c r="T107" s="144"/>
      <c r="U107" s="145"/>
      <c r="V107" s="146"/>
      <c r="W107" s="146"/>
      <c r="X107" s="147" t="e">
        <f>VLOOKUP(AP107,$BC$7:$BD$14,2)</f>
        <v>#N/A</v>
      </c>
      <c r="Y107" s="147" t="s">
        <f>IF(P107="r",AO107,IF(P107="n",AO107,"-"))</f>
        <v>28</v>
      </c>
      <c r="Z107" s="148">
        <f>AU107-AV107</f>
        <v>0</v>
      </c>
      <c r="AA107" s="148" t="b">
        <f>IF(Y107="Mudansha",VLOOKUP(X107,$BF$7:$BG$14,2,FALSE),IF(Y107="Yudansha",VLOOKUP(X107,$BI$7:$BJ$10,2,FALSE)))</f>
        <v>0</v>
      </c>
      <c r="AB107" s="148">
        <f>IF(AQ107="Y/O",Information!S$62,0)</f>
        <v>0</v>
      </c>
      <c r="AC107" s="148">
        <f>IF(AR107="Y/O",Information!K$62,0)</f>
        <v>0</v>
      </c>
      <c r="AD107" s="148">
        <f>Z107+AA107+AB107</f>
        <v>0</v>
      </c>
      <c r="AE107" s="133"/>
      <c r="AF107" s="133"/>
      <c r="AG107" s="133"/>
      <c r="AH107" s="133"/>
      <c r="AI107" s="160"/>
      <c r="AJ107" s="160"/>
      <c r="AK107" s="150" t="s">
        <f>IF($P107="r",U107,IF($P107="n",U107,"-"))</f>
        <v>28</v>
      </c>
      <c r="AL107" s="151" t="s">
        <f>IF($P107="r",V107,IF($P107="n",V107,"-"))</f>
        <v>28</v>
      </c>
      <c r="AM107" s="151" t="s">
        <f>IF($P107="r",W107,IF($P107="n",W107,"-"))</f>
        <v>28</v>
      </c>
      <c r="AN107" s="151" t="s">
        <f>IF(P107="r",J107,IF(P107="n",J107,"-"))</f>
        <v>28</v>
      </c>
      <c r="AO107" t="e">
        <f>VLOOKUP(K107,$AZ$8:$BA$27,2,FALSE)</f>
        <v>#N/A</v>
      </c>
      <c r="AP107" s="12" t="s">
        <f>IF(P107="r",(AQ$2-O107),IF(P107="n",(AQ$2-O107),"-"))</f>
        <v>28</v>
      </c>
      <c r="AQ107" s="12" t="s">
        <f>IF(P107="N",Q107,IF(P107="r",Q107,"-"))</f>
        <v>28</v>
      </c>
      <c r="AR107" s="12" t="s">
        <f>IF(P107="N",R107,IF(P107="r",R107,"-"))</f>
        <v>28</v>
      </c>
      <c r="AS107" s="12" t="s">
        <f>IF(P107="N",AI107,IF(P107="r",AI107,"-"))</f>
        <v>28</v>
      </c>
      <c r="AT107" s="12" t="s">
        <f>IF(P107="N",AJ107,IF(P107="r",AJ107,"-"))</f>
        <v>28</v>
      </c>
      <c r="AU107" s="148" t="b">
        <f>IF($Y107="Mudansha",VLOOKUP($X107,$BF$17:$BG$24,2,FALSE),IF($Y107="Yudansha",VLOOKUP($X107,$BI$17:$BJ$20,2,FALSE)))</f>
        <v>0</v>
      </c>
      <c r="AV107" t="b">
        <f>IF($AP107&gt;=65,$AU107,0)</f>
        <v>0</v>
      </c>
    </row>
    <row r="108" spans="1:256">
      <c r="F108" s="155">
        <f>F107+1</f>
        <v>103</v>
      </c>
      <c r="H108" s="133"/>
      <c r="I108" s="133"/>
      <c r="J108" s="134"/>
      <c r="K108" s="135"/>
      <c r="L108" s="136"/>
      <c r="M108" s="137">
        <f>LEFT(L108,2)</f>
      </c>
      <c r="N108" s="138">
        <f>MID(L108,4,2)</f>
      </c>
      <c r="O108" s="139">
        <f>RIGHT(L108,4)</f>
      </c>
      <c r="P108" s="140"/>
      <c r="Q108" s="141"/>
      <c r="R108" s="142"/>
      <c r="S108" s="143"/>
      <c r="T108" s="144"/>
      <c r="U108" s="145"/>
      <c r="V108" s="146"/>
      <c r="W108" s="146"/>
      <c r="X108" s="147" t="e">
        <f>VLOOKUP(AP108,$BC$7:$BD$14,2)</f>
        <v>#N/A</v>
      </c>
      <c r="Y108" s="147" t="s">
        <f>IF(P108="r",AO108,IF(P108="n",AO108,"-"))</f>
        <v>28</v>
      </c>
      <c r="Z108" s="148">
        <f>AU108-AV108</f>
        <v>0</v>
      </c>
      <c r="AA108" s="148" t="b">
        <f>IF(Y108="Mudansha",VLOOKUP(X108,$BF$7:$BG$14,2,FALSE),IF(Y108="Yudansha",VLOOKUP(X108,$BI$7:$BJ$10,2,FALSE)))</f>
        <v>0</v>
      </c>
      <c r="AB108" s="148">
        <f>IF(AQ108="Y/O",Information!S$62,0)</f>
        <v>0</v>
      </c>
      <c r="AC108" s="148">
        <f>IF(AR108="Y/O",Information!K$62,0)</f>
        <v>0</v>
      </c>
      <c r="AD108" s="148">
        <f>Z108+AA108+AB108</f>
        <v>0</v>
      </c>
      <c r="AE108" s="133"/>
      <c r="AF108" s="133"/>
      <c r="AG108" s="133"/>
      <c r="AH108" s="133"/>
      <c r="AI108" s="160"/>
      <c r="AJ108" s="160"/>
      <c r="AK108" s="150" t="s">
        <f>IF($P108="r",U108,IF($P108="n",U108,"-"))</f>
        <v>28</v>
      </c>
      <c r="AL108" s="151" t="s">
        <f>IF($P108="r",V108,IF($P108="n",V108,"-"))</f>
        <v>28</v>
      </c>
      <c r="AM108" s="151" t="s">
        <f>IF($P108="r",W108,IF($P108="n",W108,"-"))</f>
        <v>28</v>
      </c>
      <c r="AN108" s="151" t="s">
        <f>IF(P108="r",J108,IF(P108="n",J108,"-"))</f>
        <v>28</v>
      </c>
      <c r="AO108" t="e">
        <f>VLOOKUP(K108,$AZ$8:$BA$27,2,FALSE)</f>
        <v>#N/A</v>
      </c>
      <c r="AP108" s="12" t="s">
        <f>IF(P108="r",(AQ$2-O108),IF(P108="n",(AQ$2-O108),"-"))</f>
        <v>28</v>
      </c>
      <c r="AQ108" s="12" t="s">
        <f>IF(P108="N",Q108,IF(P108="r",Q108,"-"))</f>
        <v>28</v>
      </c>
      <c r="AR108" s="12" t="s">
        <f>IF(P108="N",R108,IF(P108="r",R108,"-"))</f>
        <v>28</v>
      </c>
      <c r="AS108" s="12" t="s">
        <f>IF(P108="N",AI108,IF(P108="r",AI108,"-"))</f>
        <v>28</v>
      </c>
      <c r="AT108" s="12" t="s">
        <f>IF(P108="N",AJ108,IF(P108="r",AJ108,"-"))</f>
        <v>28</v>
      </c>
      <c r="AU108" s="148" t="b">
        <f>IF($Y108="Mudansha",VLOOKUP($X108,$BF$17:$BG$24,2,FALSE),IF($Y108="Yudansha",VLOOKUP($X108,$BI$17:$BJ$20,2,FALSE)))</f>
        <v>0</v>
      </c>
      <c r="AV108" t="b">
        <f>IF($AP108&gt;=65,$AU108,0)</f>
        <v>0</v>
      </c>
    </row>
    <row r="109" spans="1:256">
      <c r="F109" s="155">
        <f>F108+1</f>
        <v>104</v>
      </c>
      <c r="H109" s="133"/>
      <c r="I109" s="133"/>
      <c r="J109" s="134"/>
      <c r="K109" s="135"/>
      <c r="L109" s="136"/>
      <c r="M109" s="137">
        <f>LEFT(L109,2)</f>
      </c>
      <c r="N109" s="138">
        <f>MID(L109,4,2)</f>
      </c>
      <c r="O109" s="139">
        <f>RIGHT(L109,4)</f>
      </c>
      <c r="P109" s="140"/>
      <c r="Q109" s="141"/>
      <c r="R109" s="142"/>
      <c r="S109" s="143"/>
      <c r="T109" s="144"/>
      <c r="U109" s="145"/>
      <c r="V109" s="146"/>
      <c r="W109" s="146"/>
      <c r="X109" s="147" t="e">
        <f>VLOOKUP(AP109,$BC$7:$BD$14,2)</f>
        <v>#N/A</v>
      </c>
      <c r="Y109" s="147" t="s">
        <f>IF(P109="r",AO109,IF(P109="n",AO109,"-"))</f>
        <v>28</v>
      </c>
      <c r="Z109" s="148">
        <f>AU109-AV109</f>
        <v>0</v>
      </c>
      <c r="AA109" s="148" t="b">
        <f>IF(Y109="Mudansha",VLOOKUP(X109,$BF$7:$BG$14,2,FALSE),IF(Y109="Yudansha",VLOOKUP(X109,$BI$7:$BJ$10,2,FALSE)))</f>
        <v>0</v>
      </c>
      <c r="AB109" s="148">
        <f>IF(AQ109="Y/O",Information!S$62,0)</f>
        <v>0</v>
      </c>
      <c r="AC109" s="148">
        <f>IF(AR109="Y/O",Information!K$62,0)</f>
        <v>0</v>
      </c>
      <c r="AD109" s="148">
        <f>Z109+AA109+AB109</f>
        <v>0</v>
      </c>
      <c r="AE109" s="133"/>
      <c r="AF109" s="133"/>
      <c r="AG109" s="133"/>
      <c r="AH109" s="133"/>
      <c r="AI109" s="160"/>
      <c r="AJ109" s="160"/>
      <c r="AK109" s="150" t="s">
        <f>IF($P109="r",U109,IF($P109="n",U109,"-"))</f>
        <v>28</v>
      </c>
      <c r="AL109" s="151" t="s">
        <f>IF($P109="r",V109,IF($P109="n",V109,"-"))</f>
        <v>28</v>
      </c>
      <c r="AM109" s="151" t="s">
        <f>IF($P109="r",W109,IF($P109="n",W109,"-"))</f>
        <v>28</v>
      </c>
      <c r="AN109" s="151" t="s">
        <f>IF(P109="r",J109,IF(P109="n",J109,"-"))</f>
        <v>28</v>
      </c>
      <c r="AO109" t="e">
        <f>VLOOKUP(K109,$AZ$8:$BA$27,2,FALSE)</f>
        <v>#N/A</v>
      </c>
      <c r="AP109" s="12" t="s">
        <f>IF(P109="r",(AQ$2-O109),IF(P109="n",(AQ$2-O109),"-"))</f>
        <v>28</v>
      </c>
      <c r="AQ109" s="12" t="s">
        <f>IF(P109="N",Q109,IF(P109="r",Q109,"-"))</f>
        <v>28</v>
      </c>
      <c r="AR109" s="12" t="s">
        <f>IF(P109="N",R109,IF(P109="r",R109,"-"))</f>
        <v>28</v>
      </c>
      <c r="AS109" s="12" t="s">
        <f>IF(P109="N",AI109,IF(P109="r",AI109,"-"))</f>
        <v>28</v>
      </c>
      <c r="AT109" s="12" t="s">
        <f>IF(P109="N",AJ109,IF(P109="r",AJ109,"-"))</f>
        <v>28</v>
      </c>
      <c r="AU109" s="148" t="b">
        <f>IF($Y109="Mudansha",VLOOKUP($X109,$BF$17:$BG$24,2,FALSE),IF($Y109="Yudansha",VLOOKUP($X109,$BI$17:$BJ$20,2,FALSE)))</f>
        <v>0</v>
      </c>
      <c r="AV109" t="b">
        <f>IF($AP109&gt;=65,$AU109,0)</f>
        <v>0</v>
      </c>
    </row>
    <row r="110" spans="1:256">
      <c r="F110" s="155">
        <f>F109+1</f>
        <v>105</v>
      </c>
      <c r="H110" s="133"/>
      <c r="I110" s="133"/>
      <c r="J110" s="134"/>
      <c r="K110" s="135"/>
      <c r="L110" s="136"/>
      <c r="M110" s="137">
        <f>LEFT(L110,2)</f>
      </c>
      <c r="N110" s="138">
        <f>MID(L110,4,2)</f>
      </c>
      <c r="O110" s="139">
        <f>RIGHT(L110,4)</f>
      </c>
      <c r="P110" s="140"/>
      <c r="Q110" s="141"/>
      <c r="R110" s="142"/>
      <c r="S110" s="143"/>
      <c r="T110" s="144"/>
      <c r="U110" s="145"/>
      <c r="V110" s="146"/>
      <c r="W110" s="146"/>
      <c r="X110" s="147" t="e">
        <f>VLOOKUP(AP110,$BC$7:$BD$14,2)</f>
        <v>#N/A</v>
      </c>
      <c r="Y110" s="147" t="s">
        <f>IF(P110="r",AO110,IF(P110="n",AO110,"-"))</f>
        <v>28</v>
      </c>
      <c r="Z110" s="148">
        <f>AU110-AV110</f>
        <v>0</v>
      </c>
      <c r="AA110" s="148" t="b">
        <f>IF(Y110="Mudansha",VLOOKUP(X110,$BF$7:$BG$14,2,FALSE),IF(Y110="Yudansha",VLOOKUP(X110,$BI$7:$BJ$10,2,FALSE)))</f>
        <v>0</v>
      </c>
      <c r="AB110" s="148">
        <f>IF(AQ110="Y/O",Information!S$62,0)</f>
        <v>0</v>
      </c>
      <c r="AC110" s="148">
        <f>IF(AR110="Y/O",Information!K$62,0)</f>
        <v>0</v>
      </c>
      <c r="AD110" s="148">
        <f>Z110+AA110+AB110</f>
        <v>0</v>
      </c>
      <c r="AE110" s="133"/>
      <c r="AF110" s="133"/>
      <c r="AG110" s="133"/>
      <c r="AH110" s="133"/>
      <c r="AI110" s="160"/>
      <c r="AJ110" s="160"/>
      <c r="AK110" s="150" t="s">
        <f>IF($P110="r",U110,IF($P110="n",U110,"-"))</f>
        <v>28</v>
      </c>
      <c r="AL110" s="151" t="s">
        <f>IF($P110="r",V110,IF($P110="n",V110,"-"))</f>
        <v>28</v>
      </c>
      <c r="AM110" s="151" t="s">
        <f>IF($P110="r",W110,IF($P110="n",W110,"-"))</f>
        <v>28</v>
      </c>
      <c r="AN110" s="151" t="s">
        <f>IF(P110="r",J110,IF(P110="n",J110,"-"))</f>
        <v>28</v>
      </c>
      <c r="AO110" t="e">
        <f>VLOOKUP(K110,$AZ$8:$BA$27,2,FALSE)</f>
        <v>#N/A</v>
      </c>
      <c r="AP110" s="12" t="s">
        <f>IF(P110="r",(AQ$2-O110),IF(P110="n",(AQ$2-O110),"-"))</f>
        <v>28</v>
      </c>
      <c r="AQ110" s="12" t="s">
        <f>IF(P110="N",Q110,IF(P110="r",Q110,"-"))</f>
        <v>28</v>
      </c>
      <c r="AR110" s="12" t="s">
        <f>IF(P110="N",R110,IF(P110="r",R110,"-"))</f>
        <v>28</v>
      </c>
      <c r="AS110" s="12" t="s">
        <f>IF(P110="N",AI110,IF(P110="r",AI110,"-"))</f>
        <v>28</v>
      </c>
      <c r="AT110" s="12" t="s">
        <f>IF(P110="N",AJ110,IF(P110="r",AJ110,"-"))</f>
        <v>28</v>
      </c>
      <c r="AU110" s="148" t="b">
        <f>IF($Y110="Mudansha",VLOOKUP($X110,$BF$17:$BG$24,2,FALSE),IF($Y110="Yudansha",VLOOKUP($X110,$BI$17:$BJ$20,2,FALSE)))</f>
        <v>0</v>
      </c>
      <c r="AV110" t="b">
        <f>IF($AP110&gt;=65,$AU110,0)</f>
        <v>0</v>
      </c>
    </row>
    <row r="111" spans="1:256">
      <c r="F111" s="155">
        <f>F110+1</f>
        <v>106</v>
      </c>
      <c r="H111" s="133"/>
      <c r="I111" s="133"/>
      <c r="J111" s="134"/>
      <c r="K111" s="135"/>
      <c r="L111" s="136"/>
      <c r="M111" s="137">
        <f>LEFT(L111,2)</f>
      </c>
      <c r="N111" s="138">
        <f>MID(L111,4,2)</f>
      </c>
      <c r="O111" s="139">
        <f>RIGHT(L111,4)</f>
      </c>
      <c r="P111" s="140"/>
      <c r="Q111" s="141"/>
      <c r="R111" s="142"/>
      <c r="S111" s="143"/>
      <c r="T111" s="144"/>
      <c r="U111" s="145"/>
      <c r="V111" s="146"/>
      <c r="W111" s="146"/>
      <c r="X111" s="147" t="e">
        <f>VLOOKUP(AP111,$BC$7:$BD$14,2)</f>
        <v>#N/A</v>
      </c>
      <c r="Y111" s="147" t="s">
        <f>IF(P111="r",AO111,IF(P111="n",AO111,"-"))</f>
        <v>28</v>
      </c>
      <c r="Z111" s="148">
        <f>AU111-AV111</f>
        <v>0</v>
      </c>
      <c r="AA111" s="148" t="b">
        <f>IF(Y111="Mudansha",VLOOKUP(X111,$BF$7:$BG$14,2,FALSE),IF(Y111="Yudansha",VLOOKUP(X111,$BI$7:$BJ$10,2,FALSE)))</f>
        <v>0</v>
      </c>
      <c r="AB111" s="148">
        <f>IF(AQ111="Y/O",Information!S$62,0)</f>
        <v>0</v>
      </c>
      <c r="AC111" s="148">
        <f>IF(AR111="Y/O",Information!K$62,0)</f>
        <v>0</v>
      </c>
      <c r="AD111" s="148">
        <f>Z111+AA111+AB111</f>
        <v>0</v>
      </c>
      <c r="AE111" s="133"/>
      <c r="AF111" s="133"/>
      <c r="AG111" s="133"/>
      <c r="AH111" s="133"/>
      <c r="AI111" s="160"/>
      <c r="AJ111" s="160"/>
      <c r="AK111" s="150" t="s">
        <f>IF($P111="r",U111,IF($P111="n",U111,"-"))</f>
        <v>28</v>
      </c>
      <c r="AL111" s="151" t="s">
        <f>IF($P111="r",V111,IF($P111="n",V111,"-"))</f>
        <v>28</v>
      </c>
      <c r="AM111" s="151" t="s">
        <f>IF($P111="r",W111,IF($P111="n",W111,"-"))</f>
        <v>28</v>
      </c>
      <c r="AN111" s="151" t="s">
        <f>IF(P111="r",J111,IF(P111="n",J111,"-"))</f>
        <v>28</v>
      </c>
      <c r="AO111" t="e">
        <f>VLOOKUP(K111,$AZ$8:$BA$27,2,FALSE)</f>
        <v>#N/A</v>
      </c>
      <c r="AP111" s="12" t="s">
        <f>IF(P111="r",(AQ$2-O111),IF(P111="n",(AQ$2-O111),"-"))</f>
        <v>28</v>
      </c>
      <c r="AQ111" s="12" t="s">
        <f>IF(P111="N",Q111,IF(P111="r",Q111,"-"))</f>
        <v>28</v>
      </c>
      <c r="AR111" s="12" t="s">
        <f>IF(P111="N",R111,IF(P111="r",R111,"-"))</f>
        <v>28</v>
      </c>
      <c r="AS111" s="12" t="s">
        <f>IF(P111="N",AI111,IF(P111="r",AI111,"-"))</f>
        <v>28</v>
      </c>
      <c r="AT111" s="12" t="s">
        <f>IF(P111="N",AJ111,IF(P111="r",AJ111,"-"))</f>
        <v>28</v>
      </c>
      <c r="AU111" s="148" t="b">
        <f>IF($Y111="Mudansha",VLOOKUP($X111,$BF$17:$BG$24,2,FALSE),IF($Y111="Yudansha",VLOOKUP($X111,$BI$17:$BJ$20,2,FALSE)))</f>
        <v>0</v>
      </c>
      <c r="AV111" t="b">
        <f>IF($AP111&gt;=65,$AU111,0)</f>
        <v>0</v>
      </c>
    </row>
    <row r="112" spans="1:256">
      <c r="F112" s="155">
        <f>F111+1</f>
        <v>107</v>
      </c>
      <c r="H112" s="133"/>
      <c r="I112" s="133"/>
      <c r="J112" s="134"/>
      <c r="K112" s="135"/>
      <c r="L112" s="136"/>
      <c r="M112" s="137">
        <f>LEFT(L112,2)</f>
      </c>
      <c r="N112" s="138">
        <f>MID(L112,4,2)</f>
      </c>
      <c r="O112" s="139">
        <f>RIGHT(L112,4)</f>
      </c>
      <c r="P112" s="140"/>
      <c r="Q112" s="141"/>
      <c r="R112" s="142"/>
      <c r="S112" s="143"/>
      <c r="T112" s="144"/>
      <c r="U112" s="145"/>
      <c r="V112" s="146"/>
      <c r="W112" s="146"/>
      <c r="X112" s="147" t="e">
        <f>VLOOKUP(AP112,$BC$7:$BD$14,2)</f>
        <v>#N/A</v>
      </c>
      <c r="Y112" s="147" t="s">
        <f>IF(P112="r",AO112,IF(P112="n",AO112,"-"))</f>
        <v>28</v>
      </c>
      <c r="Z112" s="148">
        <f>AU112-AV112</f>
        <v>0</v>
      </c>
      <c r="AA112" s="148" t="b">
        <f>IF(Y112="Mudansha",VLOOKUP(X112,$BF$7:$BG$14,2,FALSE),IF(Y112="Yudansha",VLOOKUP(X112,$BI$7:$BJ$10,2,FALSE)))</f>
        <v>0</v>
      </c>
      <c r="AB112" s="148">
        <f>IF(AQ112="Y/O",Information!S$62,0)</f>
        <v>0</v>
      </c>
      <c r="AC112" s="148">
        <f>IF(AR112="Y/O",Information!K$62,0)</f>
        <v>0</v>
      </c>
      <c r="AD112" s="148">
        <f>Z112+AA112+AB112</f>
        <v>0</v>
      </c>
      <c r="AE112" s="133"/>
      <c r="AF112" s="133"/>
      <c r="AG112" s="133"/>
      <c r="AH112" s="133"/>
      <c r="AI112" s="160"/>
      <c r="AJ112" s="160"/>
      <c r="AK112" s="150" t="s">
        <f>IF($P112="r",U112,IF($P112="n",U112,"-"))</f>
        <v>28</v>
      </c>
      <c r="AL112" s="151" t="s">
        <f>IF($P112="r",V112,IF($P112="n",V112,"-"))</f>
        <v>28</v>
      </c>
      <c r="AM112" s="151" t="s">
        <f>IF($P112="r",W112,IF($P112="n",W112,"-"))</f>
        <v>28</v>
      </c>
      <c r="AN112" s="151" t="s">
        <f>IF(P112="r",J112,IF(P112="n",J112,"-"))</f>
        <v>28</v>
      </c>
      <c r="AO112" t="e">
        <f>VLOOKUP(K112,$AZ$8:$BA$27,2,FALSE)</f>
        <v>#N/A</v>
      </c>
      <c r="AP112" s="12" t="s">
        <f>IF(P112="r",(AQ$2-O112),IF(P112="n",(AQ$2-O112),"-"))</f>
        <v>28</v>
      </c>
      <c r="AQ112" s="12" t="s">
        <f>IF(P112="N",Q112,IF(P112="r",Q112,"-"))</f>
        <v>28</v>
      </c>
      <c r="AR112" s="12" t="s">
        <f>IF(P112="N",R112,IF(P112="r",R112,"-"))</f>
        <v>28</v>
      </c>
      <c r="AS112" s="12" t="s">
        <f>IF(P112="N",AI112,IF(P112="r",AI112,"-"))</f>
        <v>28</v>
      </c>
      <c r="AT112" s="12" t="s">
        <f>IF(P112="N",AJ112,IF(P112="r",AJ112,"-"))</f>
        <v>28</v>
      </c>
      <c r="AU112" s="148" t="b">
        <f>IF($Y112="Mudansha",VLOOKUP($X112,$BF$17:$BG$24,2,FALSE),IF($Y112="Yudansha",VLOOKUP($X112,$BI$17:$BJ$20,2,FALSE)))</f>
        <v>0</v>
      </c>
      <c r="AV112" t="b">
        <f>IF($AP112&gt;=65,$AU112,0)</f>
        <v>0</v>
      </c>
    </row>
    <row r="113" spans="1:256">
      <c r="F113" s="155">
        <f>F112+1</f>
        <v>108</v>
      </c>
      <c r="H113" s="133"/>
      <c r="I113" s="133"/>
      <c r="J113" s="134"/>
      <c r="K113" s="135"/>
      <c r="L113" s="136"/>
      <c r="M113" s="137">
        <f>LEFT(L113,2)</f>
      </c>
      <c r="N113" s="138">
        <f>MID(L113,4,2)</f>
      </c>
      <c r="O113" s="139">
        <f>RIGHT(L113,4)</f>
      </c>
      <c r="P113" s="140"/>
      <c r="Q113" s="141"/>
      <c r="R113" s="142"/>
      <c r="S113" s="143"/>
      <c r="T113" s="144"/>
      <c r="U113" s="145"/>
      <c r="V113" s="146"/>
      <c r="W113" s="146"/>
      <c r="X113" s="147" t="e">
        <f>VLOOKUP(AP113,$BC$7:$BD$14,2)</f>
        <v>#N/A</v>
      </c>
      <c r="Y113" s="147" t="s">
        <f>IF(P113="r",AO113,IF(P113="n",AO113,"-"))</f>
        <v>28</v>
      </c>
      <c r="Z113" s="148">
        <f>AU113-AV113</f>
        <v>0</v>
      </c>
      <c r="AA113" s="148" t="b">
        <f>IF(Y113="Mudansha",VLOOKUP(X113,$BF$7:$BG$14,2,FALSE),IF(Y113="Yudansha",VLOOKUP(X113,$BI$7:$BJ$10,2,FALSE)))</f>
        <v>0</v>
      </c>
      <c r="AB113" s="148">
        <f>IF(AQ113="Y/O",Information!S$62,0)</f>
        <v>0</v>
      </c>
      <c r="AC113" s="148">
        <f>IF(AR113="Y/O",Information!K$62,0)</f>
        <v>0</v>
      </c>
      <c r="AD113" s="148">
        <f>Z113+AA113+AB113</f>
        <v>0</v>
      </c>
      <c r="AE113" s="133"/>
      <c r="AF113" s="133"/>
      <c r="AG113" s="133"/>
      <c r="AH113" s="133"/>
      <c r="AI113" s="160"/>
      <c r="AJ113" s="160"/>
      <c r="AK113" s="150" t="s">
        <f>IF($P113="r",U113,IF($P113="n",U113,"-"))</f>
        <v>28</v>
      </c>
      <c r="AL113" s="151" t="s">
        <f>IF($P113="r",V113,IF($P113="n",V113,"-"))</f>
        <v>28</v>
      </c>
      <c r="AM113" s="151" t="s">
        <f>IF($P113="r",W113,IF($P113="n",W113,"-"))</f>
        <v>28</v>
      </c>
      <c r="AN113" s="151" t="s">
        <f>IF(P113="r",J113,IF(P113="n",J113,"-"))</f>
        <v>28</v>
      </c>
      <c r="AO113" t="e">
        <f>VLOOKUP(K113,$AZ$8:$BA$27,2,FALSE)</f>
        <v>#N/A</v>
      </c>
      <c r="AP113" s="12" t="s">
        <f>IF(P113="r",(AQ$2-O113),IF(P113="n",(AQ$2-O113),"-"))</f>
        <v>28</v>
      </c>
      <c r="AQ113" s="12" t="s">
        <f>IF(P113="N",Q113,IF(P113="r",Q113,"-"))</f>
        <v>28</v>
      </c>
      <c r="AR113" s="12" t="s">
        <f>IF(P113="N",R113,IF(P113="r",R113,"-"))</f>
        <v>28</v>
      </c>
      <c r="AS113" s="12" t="s">
        <f>IF(P113="N",AI113,IF(P113="r",AI113,"-"))</f>
        <v>28</v>
      </c>
      <c r="AT113" s="12" t="s">
        <f>IF(P113="N",AJ113,IF(P113="r",AJ113,"-"))</f>
        <v>28</v>
      </c>
      <c r="AU113" s="148" t="b">
        <f>IF($Y113="Mudansha",VLOOKUP($X113,$BF$17:$BG$24,2,FALSE),IF($Y113="Yudansha",VLOOKUP($X113,$BI$17:$BJ$20,2,FALSE)))</f>
        <v>0</v>
      </c>
      <c r="AV113" t="b">
        <f>IF($AP113&gt;=65,$AU113,0)</f>
        <v>0</v>
      </c>
    </row>
    <row r="114" spans="1:256">
      <c r="F114" s="155">
        <f>F113+1</f>
        <v>109</v>
      </c>
      <c r="H114" s="133"/>
      <c r="I114" s="133"/>
      <c r="J114" s="134"/>
      <c r="K114" s="135"/>
      <c r="L114" s="136"/>
      <c r="M114" s="137">
        <f>LEFT(L114,2)</f>
      </c>
      <c r="N114" s="138">
        <f>MID(L114,4,2)</f>
      </c>
      <c r="O114" s="139">
        <f>RIGHT(L114,4)</f>
      </c>
      <c r="P114" s="140"/>
      <c r="Q114" s="141"/>
      <c r="R114" s="142"/>
      <c r="S114" s="143"/>
      <c r="T114" s="144"/>
      <c r="U114" s="145"/>
      <c r="V114" s="146"/>
      <c r="W114" s="146"/>
      <c r="X114" s="147" t="e">
        <f>VLOOKUP(AP114,$BC$7:$BD$14,2)</f>
        <v>#N/A</v>
      </c>
      <c r="Y114" s="147" t="s">
        <f>IF(P114="r",AO114,IF(P114="n",AO114,"-"))</f>
        <v>28</v>
      </c>
      <c r="Z114" s="148">
        <f>AU114-AV114</f>
        <v>0</v>
      </c>
      <c r="AA114" s="148" t="b">
        <f>IF(Y114="Mudansha",VLOOKUP(X114,$BF$7:$BG$14,2,FALSE),IF(Y114="Yudansha",VLOOKUP(X114,$BI$7:$BJ$10,2,FALSE)))</f>
        <v>0</v>
      </c>
      <c r="AB114" s="148">
        <f>IF(AQ114="Y/O",Information!S$62,0)</f>
        <v>0</v>
      </c>
      <c r="AC114" s="148">
        <f>IF(AR114="Y/O",Information!K$62,0)</f>
        <v>0</v>
      </c>
      <c r="AD114" s="148">
        <f>Z114+AA114+AB114</f>
        <v>0</v>
      </c>
      <c r="AE114" s="133"/>
      <c r="AF114" s="133"/>
      <c r="AG114" s="133"/>
      <c r="AH114" s="133"/>
      <c r="AI114" s="160"/>
      <c r="AJ114" s="160"/>
      <c r="AK114" s="150" t="s">
        <f>IF($P114="r",U114,IF($P114="n",U114,"-"))</f>
        <v>28</v>
      </c>
      <c r="AL114" s="151" t="s">
        <f>IF($P114="r",V114,IF($P114="n",V114,"-"))</f>
        <v>28</v>
      </c>
      <c r="AM114" s="151" t="s">
        <f>IF($P114="r",W114,IF($P114="n",W114,"-"))</f>
        <v>28</v>
      </c>
      <c r="AN114" s="151" t="s">
        <f>IF(P114="r",J114,IF(P114="n",J114,"-"))</f>
        <v>28</v>
      </c>
      <c r="AO114" t="e">
        <f>VLOOKUP(K114,$AZ$8:$BA$27,2,FALSE)</f>
        <v>#N/A</v>
      </c>
      <c r="AP114" s="12" t="s">
        <f>IF(P114="r",(AQ$2-O114),IF(P114="n",(AQ$2-O114),"-"))</f>
        <v>28</v>
      </c>
      <c r="AQ114" s="12" t="s">
        <f>IF(P114="N",Q114,IF(P114="r",Q114,"-"))</f>
        <v>28</v>
      </c>
      <c r="AR114" s="12" t="s">
        <f>IF(P114="N",R114,IF(P114="r",R114,"-"))</f>
        <v>28</v>
      </c>
      <c r="AS114" s="12" t="s">
        <f>IF(P114="N",AI114,IF(P114="r",AI114,"-"))</f>
        <v>28</v>
      </c>
      <c r="AT114" s="12" t="s">
        <f>IF(P114="N",AJ114,IF(P114="r",AJ114,"-"))</f>
        <v>28</v>
      </c>
      <c r="AU114" s="148" t="b">
        <f>IF($Y114="Mudansha",VLOOKUP($X114,$BF$17:$BG$24,2,FALSE),IF($Y114="Yudansha",VLOOKUP($X114,$BI$17:$BJ$20,2,FALSE)))</f>
        <v>0</v>
      </c>
      <c r="AV114" t="b">
        <f>IF($AP114&gt;=65,$AU114,0)</f>
        <v>0</v>
      </c>
    </row>
    <row r="115" spans="1:256">
      <c r="F115" s="155">
        <f>F114+1</f>
        <v>110</v>
      </c>
      <c r="H115" s="133"/>
      <c r="I115" s="133"/>
      <c r="J115" s="134"/>
      <c r="K115" s="135"/>
      <c r="L115" s="136"/>
      <c r="M115" s="137">
        <f>LEFT(L115,2)</f>
      </c>
      <c r="N115" s="138">
        <f>MID(L115,4,2)</f>
      </c>
      <c r="O115" s="139">
        <f>RIGHT(L115,4)</f>
      </c>
      <c r="P115" s="140"/>
      <c r="Q115" s="141"/>
      <c r="R115" s="142"/>
      <c r="S115" s="143"/>
      <c r="T115" s="144"/>
      <c r="U115" s="145"/>
      <c r="V115" s="146"/>
      <c r="W115" s="146"/>
      <c r="X115" s="147" t="e">
        <f>VLOOKUP(AP115,$BC$7:$BD$14,2)</f>
        <v>#N/A</v>
      </c>
      <c r="Y115" s="147" t="s">
        <f>IF(P115="r",AO115,IF(P115="n",AO115,"-"))</f>
        <v>28</v>
      </c>
      <c r="Z115" s="148">
        <f>AU115-AV115</f>
        <v>0</v>
      </c>
      <c r="AA115" s="148" t="b">
        <f>IF(Y115="Mudansha",VLOOKUP(X115,$BF$7:$BG$14,2,FALSE),IF(Y115="Yudansha",VLOOKUP(X115,$BI$7:$BJ$10,2,FALSE)))</f>
        <v>0</v>
      </c>
      <c r="AB115" s="148">
        <f>IF(AQ115="Y/O",Information!S$62,0)</f>
        <v>0</v>
      </c>
      <c r="AC115" s="148">
        <f>IF(AR115="Y/O",Information!K$62,0)</f>
        <v>0</v>
      </c>
      <c r="AD115" s="148">
        <f>Z115+AA115+AB115</f>
        <v>0</v>
      </c>
      <c r="AE115" s="133"/>
      <c r="AF115" s="133"/>
      <c r="AG115" s="133"/>
      <c r="AH115" s="133"/>
      <c r="AI115" s="160"/>
      <c r="AJ115" s="160"/>
      <c r="AK115" s="150" t="s">
        <f>IF($P115="r",U115,IF($P115="n",U115,"-"))</f>
        <v>28</v>
      </c>
      <c r="AL115" s="151" t="s">
        <f>IF($P115="r",V115,IF($P115="n",V115,"-"))</f>
        <v>28</v>
      </c>
      <c r="AM115" s="151" t="s">
        <f>IF($P115="r",W115,IF($P115="n",W115,"-"))</f>
        <v>28</v>
      </c>
      <c r="AN115" s="151" t="s">
        <f>IF(P115="r",J115,IF(P115="n",J115,"-"))</f>
        <v>28</v>
      </c>
      <c r="AO115" t="e">
        <f>VLOOKUP(K115,$AZ$8:$BA$27,2,FALSE)</f>
        <v>#N/A</v>
      </c>
      <c r="AP115" s="12" t="s">
        <f>IF(P115="r",(AQ$2-O115),IF(P115="n",(AQ$2-O115),"-"))</f>
        <v>28</v>
      </c>
      <c r="AQ115" s="12" t="s">
        <f>IF(P115="N",Q115,IF(P115="r",Q115,"-"))</f>
        <v>28</v>
      </c>
      <c r="AR115" s="12" t="s">
        <f>IF(P115="N",R115,IF(P115="r",R115,"-"))</f>
        <v>28</v>
      </c>
      <c r="AS115" s="12" t="s">
        <f>IF(P115="N",AI115,IF(P115="r",AI115,"-"))</f>
        <v>28</v>
      </c>
      <c r="AT115" s="12" t="s">
        <f>IF(P115="N",AJ115,IF(P115="r",AJ115,"-"))</f>
        <v>28</v>
      </c>
      <c r="AU115" s="148" t="b">
        <f>IF($Y115="Mudansha",VLOOKUP($X115,$BF$17:$BG$24,2,FALSE),IF($Y115="Yudansha",VLOOKUP($X115,$BI$17:$BJ$20,2,FALSE)))</f>
        <v>0</v>
      </c>
      <c r="AV115" t="b">
        <f>IF($AP115&gt;=65,$AU115,0)</f>
        <v>0</v>
      </c>
    </row>
    <row r="116" spans="1:256">
      <c r="F116" s="155">
        <f>F115+1</f>
        <v>111</v>
      </c>
      <c r="H116" s="133"/>
      <c r="I116" s="133"/>
      <c r="J116" s="134"/>
      <c r="K116" s="135"/>
      <c r="L116" s="136"/>
      <c r="M116" s="137">
        <f>LEFT(L116,2)</f>
      </c>
      <c r="N116" s="138">
        <f>MID(L116,4,2)</f>
      </c>
      <c r="O116" s="139">
        <f>RIGHT(L116,4)</f>
      </c>
      <c r="P116" s="140"/>
      <c r="Q116" s="141"/>
      <c r="R116" s="142"/>
      <c r="S116" s="143"/>
      <c r="T116" s="144"/>
      <c r="U116" s="145"/>
      <c r="V116" s="146"/>
      <c r="W116" s="146"/>
      <c r="X116" s="147" t="e">
        <f>VLOOKUP(AP116,$BC$7:$BD$14,2)</f>
        <v>#N/A</v>
      </c>
      <c r="Y116" s="147" t="s">
        <f>IF(P116="r",AO116,IF(P116="n",AO116,"-"))</f>
        <v>28</v>
      </c>
      <c r="Z116" s="148">
        <f>AU116-AV116</f>
        <v>0</v>
      </c>
      <c r="AA116" s="148" t="b">
        <f>IF(Y116="Mudansha",VLOOKUP(X116,$BF$7:$BG$14,2,FALSE),IF(Y116="Yudansha",VLOOKUP(X116,$BI$7:$BJ$10,2,FALSE)))</f>
        <v>0</v>
      </c>
      <c r="AB116" s="148">
        <f>IF(AQ116="Y/O",Information!S$62,0)</f>
        <v>0</v>
      </c>
      <c r="AC116" s="148">
        <f>IF(AR116="Y/O",Information!K$62,0)</f>
        <v>0</v>
      </c>
      <c r="AD116" s="148">
        <f>Z116+AA116+AB116</f>
        <v>0</v>
      </c>
      <c r="AE116" s="133"/>
      <c r="AF116" s="133"/>
      <c r="AG116" s="133"/>
      <c r="AH116" s="133"/>
      <c r="AI116" s="160"/>
      <c r="AJ116" s="160"/>
      <c r="AK116" s="150" t="s">
        <f>IF($P116="r",U116,IF($P116="n",U116,"-"))</f>
        <v>28</v>
      </c>
      <c r="AL116" s="151" t="s">
        <f>IF($P116="r",V116,IF($P116="n",V116,"-"))</f>
        <v>28</v>
      </c>
      <c r="AM116" s="151" t="s">
        <f>IF($P116="r",W116,IF($P116="n",W116,"-"))</f>
        <v>28</v>
      </c>
      <c r="AN116" s="151" t="s">
        <f>IF(P116="r",J116,IF(P116="n",J116,"-"))</f>
        <v>28</v>
      </c>
      <c r="AO116" t="e">
        <f>VLOOKUP(K116,$AZ$8:$BA$27,2,FALSE)</f>
        <v>#N/A</v>
      </c>
      <c r="AP116" s="12" t="s">
        <f>IF(P116="r",(AQ$2-O116),IF(P116="n",(AQ$2-O116),"-"))</f>
        <v>28</v>
      </c>
      <c r="AQ116" s="12" t="s">
        <f>IF(P116="N",Q116,IF(P116="r",Q116,"-"))</f>
        <v>28</v>
      </c>
      <c r="AR116" s="12" t="s">
        <f>IF(P116="N",R116,IF(P116="r",R116,"-"))</f>
        <v>28</v>
      </c>
      <c r="AS116" s="12" t="s">
        <f>IF(P116="N",AI116,IF(P116="r",AI116,"-"))</f>
        <v>28</v>
      </c>
      <c r="AT116" s="12" t="s">
        <f>IF(P116="N",AJ116,IF(P116="r",AJ116,"-"))</f>
        <v>28</v>
      </c>
      <c r="AU116" s="148" t="b">
        <f>IF($Y116="Mudansha",VLOOKUP($X116,$BF$17:$BG$24,2,FALSE),IF($Y116="Yudansha",VLOOKUP($X116,$BI$17:$BJ$20,2,FALSE)))</f>
        <v>0</v>
      </c>
      <c r="AV116" t="b">
        <f>IF($AP116&gt;=65,$AU116,0)</f>
        <v>0</v>
      </c>
    </row>
    <row r="117" spans="1:256">
      <c r="F117" s="155">
        <f>F116+1</f>
        <v>112</v>
      </c>
      <c r="H117" s="133"/>
      <c r="I117" s="133"/>
      <c r="J117" s="134"/>
      <c r="K117" s="135"/>
      <c r="L117" s="136"/>
      <c r="M117" s="137">
        <f>LEFT(L117,2)</f>
      </c>
      <c r="N117" s="138">
        <f>MID(L117,4,2)</f>
      </c>
      <c r="O117" s="139">
        <f>RIGHT(L117,4)</f>
      </c>
      <c r="P117" s="140"/>
      <c r="Q117" s="141"/>
      <c r="R117" s="142"/>
      <c r="S117" s="143"/>
      <c r="T117" s="144"/>
      <c r="U117" s="145"/>
      <c r="V117" s="146"/>
      <c r="W117" s="146"/>
      <c r="X117" s="147" t="e">
        <f>VLOOKUP(AP117,$BC$7:$BD$14,2)</f>
        <v>#N/A</v>
      </c>
      <c r="Y117" s="147" t="s">
        <f>IF(P117="r",AO117,IF(P117="n",AO117,"-"))</f>
        <v>28</v>
      </c>
      <c r="Z117" s="148">
        <f>AU117-AV117</f>
        <v>0</v>
      </c>
      <c r="AA117" s="148" t="b">
        <f>IF(Y117="Mudansha",VLOOKUP(X117,$BF$7:$BG$14,2,FALSE),IF(Y117="Yudansha",VLOOKUP(X117,$BI$7:$BJ$10,2,FALSE)))</f>
        <v>0</v>
      </c>
      <c r="AB117" s="148">
        <f>IF(AQ117="Y/O",Information!S$62,0)</f>
        <v>0</v>
      </c>
      <c r="AC117" s="148">
        <f>IF(AR117="Y/O",Information!K$62,0)</f>
        <v>0</v>
      </c>
      <c r="AD117" s="148">
        <f>Z117+AA117+AB117</f>
        <v>0</v>
      </c>
      <c r="AE117" s="133"/>
      <c r="AF117" s="133"/>
      <c r="AG117" s="133"/>
      <c r="AH117" s="133"/>
      <c r="AI117" s="160"/>
      <c r="AJ117" s="160"/>
      <c r="AK117" s="150" t="s">
        <f>IF($P117="r",U117,IF($P117="n",U117,"-"))</f>
        <v>28</v>
      </c>
      <c r="AL117" s="151" t="s">
        <f>IF($P117="r",V117,IF($P117="n",V117,"-"))</f>
        <v>28</v>
      </c>
      <c r="AM117" s="151" t="s">
        <f>IF($P117="r",W117,IF($P117="n",W117,"-"))</f>
        <v>28</v>
      </c>
      <c r="AN117" s="151" t="s">
        <f>IF(P117="r",J117,IF(P117="n",J117,"-"))</f>
        <v>28</v>
      </c>
      <c r="AO117" t="e">
        <f>VLOOKUP(K117,$AZ$8:$BA$27,2,FALSE)</f>
        <v>#N/A</v>
      </c>
      <c r="AP117" s="12" t="s">
        <f>IF(P117="r",(AQ$2-O117),IF(P117="n",(AQ$2-O117),"-"))</f>
        <v>28</v>
      </c>
      <c r="AQ117" s="12" t="s">
        <f>IF(P117="N",Q117,IF(P117="r",Q117,"-"))</f>
        <v>28</v>
      </c>
      <c r="AR117" s="12" t="s">
        <f>IF(P117="N",R117,IF(P117="r",R117,"-"))</f>
        <v>28</v>
      </c>
      <c r="AS117" s="12" t="s">
        <f>IF(P117="N",AI117,IF(P117="r",AI117,"-"))</f>
        <v>28</v>
      </c>
      <c r="AT117" s="12" t="s">
        <f>IF(P117="N",AJ117,IF(P117="r",AJ117,"-"))</f>
        <v>28</v>
      </c>
      <c r="AU117" s="148" t="b">
        <f>IF($Y117="Mudansha",VLOOKUP($X117,$BF$17:$BG$24,2,FALSE),IF($Y117="Yudansha",VLOOKUP($X117,$BI$17:$BJ$20,2,FALSE)))</f>
        <v>0</v>
      </c>
      <c r="AV117" t="b">
        <f>IF($AP117&gt;=65,$AU117,0)</f>
        <v>0</v>
      </c>
    </row>
    <row r="118" spans="1:256">
      <c r="F118" s="155">
        <f>F117+1</f>
        <v>113</v>
      </c>
      <c r="H118" s="133"/>
      <c r="I118" s="133"/>
      <c r="J118" s="134"/>
      <c r="K118" s="135"/>
      <c r="L118" s="136"/>
      <c r="M118" s="137">
        <f>LEFT(L118,2)</f>
      </c>
      <c r="N118" s="138">
        <f>MID(L118,4,2)</f>
      </c>
      <c r="O118" s="139">
        <f>RIGHT(L118,4)</f>
      </c>
      <c r="P118" s="140"/>
      <c r="Q118" s="141"/>
      <c r="R118" s="142"/>
      <c r="S118" s="143"/>
      <c r="T118" s="144"/>
      <c r="U118" s="145"/>
      <c r="V118" s="146"/>
      <c r="W118" s="146"/>
      <c r="X118" s="147" t="e">
        <f>VLOOKUP(AP118,$BC$7:$BD$14,2)</f>
        <v>#N/A</v>
      </c>
      <c r="Y118" s="147" t="s">
        <f>IF(P118="r",AO118,IF(P118="n",AO118,"-"))</f>
        <v>28</v>
      </c>
      <c r="Z118" s="148">
        <f>AU118-AV118</f>
        <v>0</v>
      </c>
      <c r="AA118" s="148" t="b">
        <f>IF(Y118="Mudansha",VLOOKUP(X118,$BF$7:$BG$14,2,FALSE),IF(Y118="Yudansha",VLOOKUP(X118,$BI$7:$BJ$10,2,FALSE)))</f>
        <v>0</v>
      </c>
      <c r="AB118" s="148">
        <f>IF(AQ118="Y/O",Information!S$62,0)</f>
        <v>0</v>
      </c>
      <c r="AC118" s="148">
        <f>IF(AR118="Y/O",Information!K$62,0)</f>
        <v>0</v>
      </c>
      <c r="AD118" s="148">
        <f>Z118+AA118+AB118</f>
        <v>0</v>
      </c>
      <c r="AE118" s="133"/>
      <c r="AF118" s="133"/>
      <c r="AG118" s="133"/>
      <c r="AH118" s="133"/>
      <c r="AI118" s="160"/>
      <c r="AJ118" s="160"/>
      <c r="AK118" s="150" t="s">
        <f>IF($P118="r",U118,IF($P118="n",U118,"-"))</f>
        <v>28</v>
      </c>
      <c r="AL118" s="151" t="s">
        <f>IF($P118="r",V118,IF($P118="n",V118,"-"))</f>
        <v>28</v>
      </c>
      <c r="AM118" s="151" t="s">
        <f>IF($P118="r",W118,IF($P118="n",W118,"-"))</f>
        <v>28</v>
      </c>
      <c r="AN118" s="151" t="s">
        <f>IF(P118="r",J118,IF(P118="n",J118,"-"))</f>
        <v>28</v>
      </c>
      <c r="AO118" t="e">
        <f>VLOOKUP(K118,$AZ$8:$BA$27,2,FALSE)</f>
        <v>#N/A</v>
      </c>
      <c r="AP118" s="12" t="s">
        <f>IF(P118="r",(AQ$2-O118),IF(P118="n",(AQ$2-O118),"-"))</f>
        <v>28</v>
      </c>
      <c r="AQ118" s="12" t="s">
        <f>IF(P118="N",Q118,IF(P118="r",Q118,"-"))</f>
        <v>28</v>
      </c>
      <c r="AR118" s="12" t="s">
        <f>IF(P118="N",R118,IF(P118="r",R118,"-"))</f>
        <v>28</v>
      </c>
      <c r="AS118" s="12" t="s">
        <f>IF(P118="N",AI118,IF(P118="r",AI118,"-"))</f>
        <v>28</v>
      </c>
      <c r="AT118" s="12" t="s">
        <f>IF(P118="N",AJ118,IF(P118="r",AJ118,"-"))</f>
        <v>28</v>
      </c>
      <c r="AU118" s="148" t="b">
        <f>IF($Y118="Mudansha",VLOOKUP($X118,$BF$17:$BG$24,2,FALSE),IF($Y118="Yudansha",VLOOKUP($X118,$BI$17:$BJ$20,2,FALSE)))</f>
        <v>0</v>
      </c>
      <c r="AV118" t="b">
        <f>IF($AP118&gt;=65,$AU118,0)</f>
        <v>0</v>
      </c>
    </row>
    <row r="119" spans="1:256">
      <c r="F119" s="155">
        <f>F118+1</f>
        <v>114</v>
      </c>
      <c r="H119" s="133"/>
      <c r="I119" s="133"/>
      <c r="J119" s="134"/>
      <c r="K119" s="135"/>
      <c r="L119" s="136"/>
      <c r="M119" s="137">
        <f>LEFT(L119,2)</f>
      </c>
      <c r="N119" s="138">
        <f>MID(L119,4,2)</f>
      </c>
      <c r="O119" s="139">
        <f>RIGHT(L119,4)</f>
      </c>
      <c r="P119" s="140"/>
      <c r="Q119" s="141"/>
      <c r="R119" s="142"/>
      <c r="S119" s="143"/>
      <c r="T119" s="144"/>
      <c r="U119" s="145"/>
      <c r="V119" s="146"/>
      <c r="W119" s="146"/>
      <c r="X119" s="147" t="e">
        <f>VLOOKUP(AP119,$BC$7:$BD$14,2)</f>
        <v>#N/A</v>
      </c>
      <c r="Y119" s="147" t="s">
        <f>IF(P119="r",AO119,IF(P119="n",AO119,"-"))</f>
        <v>28</v>
      </c>
      <c r="Z119" s="148">
        <f>AU119-AV119</f>
        <v>0</v>
      </c>
      <c r="AA119" s="148" t="b">
        <f>IF(Y119="Mudansha",VLOOKUP(X119,$BF$7:$BG$14,2,FALSE),IF(Y119="Yudansha",VLOOKUP(X119,$BI$7:$BJ$10,2,FALSE)))</f>
        <v>0</v>
      </c>
      <c r="AB119" s="148">
        <f>IF(AQ119="Y/O",Information!S$62,0)</f>
        <v>0</v>
      </c>
      <c r="AC119" s="148">
        <f>IF(AR119="Y/O",Information!K$62,0)</f>
        <v>0</v>
      </c>
      <c r="AD119" s="148">
        <f>Z119+AA119+AB119</f>
        <v>0</v>
      </c>
      <c r="AE119" s="133"/>
      <c r="AF119" s="133"/>
      <c r="AG119" s="133"/>
      <c r="AH119" s="133"/>
      <c r="AI119" s="160"/>
      <c r="AJ119" s="160"/>
      <c r="AK119" s="150" t="s">
        <f>IF($P119="r",U119,IF($P119="n",U119,"-"))</f>
        <v>28</v>
      </c>
      <c r="AL119" s="151" t="s">
        <f>IF($P119="r",V119,IF($P119="n",V119,"-"))</f>
        <v>28</v>
      </c>
      <c r="AM119" s="151" t="s">
        <f>IF($P119="r",W119,IF($P119="n",W119,"-"))</f>
        <v>28</v>
      </c>
      <c r="AN119" s="151" t="s">
        <f>IF(P119="r",J119,IF(P119="n",J119,"-"))</f>
        <v>28</v>
      </c>
      <c r="AO119" t="e">
        <f>VLOOKUP(K119,$AZ$8:$BA$27,2,FALSE)</f>
        <v>#N/A</v>
      </c>
      <c r="AP119" s="12" t="s">
        <f>IF(P119="r",(AQ$2-O119),IF(P119="n",(AQ$2-O119),"-"))</f>
        <v>28</v>
      </c>
      <c r="AQ119" s="12" t="s">
        <f>IF(P119="N",Q119,IF(P119="r",Q119,"-"))</f>
        <v>28</v>
      </c>
      <c r="AR119" s="12" t="s">
        <f>IF(P119="N",R119,IF(P119="r",R119,"-"))</f>
        <v>28</v>
      </c>
      <c r="AS119" s="12" t="s">
        <f>IF(P119="N",AI119,IF(P119="r",AI119,"-"))</f>
        <v>28</v>
      </c>
      <c r="AT119" s="12" t="s">
        <f>IF(P119="N",AJ119,IF(P119="r",AJ119,"-"))</f>
        <v>28</v>
      </c>
      <c r="AU119" s="148" t="b">
        <f>IF($Y119="Mudansha",VLOOKUP($X119,$BF$17:$BG$24,2,FALSE),IF($Y119="Yudansha",VLOOKUP($X119,$BI$17:$BJ$20,2,FALSE)))</f>
        <v>0</v>
      </c>
      <c r="AV119" t="b">
        <f>IF($AP119&gt;=65,$AU119,0)</f>
        <v>0</v>
      </c>
    </row>
    <row r="120" spans="1:256">
      <c r="F120" s="155">
        <f>F119+1</f>
        <v>115</v>
      </c>
      <c r="H120" s="133"/>
      <c r="I120" s="133"/>
      <c r="J120" s="134"/>
      <c r="K120" s="135"/>
      <c r="L120" s="136"/>
      <c r="M120" s="137">
        <f>LEFT(L120,2)</f>
      </c>
      <c r="N120" s="138">
        <f>MID(L120,4,2)</f>
      </c>
      <c r="O120" s="139">
        <f>RIGHT(L120,4)</f>
      </c>
      <c r="P120" s="140"/>
      <c r="Q120" s="141"/>
      <c r="R120" s="142"/>
      <c r="S120" s="143"/>
      <c r="T120" s="144"/>
      <c r="U120" s="145"/>
      <c r="V120" s="146"/>
      <c r="W120" s="146"/>
      <c r="X120" s="147" t="e">
        <f>VLOOKUP(AP120,$BC$7:$BD$14,2)</f>
        <v>#N/A</v>
      </c>
      <c r="Y120" s="147" t="s">
        <f>IF(P120="r",AO120,IF(P120="n",AO120,"-"))</f>
        <v>28</v>
      </c>
      <c r="Z120" s="148">
        <f>AU120-AV120</f>
        <v>0</v>
      </c>
      <c r="AA120" s="148" t="b">
        <f>IF(Y120="Mudansha",VLOOKUP(X120,$BF$7:$BG$14,2,FALSE),IF(Y120="Yudansha",VLOOKUP(X120,$BI$7:$BJ$10,2,FALSE)))</f>
        <v>0</v>
      </c>
      <c r="AB120" s="148">
        <f>IF(AQ120="Y/O",Information!S$62,0)</f>
        <v>0</v>
      </c>
      <c r="AC120" s="148">
        <f>IF(AR120="Y/O",Information!K$62,0)</f>
        <v>0</v>
      </c>
      <c r="AD120" s="148">
        <f>Z120+AA120+AB120</f>
        <v>0</v>
      </c>
      <c r="AE120" s="133"/>
      <c r="AF120" s="133"/>
      <c r="AG120" s="133"/>
      <c r="AH120" s="133"/>
      <c r="AI120" s="160"/>
      <c r="AJ120" s="160"/>
      <c r="AK120" s="150" t="s">
        <f>IF($P120="r",U120,IF($P120="n",U120,"-"))</f>
        <v>28</v>
      </c>
      <c r="AL120" s="151" t="s">
        <f>IF($P120="r",V120,IF($P120="n",V120,"-"))</f>
        <v>28</v>
      </c>
      <c r="AM120" s="151" t="s">
        <f>IF($P120="r",W120,IF($P120="n",W120,"-"))</f>
        <v>28</v>
      </c>
      <c r="AN120" s="151" t="s">
        <f>IF(P120="r",J120,IF(P120="n",J120,"-"))</f>
        <v>28</v>
      </c>
      <c r="AO120" t="e">
        <f>VLOOKUP(K120,$AZ$8:$BA$27,2,FALSE)</f>
        <v>#N/A</v>
      </c>
      <c r="AP120" s="12" t="s">
        <f>IF(P120="r",(AQ$2-O120),IF(P120="n",(AQ$2-O120),"-"))</f>
        <v>28</v>
      </c>
      <c r="AQ120" s="12" t="s">
        <f>IF(P120="N",Q120,IF(P120="r",Q120,"-"))</f>
        <v>28</v>
      </c>
      <c r="AR120" s="12" t="s">
        <f>IF(P120="N",R120,IF(P120="r",R120,"-"))</f>
        <v>28</v>
      </c>
      <c r="AS120" s="12" t="s">
        <f>IF(P120="N",AI120,IF(P120="r",AI120,"-"))</f>
        <v>28</v>
      </c>
      <c r="AT120" s="12" t="s">
        <f>IF(P120="N",AJ120,IF(P120="r",AJ120,"-"))</f>
        <v>28</v>
      </c>
      <c r="AU120" s="148" t="b">
        <f>IF($Y120="Mudansha",VLOOKUP($X120,$BF$17:$BG$24,2,FALSE),IF($Y120="Yudansha",VLOOKUP($X120,$BI$17:$BJ$20,2,FALSE)))</f>
        <v>0</v>
      </c>
      <c r="AV120" t="b">
        <f>IF($AP120&gt;=65,$AU120,0)</f>
        <v>0</v>
      </c>
    </row>
    <row r="121" spans="1:256">
      <c r="F121" s="155">
        <f>F120+1</f>
        <v>116</v>
      </c>
      <c r="H121" s="133"/>
      <c r="I121" s="133"/>
      <c r="J121" s="134"/>
      <c r="K121" s="135"/>
      <c r="L121" s="136"/>
      <c r="M121" s="137">
        <f>LEFT(L121,2)</f>
      </c>
      <c r="N121" s="138">
        <f>MID(L121,4,2)</f>
      </c>
      <c r="O121" s="139">
        <f>RIGHT(L121,4)</f>
      </c>
      <c r="P121" s="140"/>
      <c r="Q121" s="141"/>
      <c r="R121" s="142"/>
      <c r="S121" s="143"/>
      <c r="T121" s="144"/>
      <c r="U121" s="145"/>
      <c r="V121" s="146"/>
      <c r="W121" s="146"/>
      <c r="X121" s="147" t="e">
        <f>VLOOKUP(AP121,$BC$7:$BD$14,2)</f>
        <v>#N/A</v>
      </c>
      <c r="Y121" s="147" t="s">
        <f>IF(P121="r",AO121,IF(P121="n",AO121,"-"))</f>
        <v>28</v>
      </c>
      <c r="Z121" s="148">
        <f>AU121-AV121</f>
        <v>0</v>
      </c>
      <c r="AA121" s="148" t="b">
        <f>IF(Y121="Mudansha",VLOOKUP(X121,$BF$7:$BG$14,2,FALSE),IF(Y121="Yudansha",VLOOKUP(X121,$BI$7:$BJ$10,2,FALSE)))</f>
        <v>0</v>
      </c>
      <c r="AB121" s="148">
        <f>IF(AQ121="Y/O",Information!S$62,0)</f>
        <v>0</v>
      </c>
      <c r="AC121" s="148">
        <f>IF(AR121="Y/O",Information!K$62,0)</f>
        <v>0</v>
      </c>
      <c r="AD121" s="148">
        <f>Z121+AA121+AB121</f>
        <v>0</v>
      </c>
      <c r="AE121" s="133"/>
      <c r="AF121" s="133"/>
      <c r="AG121" s="133"/>
      <c r="AH121" s="133"/>
      <c r="AI121" s="160"/>
      <c r="AJ121" s="160"/>
      <c r="AK121" s="150" t="s">
        <f>IF($P121="r",U121,IF($P121="n",U121,"-"))</f>
        <v>28</v>
      </c>
      <c r="AL121" s="151" t="s">
        <f>IF($P121="r",V121,IF($P121="n",V121,"-"))</f>
        <v>28</v>
      </c>
      <c r="AM121" s="151" t="s">
        <f>IF($P121="r",W121,IF($P121="n",W121,"-"))</f>
        <v>28</v>
      </c>
      <c r="AN121" s="151" t="s">
        <f>IF(P121="r",J121,IF(P121="n",J121,"-"))</f>
        <v>28</v>
      </c>
      <c r="AO121" t="e">
        <f>VLOOKUP(K121,$AZ$8:$BA$27,2,FALSE)</f>
        <v>#N/A</v>
      </c>
      <c r="AP121" s="12" t="s">
        <f>IF(P121="r",(AQ$2-O121),IF(P121="n",(AQ$2-O121),"-"))</f>
        <v>28</v>
      </c>
      <c r="AQ121" s="12" t="s">
        <f>IF(P121="N",Q121,IF(P121="r",Q121,"-"))</f>
        <v>28</v>
      </c>
      <c r="AR121" s="12" t="s">
        <f>IF(P121="N",R121,IF(P121="r",R121,"-"))</f>
        <v>28</v>
      </c>
      <c r="AS121" s="12" t="s">
        <f>IF(P121="N",AI121,IF(P121="r",AI121,"-"))</f>
        <v>28</v>
      </c>
      <c r="AT121" s="12" t="s">
        <f>IF(P121="N",AJ121,IF(P121="r",AJ121,"-"))</f>
        <v>28</v>
      </c>
      <c r="AU121" s="148" t="b">
        <f>IF($Y121="Mudansha",VLOOKUP($X121,$BF$17:$BG$24,2,FALSE),IF($Y121="Yudansha",VLOOKUP($X121,$BI$17:$BJ$20,2,FALSE)))</f>
        <v>0</v>
      </c>
      <c r="AV121" t="b">
        <f>IF($AP121&gt;=65,$AU121,0)</f>
        <v>0</v>
      </c>
    </row>
    <row r="122" spans="1:256">
      <c r="F122" s="155">
        <f>F121+1</f>
        <v>117</v>
      </c>
      <c r="H122" s="133"/>
      <c r="I122" s="133"/>
      <c r="J122" s="134"/>
      <c r="K122" s="135"/>
      <c r="L122" s="136"/>
      <c r="M122" s="137">
        <f>LEFT(L122,2)</f>
      </c>
      <c r="N122" s="138">
        <f>MID(L122,4,2)</f>
      </c>
      <c r="O122" s="139">
        <f>RIGHT(L122,4)</f>
      </c>
      <c r="P122" s="140"/>
      <c r="Q122" s="141"/>
      <c r="R122" s="142"/>
      <c r="S122" s="143"/>
      <c r="T122" s="144"/>
      <c r="U122" s="145"/>
      <c r="V122" s="146"/>
      <c r="W122" s="146"/>
      <c r="X122" s="147" t="e">
        <f>VLOOKUP(AP122,$BC$7:$BD$14,2)</f>
        <v>#N/A</v>
      </c>
      <c r="Y122" s="147" t="s">
        <f>IF(P122="r",AO122,IF(P122="n",AO122,"-"))</f>
        <v>28</v>
      </c>
      <c r="Z122" s="148">
        <f>AU122-AV122</f>
        <v>0</v>
      </c>
      <c r="AA122" s="148" t="b">
        <f>IF(Y122="Mudansha",VLOOKUP(X122,$BF$7:$BG$14,2,FALSE),IF(Y122="Yudansha",VLOOKUP(X122,$BI$7:$BJ$10,2,FALSE)))</f>
        <v>0</v>
      </c>
      <c r="AB122" s="148">
        <f>IF(AQ122="Y/O",Information!S$62,0)</f>
        <v>0</v>
      </c>
      <c r="AC122" s="148">
        <f>IF(AR122="Y/O",Information!K$62,0)</f>
        <v>0</v>
      </c>
      <c r="AD122" s="148">
        <f>Z122+AA122+AB122</f>
        <v>0</v>
      </c>
      <c r="AE122" s="133"/>
      <c r="AF122" s="133"/>
      <c r="AG122" s="133"/>
      <c r="AH122" s="133"/>
      <c r="AI122" s="160"/>
      <c r="AJ122" s="160"/>
      <c r="AK122" s="150" t="s">
        <f>IF($P122="r",U122,IF($P122="n",U122,"-"))</f>
        <v>28</v>
      </c>
      <c r="AL122" s="151" t="s">
        <f>IF($P122="r",V122,IF($P122="n",V122,"-"))</f>
        <v>28</v>
      </c>
      <c r="AM122" s="151" t="s">
        <f>IF($P122="r",W122,IF($P122="n",W122,"-"))</f>
        <v>28</v>
      </c>
      <c r="AN122" s="151" t="s">
        <f>IF(P122="r",J122,IF(P122="n",J122,"-"))</f>
        <v>28</v>
      </c>
      <c r="AO122" t="e">
        <f>VLOOKUP(K122,$AZ$8:$BA$27,2,FALSE)</f>
        <v>#N/A</v>
      </c>
      <c r="AP122" s="12" t="s">
        <f>IF(P122="r",(AQ$2-O122),IF(P122="n",(AQ$2-O122),"-"))</f>
        <v>28</v>
      </c>
      <c r="AQ122" s="12" t="s">
        <f>IF(P122="N",Q122,IF(P122="r",Q122,"-"))</f>
        <v>28</v>
      </c>
      <c r="AR122" s="12" t="s">
        <f>IF(P122="N",R122,IF(P122="r",R122,"-"))</f>
        <v>28</v>
      </c>
      <c r="AS122" s="12" t="s">
        <f>IF(P122="N",AI122,IF(P122="r",AI122,"-"))</f>
        <v>28</v>
      </c>
      <c r="AT122" s="12" t="s">
        <f>IF(P122="N",AJ122,IF(P122="r",AJ122,"-"))</f>
        <v>28</v>
      </c>
      <c r="AU122" s="148" t="b">
        <f>IF($Y122="Mudansha",VLOOKUP($X122,$BF$17:$BG$24,2,FALSE),IF($Y122="Yudansha",VLOOKUP($X122,$BI$17:$BJ$20,2,FALSE)))</f>
        <v>0</v>
      </c>
      <c r="AV122" t="b">
        <f>IF($AP122&gt;=65,$AU122,0)</f>
        <v>0</v>
      </c>
    </row>
    <row r="123" spans="1:256">
      <c r="F123" s="155">
        <f>F122+1</f>
        <v>118</v>
      </c>
      <c r="H123" s="133"/>
      <c r="I123" s="133"/>
      <c r="J123" s="134"/>
      <c r="K123" s="135"/>
      <c r="L123" s="136"/>
      <c r="M123" s="137">
        <f>LEFT(L123,2)</f>
      </c>
      <c r="N123" s="138">
        <f>MID(L123,4,2)</f>
      </c>
      <c r="O123" s="139">
        <f>RIGHT(L123,4)</f>
      </c>
      <c r="P123" s="140"/>
      <c r="Q123" s="141"/>
      <c r="R123" s="142"/>
      <c r="S123" s="143"/>
      <c r="T123" s="144"/>
      <c r="U123" s="145"/>
      <c r="V123" s="146"/>
      <c r="W123" s="146"/>
      <c r="X123" s="147" t="e">
        <f>VLOOKUP(AP123,$BC$7:$BD$14,2)</f>
        <v>#N/A</v>
      </c>
      <c r="Y123" s="147" t="s">
        <f>IF(P123="r",AO123,IF(P123="n",AO123,"-"))</f>
        <v>28</v>
      </c>
      <c r="Z123" s="148">
        <f>AU123-AV123</f>
        <v>0</v>
      </c>
      <c r="AA123" s="148" t="b">
        <f>IF(Y123="Mudansha",VLOOKUP(X123,$BF$7:$BG$14,2,FALSE),IF(Y123="Yudansha",VLOOKUP(X123,$BI$7:$BJ$10,2,FALSE)))</f>
        <v>0</v>
      </c>
      <c r="AB123" s="148">
        <f>IF(AQ123="Y/O",Information!S$62,0)</f>
        <v>0</v>
      </c>
      <c r="AC123" s="148">
        <f>IF(AR123="Y/O",Information!K$62,0)</f>
        <v>0</v>
      </c>
      <c r="AD123" s="148">
        <f>Z123+AA123+AB123</f>
        <v>0</v>
      </c>
      <c r="AE123" s="133"/>
      <c r="AF123" s="133"/>
      <c r="AG123" s="133"/>
      <c r="AH123" s="133"/>
      <c r="AI123" s="160"/>
      <c r="AJ123" s="160"/>
      <c r="AK123" s="150" t="s">
        <f>IF($P123="r",U123,IF($P123="n",U123,"-"))</f>
        <v>28</v>
      </c>
      <c r="AL123" s="151" t="s">
        <f>IF($P123="r",V123,IF($P123="n",V123,"-"))</f>
        <v>28</v>
      </c>
      <c r="AM123" s="151" t="s">
        <f>IF($P123="r",W123,IF($P123="n",W123,"-"))</f>
        <v>28</v>
      </c>
      <c r="AN123" s="151" t="s">
        <f>IF(P123="r",J123,IF(P123="n",J123,"-"))</f>
        <v>28</v>
      </c>
      <c r="AO123" t="e">
        <f>VLOOKUP(K123,$AZ$8:$BA$27,2,FALSE)</f>
        <v>#N/A</v>
      </c>
      <c r="AP123" s="12" t="s">
        <f>IF(P123="r",(AQ$2-O123),IF(P123="n",(AQ$2-O123),"-"))</f>
        <v>28</v>
      </c>
      <c r="AQ123" s="12" t="s">
        <f>IF(P123="N",Q123,IF(P123="r",Q123,"-"))</f>
        <v>28</v>
      </c>
      <c r="AR123" s="12" t="s">
        <f>IF(P123="N",R123,IF(P123="r",R123,"-"))</f>
        <v>28</v>
      </c>
      <c r="AS123" s="12" t="s">
        <f>IF(P123="N",AI123,IF(P123="r",AI123,"-"))</f>
        <v>28</v>
      </c>
      <c r="AT123" s="12" t="s">
        <f>IF(P123="N",AJ123,IF(P123="r",AJ123,"-"))</f>
        <v>28</v>
      </c>
      <c r="AU123" s="148" t="b">
        <f>IF($Y123="Mudansha",VLOOKUP($X123,$BF$17:$BG$24,2,FALSE),IF($Y123="Yudansha",VLOOKUP($X123,$BI$17:$BJ$20,2,FALSE)))</f>
        <v>0</v>
      </c>
      <c r="AV123" t="b">
        <f>IF($AP123&gt;=65,$AU123,0)</f>
        <v>0</v>
      </c>
    </row>
    <row r="124" spans="1:256">
      <c r="F124" s="155">
        <f>F123+1</f>
        <v>119</v>
      </c>
      <c r="H124" s="133"/>
      <c r="I124" s="133"/>
      <c r="J124" s="134"/>
      <c r="K124" s="135"/>
      <c r="L124" s="136"/>
      <c r="M124" s="137">
        <f>LEFT(L124,2)</f>
      </c>
      <c r="N124" s="138">
        <f>MID(L124,4,2)</f>
      </c>
      <c r="O124" s="139">
        <f>RIGHT(L124,4)</f>
      </c>
      <c r="P124" s="140"/>
      <c r="Q124" s="141"/>
      <c r="R124" s="142"/>
      <c r="S124" s="143"/>
      <c r="T124" s="144"/>
      <c r="U124" s="145"/>
      <c r="V124" s="146"/>
      <c r="W124" s="146"/>
      <c r="X124" s="147" t="e">
        <f>VLOOKUP(AP124,$BC$7:$BD$14,2)</f>
        <v>#N/A</v>
      </c>
      <c r="Y124" s="147" t="s">
        <f>IF(P124="r",AO124,IF(P124="n",AO124,"-"))</f>
        <v>28</v>
      </c>
      <c r="Z124" s="148">
        <f>AU124-AV124</f>
        <v>0</v>
      </c>
      <c r="AA124" s="148" t="b">
        <f>IF(Y124="Mudansha",VLOOKUP(X124,$BF$7:$BG$14,2,FALSE),IF(Y124="Yudansha",VLOOKUP(X124,$BI$7:$BJ$10,2,FALSE)))</f>
        <v>0</v>
      </c>
      <c r="AB124" s="148">
        <f>IF(AQ124="Y/O",Information!S$62,0)</f>
        <v>0</v>
      </c>
      <c r="AC124" s="148">
        <f>IF(AR124="Y/O",Information!K$62,0)</f>
        <v>0</v>
      </c>
      <c r="AD124" s="148">
        <f>Z124+AA124+AB124</f>
        <v>0</v>
      </c>
      <c r="AE124" s="133"/>
      <c r="AF124" s="133"/>
      <c r="AG124" s="133"/>
      <c r="AH124" s="133"/>
      <c r="AI124" s="160"/>
      <c r="AJ124" s="160"/>
      <c r="AK124" s="150" t="s">
        <f>IF($P124="r",U124,IF($P124="n",U124,"-"))</f>
        <v>28</v>
      </c>
      <c r="AL124" s="151" t="s">
        <f>IF($P124="r",V124,IF($P124="n",V124,"-"))</f>
        <v>28</v>
      </c>
      <c r="AM124" s="151" t="s">
        <f>IF($P124="r",W124,IF($P124="n",W124,"-"))</f>
        <v>28</v>
      </c>
      <c r="AN124" s="151" t="s">
        <f>IF(P124="r",J124,IF(P124="n",J124,"-"))</f>
        <v>28</v>
      </c>
      <c r="AO124" t="e">
        <f>VLOOKUP(K124,$AZ$8:$BA$27,2,FALSE)</f>
        <v>#N/A</v>
      </c>
      <c r="AP124" s="12" t="s">
        <f>IF(P124="r",(AQ$2-O124),IF(P124="n",(AQ$2-O124),"-"))</f>
        <v>28</v>
      </c>
      <c r="AQ124" s="12" t="s">
        <f>IF(P124="N",Q124,IF(P124="r",Q124,"-"))</f>
        <v>28</v>
      </c>
      <c r="AR124" s="12" t="s">
        <f>IF(P124="N",R124,IF(P124="r",R124,"-"))</f>
        <v>28</v>
      </c>
      <c r="AS124" s="12" t="s">
        <f>IF(P124="N",AI124,IF(P124="r",AI124,"-"))</f>
        <v>28</v>
      </c>
      <c r="AT124" s="12" t="s">
        <f>IF(P124="N",AJ124,IF(P124="r",AJ124,"-"))</f>
        <v>28</v>
      </c>
      <c r="AU124" s="148" t="b">
        <f>IF($Y124="Mudansha",VLOOKUP($X124,$BF$17:$BG$24,2,FALSE),IF($Y124="Yudansha",VLOOKUP($X124,$BI$17:$BJ$20,2,FALSE)))</f>
        <v>0</v>
      </c>
      <c r="AV124" t="b">
        <f>IF($AP124&gt;=65,$AU124,0)</f>
        <v>0</v>
      </c>
    </row>
    <row r="125" spans="1:256">
      <c r="F125" s="155">
        <f>F124+1</f>
        <v>120</v>
      </c>
      <c r="H125" s="133"/>
      <c r="I125" s="133"/>
      <c r="J125" s="134"/>
      <c r="K125" s="135"/>
      <c r="L125" s="136"/>
      <c r="M125" s="137">
        <f>LEFT(L125,2)</f>
      </c>
      <c r="N125" s="138">
        <f>MID(L125,4,2)</f>
      </c>
      <c r="O125" s="139">
        <f>RIGHT(L125,4)</f>
      </c>
      <c r="P125" s="140"/>
      <c r="Q125" s="141"/>
      <c r="R125" s="142"/>
      <c r="S125" s="143"/>
      <c r="T125" s="144"/>
      <c r="U125" s="145"/>
      <c r="V125" s="146"/>
      <c r="W125" s="146"/>
      <c r="X125" s="147" t="e">
        <f>VLOOKUP(AP125,$BC$7:$BD$14,2)</f>
        <v>#N/A</v>
      </c>
      <c r="Y125" s="147" t="s">
        <f>IF(P125="r",AO125,IF(P125="n",AO125,"-"))</f>
        <v>28</v>
      </c>
      <c r="Z125" s="148">
        <f>AU125-AV125</f>
        <v>0</v>
      </c>
      <c r="AA125" s="148" t="b">
        <f>IF(Y125="Mudansha",VLOOKUP(X125,$BF$7:$BG$14,2,FALSE),IF(Y125="Yudansha",VLOOKUP(X125,$BI$7:$BJ$10,2,FALSE)))</f>
        <v>0</v>
      </c>
      <c r="AB125" s="148">
        <f>IF(AQ125="Y/O",Information!S$62,0)</f>
        <v>0</v>
      </c>
      <c r="AC125" s="148">
        <f>IF(AR125="Y/O",Information!K$62,0)</f>
        <v>0</v>
      </c>
      <c r="AD125" s="148">
        <f>Z125+AA125+AB125</f>
        <v>0</v>
      </c>
      <c r="AE125" s="133"/>
      <c r="AF125" s="133"/>
      <c r="AG125" s="133"/>
      <c r="AH125" s="133"/>
      <c r="AI125" s="160"/>
      <c r="AJ125" s="160"/>
      <c r="AK125" s="150" t="s">
        <f>IF($P125="r",U125,IF($P125="n",U125,"-"))</f>
        <v>28</v>
      </c>
      <c r="AL125" s="151" t="s">
        <f>IF($P125="r",V125,IF($P125="n",V125,"-"))</f>
        <v>28</v>
      </c>
      <c r="AM125" s="151" t="s">
        <f>IF($P125="r",W125,IF($P125="n",W125,"-"))</f>
        <v>28</v>
      </c>
      <c r="AN125" s="151" t="s">
        <f>IF(P125="r",J125,IF(P125="n",J125,"-"))</f>
        <v>28</v>
      </c>
      <c r="AO125" t="e">
        <f>VLOOKUP(K125,$AZ$8:$BA$27,2,FALSE)</f>
        <v>#N/A</v>
      </c>
      <c r="AP125" s="12" t="s">
        <f>IF(P125="r",(AQ$2-O125),IF(P125="n",(AQ$2-O125),"-"))</f>
        <v>28</v>
      </c>
      <c r="AQ125" s="12" t="s">
        <f>IF(P125="N",Q125,IF(P125="r",Q125,"-"))</f>
        <v>28</v>
      </c>
      <c r="AR125" s="12" t="s">
        <f>IF(P125="N",R125,IF(P125="r",R125,"-"))</f>
        <v>28</v>
      </c>
      <c r="AS125" s="12" t="s">
        <f>IF(P125="N",AI125,IF(P125="r",AI125,"-"))</f>
        <v>28</v>
      </c>
      <c r="AT125" s="12" t="s">
        <f>IF(P125="N",AJ125,IF(P125="r",AJ125,"-"))</f>
        <v>28</v>
      </c>
      <c r="AU125" s="148" t="b">
        <f>IF($Y125="Mudansha",VLOOKUP($X125,$BF$17:$BG$24,2,FALSE),IF($Y125="Yudansha",VLOOKUP($X125,$BI$17:$BJ$20,2,FALSE)))</f>
        <v>0</v>
      </c>
      <c r="AV125" t="b">
        <f>IF($AP125&gt;=65,$AU125,0)</f>
        <v>0</v>
      </c>
    </row>
    <row r="126" spans="1:256">
      <c r="F126" s="155">
        <f>F125+1</f>
        <v>121</v>
      </c>
      <c r="H126" s="133"/>
      <c r="I126" s="133"/>
      <c r="J126" s="134"/>
      <c r="K126" s="135"/>
      <c r="L126" s="136"/>
      <c r="M126" s="137">
        <f>LEFT(L126,2)</f>
      </c>
      <c r="N126" s="138">
        <f>MID(L126,4,2)</f>
      </c>
      <c r="O126" s="139">
        <f>RIGHT(L126,4)</f>
      </c>
      <c r="P126" s="140"/>
      <c r="Q126" s="141"/>
      <c r="R126" s="142"/>
      <c r="S126" s="143"/>
      <c r="T126" s="144"/>
      <c r="U126" s="145"/>
      <c r="V126" s="146"/>
      <c r="W126" s="146"/>
      <c r="X126" s="147" t="e">
        <f>VLOOKUP(AP126,$BC$7:$BD$14,2)</f>
        <v>#N/A</v>
      </c>
      <c r="Y126" s="147" t="s">
        <f>IF(P126="r",AO126,IF(P126="n",AO126,"-"))</f>
        <v>28</v>
      </c>
      <c r="Z126" s="148">
        <f>AU126-AV126</f>
        <v>0</v>
      </c>
      <c r="AA126" s="148" t="b">
        <f>IF(Y126="Mudansha",VLOOKUP(X126,$BF$7:$BG$14,2,FALSE),IF(Y126="Yudansha",VLOOKUP(X126,$BI$7:$BJ$10,2,FALSE)))</f>
        <v>0</v>
      </c>
      <c r="AB126" s="148">
        <f>IF(AQ126="Y/O",Information!S$62,0)</f>
        <v>0</v>
      </c>
      <c r="AC126" s="148">
        <f>IF(AR126="Y/O",Information!K$62,0)</f>
        <v>0</v>
      </c>
      <c r="AD126" s="148">
        <f>Z126+AA126+AB126</f>
        <v>0</v>
      </c>
      <c r="AE126" s="133"/>
      <c r="AF126" s="133"/>
      <c r="AG126" s="133"/>
      <c r="AH126" s="133"/>
      <c r="AI126" s="160"/>
      <c r="AJ126" s="160"/>
      <c r="AK126" s="150" t="s">
        <f>IF($P126="r",U126,IF($P126="n",U126,"-"))</f>
        <v>28</v>
      </c>
      <c r="AL126" s="151" t="s">
        <f>IF($P126="r",V126,IF($P126="n",V126,"-"))</f>
        <v>28</v>
      </c>
      <c r="AM126" s="151" t="s">
        <f>IF($P126="r",W126,IF($P126="n",W126,"-"))</f>
        <v>28</v>
      </c>
      <c r="AN126" s="151" t="s">
        <f>IF(P126="r",J126,IF(P126="n",J126,"-"))</f>
        <v>28</v>
      </c>
      <c r="AO126" t="e">
        <f>VLOOKUP(K126,$AZ$8:$BA$27,2,FALSE)</f>
        <v>#N/A</v>
      </c>
      <c r="AP126" s="12" t="s">
        <f>IF(P126="r",(AQ$2-O126),IF(P126="n",(AQ$2-O126),"-"))</f>
        <v>28</v>
      </c>
      <c r="AQ126" s="12" t="s">
        <f>IF(P126="N",Q126,IF(P126="r",Q126,"-"))</f>
        <v>28</v>
      </c>
      <c r="AR126" s="12" t="s">
        <f>IF(P126="N",R126,IF(P126="r",R126,"-"))</f>
        <v>28</v>
      </c>
      <c r="AS126" s="12" t="s">
        <f>IF(P126="N",AI126,IF(P126="r",AI126,"-"))</f>
        <v>28</v>
      </c>
      <c r="AT126" s="12" t="s">
        <f>IF(P126="N",AJ126,IF(P126="r",AJ126,"-"))</f>
        <v>28</v>
      </c>
      <c r="AU126" s="148" t="b">
        <f>IF($Y126="Mudansha",VLOOKUP($X126,$BF$17:$BG$24,2,FALSE),IF($Y126="Yudansha",VLOOKUP($X126,$BI$17:$BJ$20,2,FALSE)))</f>
        <v>0</v>
      </c>
      <c r="AV126" t="b">
        <f>IF($AP126&gt;=65,$AU126,0)</f>
        <v>0</v>
      </c>
    </row>
    <row r="127" spans="1:256">
      <c r="F127" s="155">
        <f>F126+1</f>
        <v>122</v>
      </c>
      <c r="H127" s="133"/>
      <c r="I127" s="133"/>
      <c r="J127" s="134"/>
      <c r="K127" s="135"/>
      <c r="L127" s="136"/>
      <c r="M127" s="137">
        <f>LEFT(L127,2)</f>
      </c>
      <c r="N127" s="138">
        <f>MID(L127,4,2)</f>
      </c>
      <c r="O127" s="139">
        <f>RIGHT(L127,4)</f>
      </c>
      <c r="P127" s="140"/>
      <c r="Q127" s="141"/>
      <c r="R127" s="142"/>
      <c r="S127" s="143"/>
      <c r="T127" s="144"/>
      <c r="U127" s="145"/>
      <c r="V127" s="146"/>
      <c r="W127" s="146"/>
      <c r="X127" s="147" t="e">
        <f>VLOOKUP(AP127,$BC$7:$BD$14,2)</f>
        <v>#N/A</v>
      </c>
      <c r="Y127" s="147" t="s">
        <f>IF(P127="r",AO127,IF(P127="n",AO127,"-"))</f>
        <v>28</v>
      </c>
      <c r="Z127" s="148">
        <f>AU127-AV127</f>
        <v>0</v>
      </c>
      <c r="AA127" s="148" t="b">
        <f>IF(Y127="Mudansha",VLOOKUP(X127,$BF$7:$BG$14,2,FALSE),IF(Y127="Yudansha",VLOOKUP(X127,$BI$7:$BJ$10,2,FALSE)))</f>
        <v>0</v>
      </c>
      <c r="AB127" s="148">
        <f>IF(AQ127="Y/O",Information!S$62,0)</f>
        <v>0</v>
      </c>
      <c r="AC127" s="148">
        <f>IF(AR127="Y/O",Information!K$62,0)</f>
        <v>0</v>
      </c>
      <c r="AD127" s="148">
        <f>Z127+AA127+AB127</f>
        <v>0</v>
      </c>
      <c r="AE127" s="133"/>
      <c r="AF127" s="133"/>
      <c r="AG127" s="133"/>
      <c r="AH127" s="133"/>
      <c r="AI127" s="160"/>
      <c r="AJ127" s="160"/>
      <c r="AK127" s="150" t="s">
        <f>IF($P127="r",U127,IF($P127="n",U127,"-"))</f>
        <v>28</v>
      </c>
      <c r="AL127" s="151" t="s">
        <f>IF($P127="r",V127,IF($P127="n",V127,"-"))</f>
        <v>28</v>
      </c>
      <c r="AM127" s="151" t="s">
        <f>IF($P127="r",W127,IF($P127="n",W127,"-"))</f>
        <v>28</v>
      </c>
      <c r="AN127" s="151" t="s">
        <f>IF(P127="r",J127,IF(P127="n",J127,"-"))</f>
        <v>28</v>
      </c>
      <c r="AO127" t="e">
        <f>VLOOKUP(K127,$AZ$8:$BA$27,2,FALSE)</f>
        <v>#N/A</v>
      </c>
      <c r="AP127" s="12" t="s">
        <f>IF(P127="r",(AQ$2-O127),IF(P127="n",(AQ$2-O127),"-"))</f>
        <v>28</v>
      </c>
      <c r="AQ127" s="12" t="s">
        <f>IF(P127="N",Q127,IF(P127="r",Q127,"-"))</f>
        <v>28</v>
      </c>
      <c r="AR127" s="12" t="s">
        <f>IF(P127="N",R127,IF(P127="r",R127,"-"))</f>
        <v>28</v>
      </c>
      <c r="AS127" s="12" t="s">
        <f>IF(P127="N",AI127,IF(P127="r",AI127,"-"))</f>
        <v>28</v>
      </c>
      <c r="AT127" s="12" t="s">
        <f>IF(P127="N",AJ127,IF(P127="r",AJ127,"-"))</f>
        <v>28</v>
      </c>
      <c r="AU127" s="148" t="b">
        <f>IF($Y127="Mudansha",VLOOKUP($X127,$BF$17:$BG$24,2,FALSE),IF($Y127="Yudansha",VLOOKUP($X127,$BI$17:$BJ$20,2,FALSE)))</f>
        <v>0</v>
      </c>
      <c r="AV127" t="b">
        <f>IF($AP127&gt;=65,$AU127,0)</f>
        <v>0</v>
      </c>
    </row>
    <row r="128" spans="1:256">
      <c r="F128" s="155">
        <f>F127+1</f>
        <v>123</v>
      </c>
      <c r="H128" s="133"/>
      <c r="I128" s="133"/>
      <c r="J128" s="134"/>
      <c r="K128" s="135"/>
      <c r="L128" s="136"/>
      <c r="M128" s="137">
        <f>LEFT(L128,2)</f>
      </c>
      <c r="N128" s="138">
        <f>MID(L128,4,2)</f>
      </c>
      <c r="O128" s="139">
        <f>RIGHT(L128,4)</f>
      </c>
      <c r="P128" s="140"/>
      <c r="Q128" s="141"/>
      <c r="R128" s="142"/>
      <c r="S128" s="143"/>
      <c r="T128" s="144"/>
      <c r="U128" s="145"/>
      <c r="V128" s="146"/>
      <c r="W128" s="146"/>
      <c r="X128" s="147" t="e">
        <f>VLOOKUP(AP128,$BC$7:$BD$14,2)</f>
        <v>#N/A</v>
      </c>
      <c r="Y128" s="147" t="s">
        <f>IF(P128="r",AO128,IF(P128="n",AO128,"-"))</f>
        <v>28</v>
      </c>
      <c r="Z128" s="148">
        <f>AU128-AV128</f>
        <v>0</v>
      </c>
      <c r="AA128" s="148" t="b">
        <f>IF(Y128="Mudansha",VLOOKUP(X128,$BF$7:$BG$14,2,FALSE),IF(Y128="Yudansha",VLOOKUP(X128,$BI$7:$BJ$10,2,FALSE)))</f>
        <v>0</v>
      </c>
      <c r="AB128" s="148">
        <f>IF(AQ128="Y/O",Information!S$62,0)</f>
        <v>0</v>
      </c>
      <c r="AC128" s="148">
        <f>IF(AR128="Y/O",Information!K$62,0)</f>
        <v>0</v>
      </c>
      <c r="AD128" s="148">
        <f>Z128+AA128+AB128</f>
        <v>0</v>
      </c>
      <c r="AE128" s="133"/>
      <c r="AF128" s="133"/>
      <c r="AG128" s="133"/>
      <c r="AH128" s="133"/>
      <c r="AI128" s="160"/>
      <c r="AJ128" s="160"/>
      <c r="AK128" s="150" t="s">
        <f>IF($P128="r",U128,IF($P128="n",U128,"-"))</f>
        <v>28</v>
      </c>
      <c r="AL128" s="151" t="s">
        <f>IF($P128="r",V128,IF($P128="n",V128,"-"))</f>
        <v>28</v>
      </c>
      <c r="AM128" s="151" t="s">
        <f>IF($P128="r",W128,IF($P128="n",W128,"-"))</f>
        <v>28</v>
      </c>
      <c r="AN128" s="151" t="s">
        <f>IF(P128="r",J128,IF(P128="n",J128,"-"))</f>
        <v>28</v>
      </c>
      <c r="AO128" t="e">
        <f>VLOOKUP(K128,$AZ$8:$BA$27,2,FALSE)</f>
        <v>#N/A</v>
      </c>
      <c r="AP128" s="12" t="s">
        <f>IF(P128="r",(AQ$2-O128),IF(P128="n",(AQ$2-O128),"-"))</f>
        <v>28</v>
      </c>
      <c r="AQ128" s="12" t="s">
        <f>IF(P128="N",Q128,IF(P128="r",Q128,"-"))</f>
        <v>28</v>
      </c>
      <c r="AR128" s="12" t="s">
        <f>IF(P128="N",R128,IF(P128="r",R128,"-"))</f>
        <v>28</v>
      </c>
      <c r="AS128" s="12" t="s">
        <f>IF(P128="N",AI128,IF(P128="r",AI128,"-"))</f>
        <v>28</v>
      </c>
      <c r="AT128" s="12" t="s">
        <f>IF(P128="N",AJ128,IF(P128="r",AJ128,"-"))</f>
        <v>28</v>
      </c>
      <c r="AU128" s="148" t="b">
        <f>IF($Y128="Mudansha",VLOOKUP($X128,$BF$17:$BG$24,2,FALSE),IF($Y128="Yudansha",VLOOKUP($X128,$BI$17:$BJ$20,2,FALSE)))</f>
        <v>0</v>
      </c>
      <c r="AV128" t="b">
        <f>IF($AP128&gt;=65,$AU128,0)</f>
        <v>0</v>
      </c>
    </row>
    <row r="129" spans="1:256">
      <c r="F129" s="155">
        <f>F128+1</f>
        <v>124</v>
      </c>
      <c r="H129" s="133"/>
      <c r="I129" s="133"/>
      <c r="J129" s="134"/>
      <c r="K129" s="135"/>
      <c r="L129" s="136"/>
      <c r="M129" s="137">
        <f>LEFT(L129,2)</f>
      </c>
      <c r="N129" s="138">
        <f>MID(L129,4,2)</f>
      </c>
      <c r="O129" s="139">
        <f>RIGHT(L129,4)</f>
      </c>
      <c r="P129" s="140"/>
      <c r="Q129" s="141"/>
      <c r="R129" s="142"/>
      <c r="S129" s="143"/>
      <c r="T129" s="144"/>
      <c r="U129" s="145"/>
      <c r="V129" s="146"/>
      <c r="W129" s="146"/>
      <c r="X129" s="147" t="e">
        <f>VLOOKUP(AP129,$BC$7:$BD$14,2)</f>
        <v>#N/A</v>
      </c>
      <c r="Y129" s="147" t="s">
        <f>IF(P129="r",AO129,IF(P129="n",AO129,"-"))</f>
        <v>28</v>
      </c>
      <c r="Z129" s="148">
        <f>AU129-AV129</f>
        <v>0</v>
      </c>
      <c r="AA129" s="148" t="b">
        <f>IF(Y129="Mudansha",VLOOKUP(X129,$BF$7:$BG$14,2,FALSE),IF(Y129="Yudansha",VLOOKUP(X129,$BI$7:$BJ$10,2,FALSE)))</f>
        <v>0</v>
      </c>
      <c r="AB129" s="148">
        <f>IF(AQ129="Y/O",Information!S$62,0)</f>
        <v>0</v>
      </c>
      <c r="AC129" s="148">
        <f>IF(AR129="Y/O",Information!K$62,0)</f>
        <v>0</v>
      </c>
      <c r="AD129" s="148">
        <f>Z129+AA129+AB129</f>
        <v>0</v>
      </c>
      <c r="AE129" s="133"/>
      <c r="AF129" s="133"/>
      <c r="AG129" s="133"/>
      <c r="AH129" s="133"/>
      <c r="AI129" s="160"/>
      <c r="AJ129" s="160"/>
      <c r="AK129" s="150" t="s">
        <f>IF($P129="r",U129,IF($P129="n",U129,"-"))</f>
        <v>28</v>
      </c>
      <c r="AL129" s="151" t="s">
        <f>IF($P129="r",V129,IF($P129="n",V129,"-"))</f>
        <v>28</v>
      </c>
      <c r="AM129" s="151" t="s">
        <f>IF($P129="r",W129,IF($P129="n",W129,"-"))</f>
        <v>28</v>
      </c>
      <c r="AN129" s="151" t="s">
        <f>IF(P129="r",J129,IF(P129="n",J129,"-"))</f>
        <v>28</v>
      </c>
      <c r="AO129" t="e">
        <f>VLOOKUP(K129,$AZ$8:$BA$27,2,FALSE)</f>
        <v>#N/A</v>
      </c>
      <c r="AP129" s="12" t="s">
        <f>IF(P129="r",(AQ$2-O129),IF(P129="n",(AQ$2-O129),"-"))</f>
        <v>28</v>
      </c>
      <c r="AQ129" s="12" t="s">
        <f>IF(P129="N",Q129,IF(P129="r",Q129,"-"))</f>
        <v>28</v>
      </c>
      <c r="AR129" s="12" t="s">
        <f>IF(P129="N",R129,IF(P129="r",R129,"-"))</f>
        <v>28</v>
      </c>
      <c r="AS129" s="12" t="s">
        <f>IF(P129="N",AI129,IF(P129="r",AI129,"-"))</f>
        <v>28</v>
      </c>
      <c r="AT129" s="12" t="s">
        <f>IF(P129="N",AJ129,IF(P129="r",AJ129,"-"))</f>
        <v>28</v>
      </c>
      <c r="AU129" s="148" t="b">
        <f>IF($Y129="Mudansha",VLOOKUP($X129,$BF$17:$BG$24,2,FALSE),IF($Y129="Yudansha",VLOOKUP($X129,$BI$17:$BJ$20,2,FALSE)))</f>
        <v>0</v>
      </c>
      <c r="AV129" t="b">
        <f>IF($AP129&gt;=65,$AU129,0)</f>
        <v>0</v>
      </c>
    </row>
    <row r="130" spans="1:256">
      <c r="F130" s="155">
        <f>F129+1</f>
        <v>125</v>
      </c>
      <c r="H130" s="133"/>
      <c r="I130" s="133"/>
      <c r="J130" s="134"/>
      <c r="K130" s="135"/>
      <c r="L130" s="136"/>
      <c r="M130" s="137">
        <f>LEFT(L130,2)</f>
      </c>
      <c r="N130" s="138">
        <f>MID(L130,4,2)</f>
      </c>
      <c r="O130" s="139">
        <f>RIGHT(L130,4)</f>
      </c>
      <c r="P130" s="140"/>
      <c r="Q130" s="141"/>
      <c r="R130" s="142"/>
      <c r="S130" s="143"/>
      <c r="T130" s="144"/>
      <c r="U130" s="145"/>
      <c r="V130" s="146"/>
      <c r="W130" s="146"/>
      <c r="X130" s="147" t="e">
        <f>VLOOKUP(AP130,$BC$7:$BD$14,2)</f>
        <v>#N/A</v>
      </c>
      <c r="Y130" s="147" t="s">
        <f>IF(P130="r",AO130,IF(P130="n",AO130,"-"))</f>
        <v>28</v>
      </c>
      <c r="Z130" s="148">
        <f>AU130-AV130</f>
        <v>0</v>
      </c>
      <c r="AA130" s="148" t="b">
        <f>IF(Y130="Mudansha",VLOOKUP(X130,$BF$7:$BG$14,2,FALSE),IF(Y130="Yudansha",VLOOKUP(X130,$BI$7:$BJ$10,2,FALSE)))</f>
        <v>0</v>
      </c>
      <c r="AB130" s="148">
        <f>IF(AQ130="Y/O",Information!S$62,0)</f>
        <v>0</v>
      </c>
      <c r="AC130" s="148">
        <f>IF(AR130="Y/O",Information!K$62,0)</f>
        <v>0</v>
      </c>
      <c r="AD130" s="148">
        <f>Z130+AA130+AB130</f>
        <v>0</v>
      </c>
      <c r="AE130" s="133"/>
      <c r="AF130" s="133"/>
      <c r="AG130" s="133"/>
      <c r="AH130" s="133"/>
      <c r="AI130" s="160"/>
      <c r="AJ130" s="160"/>
      <c r="AK130" s="150" t="s">
        <f>IF($P130="r",U130,IF($P130="n",U130,"-"))</f>
        <v>28</v>
      </c>
      <c r="AL130" s="151" t="s">
        <f>IF($P130="r",V130,IF($P130="n",V130,"-"))</f>
        <v>28</v>
      </c>
      <c r="AM130" s="151" t="s">
        <f>IF($P130="r",W130,IF($P130="n",W130,"-"))</f>
        <v>28</v>
      </c>
      <c r="AN130" s="151" t="s">
        <f>IF(P130="r",J130,IF(P130="n",J130,"-"))</f>
        <v>28</v>
      </c>
      <c r="AO130" t="e">
        <f>VLOOKUP(K130,$AZ$8:$BA$27,2,FALSE)</f>
        <v>#N/A</v>
      </c>
      <c r="AP130" s="12" t="s">
        <f>IF(P130="r",(AQ$2-O130),IF(P130="n",(AQ$2-O130),"-"))</f>
        <v>28</v>
      </c>
      <c r="AQ130" s="12" t="s">
        <f>IF(P130="N",Q130,IF(P130="r",Q130,"-"))</f>
        <v>28</v>
      </c>
      <c r="AR130" s="12" t="s">
        <f>IF(P130="N",R130,IF(P130="r",R130,"-"))</f>
        <v>28</v>
      </c>
      <c r="AS130" s="12" t="s">
        <f>IF(P130="N",AI130,IF(P130="r",AI130,"-"))</f>
        <v>28</v>
      </c>
      <c r="AT130" s="12" t="s">
        <f>IF(P130="N",AJ130,IF(P130="r",AJ130,"-"))</f>
        <v>28</v>
      </c>
      <c r="AU130" s="148" t="b">
        <f>IF($Y130="Mudansha",VLOOKUP($X130,$BF$17:$BG$24,2,FALSE),IF($Y130="Yudansha",VLOOKUP($X130,$BI$17:$BJ$20,2,FALSE)))</f>
        <v>0</v>
      </c>
      <c r="AV130" t="b">
        <f>IF($AP130&gt;=65,$AU130,0)</f>
        <v>0</v>
      </c>
    </row>
    <row r="131" spans="1:256">
      <c r="F131" s="155">
        <f>F130+1</f>
        <v>126</v>
      </c>
      <c r="H131" s="133"/>
      <c r="I131" s="133"/>
      <c r="J131" s="134"/>
      <c r="K131" s="135"/>
      <c r="L131" s="136"/>
      <c r="M131" s="137">
        <f>LEFT(L131,2)</f>
      </c>
      <c r="N131" s="138">
        <f>MID(L131,4,2)</f>
      </c>
      <c r="O131" s="139">
        <f>RIGHT(L131,4)</f>
      </c>
      <c r="P131" s="140"/>
      <c r="Q131" s="141"/>
      <c r="R131" s="142"/>
      <c r="S131" s="143"/>
      <c r="T131" s="144"/>
      <c r="U131" s="145"/>
      <c r="V131" s="146"/>
      <c r="W131" s="146"/>
      <c r="X131" s="147" t="e">
        <f>VLOOKUP(AP131,$BC$7:$BD$14,2)</f>
        <v>#N/A</v>
      </c>
      <c r="Y131" s="147" t="s">
        <f>IF(P131="r",AO131,IF(P131="n",AO131,"-"))</f>
        <v>28</v>
      </c>
      <c r="Z131" s="148">
        <f>AU131-AV131</f>
        <v>0</v>
      </c>
      <c r="AA131" s="148" t="b">
        <f>IF(Y131="Mudansha",VLOOKUP(X131,$BF$7:$BG$14,2,FALSE),IF(Y131="Yudansha",VLOOKUP(X131,$BI$7:$BJ$10,2,FALSE)))</f>
        <v>0</v>
      </c>
      <c r="AB131" s="148">
        <f>IF(AQ131="Y/O",Information!S$62,0)</f>
        <v>0</v>
      </c>
      <c r="AC131" s="148">
        <f>IF(AR131="Y/O",Information!K$62,0)</f>
        <v>0</v>
      </c>
      <c r="AD131" s="148">
        <f>Z131+AA131+AB131</f>
        <v>0</v>
      </c>
      <c r="AE131" s="133"/>
      <c r="AF131" s="133"/>
      <c r="AG131" s="133"/>
      <c r="AH131" s="133"/>
      <c r="AI131" s="160"/>
      <c r="AJ131" s="160"/>
      <c r="AK131" s="150" t="s">
        <f>IF($P131="r",U131,IF($P131="n",U131,"-"))</f>
        <v>28</v>
      </c>
      <c r="AL131" s="151" t="s">
        <f>IF($P131="r",V131,IF($P131="n",V131,"-"))</f>
        <v>28</v>
      </c>
      <c r="AM131" s="151" t="s">
        <f>IF($P131="r",W131,IF($P131="n",W131,"-"))</f>
        <v>28</v>
      </c>
      <c r="AN131" s="151" t="s">
        <f>IF(P131="r",J131,IF(P131="n",J131,"-"))</f>
        <v>28</v>
      </c>
      <c r="AO131" t="e">
        <f>VLOOKUP(K131,$AZ$8:$BA$27,2,FALSE)</f>
        <v>#N/A</v>
      </c>
      <c r="AP131" s="12" t="s">
        <f>IF(P131="r",(AQ$2-O131),IF(P131="n",(AQ$2-O131),"-"))</f>
        <v>28</v>
      </c>
      <c r="AQ131" s="12" t="s">
        <f>IF(P131="N",Q131,IF(P131="r",Q131,"-"))</f>
        <v>28</v>
      </c>
      <c r="AR131" s="12" t="s">
        <f>IF(P131="N",R131,IF(P131="r",R131,"-"))</f>
        <v>28</v>
      </c>
      <c r="AS131" s="12" t="s">
        <f>IF(P131="N",AI131,IF(P131="r",AI131,"-"))</f>
        <v>28</v>
      </c>
      <c r="AT131" s="12" t="s">
        <f>IF(P131="N",AJ131,IF(P131="r",AJ131,"-"))</f>
        <v>28</v>
      </c>
      <c r="AU131" s="148" t="b">
        <f>IF($Y131="Mudansha",VLOOKUP($X131,$BF$17:$BG$24,2,FALSE),IF($Y131="Yudansha",VLOOKUP($X131,$BI$17:$BJ$20,2,FALSE)))</f>
        <v>0</v>
      </c>
      <c r="AV131" t="b">
        <f>IF($AP131&gt;=65,$AU131,0)</f>
        <v>0</v>
      </c>
    </row>
    <row r="132" spans="1:256">
      <c r="F132" s="155">
        <f>F131+1</f>
        <v>127</v>
      </c>
      <c r="H132" s="133"/>
      <c r="I132" s="133"/>
      <c r="J132" s="134"/>
      <c r="K132" s="135"/>
      <c r="L132" s="136"/>
      <c r="M132" s="137">
        <f>LEFT(L132,2)</f>
      </c>
      <c r="N132" s="138">
        <f>MID(L132,4,2)</f>
      </c>
      <c r="O132" s="139">
        <f>RIGHT(L132,4)</f>
      </c>
      <c r="P132" s="140"/>
      <c r="Q132" s="141"/>
      <c r="R132" s="142"/>
      <c r="S132" s="143"/>
      <c r="T132" s="144"/>
      <c r="U132" s="145"/>
      <c r="V132" s="146"/>
      <c r="W132" s="146"/>
      <c r="X132" s="147" t="e">
        <f>VLOOKUP(AP132,$BC$7:$BD$14,2)</f>
        <v>#N/A</v>
      </c>
      <c r="Y132" s="147" t="s">
        <f>IF(P132="r",AO132,IF(P132="n",AO132,"-"))</f>
        <v>28</v>
      </c>
      <c r="Z132" s="148">
        <f>AU132-AV132</f>
        <v>0</v>
      </c>
      <c r="AA132" s="148" t="b">
        <f>IF(Y132="Mudansha",VLOOKUP(X132,$BF$7:$BG$14,2,FALSE),IF(Y132="Yudansha",VLOOKUP(X132,$BI$7:$BJ$10,2,FALSE)))</f>
        <v>0</v>
      </c>
      <c r="AB132" s="148">
        <f>IF(AQ132="Y/O",Information!S$62,0)</f>
        <v>0</v>
      </c>
      <c r="AC132" s="148">
        <f>IF(AR132="Y/O",Information!K$62,0)</f>
        <v>0</v>
      </c>
      <c r="AD132" s="148">
        <f>Z132+AA132+AB132</f>
        <v>0</v>
      </c>
      <c r="AE132" s="133"/>
      <c r="AF132" s="133"/>
      <c r="AG132" s="133"/>
      <c r="AH132" s="133"/>
      <c r="AI132" s="160"/>
      <c r="AJ132" s="160"/>
      <c r="AK132" s="150" t="s">
        <f>IF($P132="r",U132,IF($P132="n",U132,"-"))</f>
        <v>28</v>
      </c>
      <c r="AL132" s="151" t="s">
        <f>IF($P132="r",V132,IF($P132="n",V132,"-"))</f>
        <v>28</v>
      </c>
      <c r="AM132" s="151" t="s">
        <f>IF($P132="r",W132,IF($P132="n",W132,"-"))</f>
        <v>28</v>
      </c>
      <c r="AN132" s="151" t="s">
        <f>IF(P132="r",J132,IF(P132="n",J132,"-"))</f>
        <v>28</v>
      </c>
      <c r="AO132" t="e">
        <f>VLOOKUP(K132,$AZ$8:$BA$27,2,FALSE)</f>
        <v>#N/A</v>
      </c>
      <c r="AP132" s="12" t="s">
        <f>IF(P132="r",(AQ$2-O132),IF(P132="n",(AQ$2-O132),"-"))</f>
        <v>28</v>
      </c>
      <c r="AQ132" s="12" t="s">
        <f>IF(P132="N",Q132,IF(P132="r",Q132,"-"))</f>
        <v>28</v>
      </c>
      <c r="AR132" s="12" t="s">
        <f>IF(P132="N",R132,IF(P132="r",R132,"-"))</f>
        <v>28</v>
      </c>
      <c r="AS132" s="12" t="s">
        <f>IF(P132="N",AI132,IF(P132="r",AI132,"-"))</f>
        <v>28</v>
      </c>
      <c r="AT132" s="12" t="s">
        <f>IF(P132="N",AJ132,IF(P132="r",AJ132,"-"))</f>
        <v>28</v>
      </c>
      <c r="AU132" s="148" t="b">
        <f>IF($Y132="Mudansha",VLOOKUP($X132,$BF$17:$BG$24,2,FALSE),IF($Y132="Yudansha",VLOOKUP($X132,$BI$17:$BJ$20,2,FALSE)))</f>
        <v>0</v>
      </c>
      <c r="AV132" t="b">
        <f>IF($AP132&gt;=65,$AU132,0)</f>
        <v>0</v>
      </c>
    </row>
    <row r="133" spans="1:256">
      <c r="F133" s="155">
        <f>F132+1</f>
        <v>128</v>
      </c>
      <c r="H133" s="133"/>
      <c r="I133" s="133"/>
      <c r="J133" s="134"/>
      <c r="K133" s="135"/>
      <c r="L133" s="136"/>
      <c r="M133" s="137">
        <f>LEFT(L133,2)</f>
      </c>
      <c r="N133" s="138">
        <f>MID(L133,4,2)</f>
      </c>
      <c r="O133" s="139">
        <f>RIGHT(L133,4)</f>
      </c>
      <c r="P133" s="140"/>
      <c r="Q133" s="141"/>
      <c r="R133" s="142"/>
      <c r="S133" s="143"/>
      <c r="T133" s="144"/>
      <c r="U133" s="145"/>
      <c r="V133" s="146"/>
      <c r="W133" s="146"/>
      <c r="X133" s="147" t="e">
        <f>VLOOKUP(AP133,$BC$7:$BD$14,2)</f>
        <v>#N/A</v>
      </c>
      <c r="Y133" s="147" t="s">
        <f>IF(P133="r",AO133,IF(P133="n",AO133,"-"))</f>
        <v>28</v>
      </c>
      <c r="Z133" s="148">
        <f>AU133-AV133</f>
        <v>0</v>
      </c>
      <c r="AA133" s="148" t="b">
        <f>IF(Y133="Mudansha",VLOOKUP(X133,$BF$7:$BG$14,2,FALSE),IF(Y133="Yudansha",VLOOKUP(X133,$BI$7:$BJ$10,2,FALSE)))</f>
        <v>0</v>
      </c>
      <c r="AB133" s="148">
        <f>IF(AQ133="Y/O",Information!S$62,0)</f>
        <v>0</v>
      </c>
      <c r="AC133" s="148">
        <f>IF(AR133="Y/O",Information!K$62,0)</f>
        <v>0</v>
      </c>
      <c r="AD133" s="148">
        <f>Z133+AA133+AB133</f>
        <v>0</v>
      </c>
      <c r="AE133" s="133"/>
      <c r="AF133" s="133"/>
      <c r="AG133" s="133"/>
      <c r="AH133" s="133"/>
      <c r="AI133" s="160"/>
      <c r="AJ133" s="160"/>
      <c r="AK133" s="150" t="s">
        <f>IF($P133="r",U133,IF($P133="n",U133,"-"))</f>
        <v>28</v>
      </c>
      <c r="AL133" s="151" t="s">
        <f>IF($P133="r",V133,IF($P133="n",V133,"-"))</f>
        <v>28</v>
      </c>
      <c r="AM133" s="151" t="s">
        <f>IF($P133="r",W133,IF($P133="n",W133,"-"))</f>
        <v>28</v>
      </c>
      <c r="AN133" s="151" t="s">
        <f>IF(P133="r",J133,IF(P133="n",J133,"-"))</f>
        <v>28</v>
      </c>
      <c r="AO133" t="e">
        <f>VLOOKUP(K133,$AZ$8:$BA$27,2,FALSE)</f>
        <v>#N/A</v>
      </c>
      <c r="AP133" s="12" t="s">
        <f>IF(P133="r",(AQ$2-O133),IF(P133="n",(AQ$2-O133),"-"))</f>
        <v>28</v>
      </c>
      <c r="AQ133" s="12" t="s">
        <f>IF(P133="N",Q133,IF(P133="r",Q133,"-"))</f>
        <v>28</v>
      </c>
      <c r="AR133" s="12" t="s">
        <f>IF(P133="N",R133,IF(P133="r",R133,"-"))</f>
        <v>28</v>
      </c>
      <c r="AS133" s="12" t="s">
        <f>IF(P133="N",AI133,IF(P133="r",AI133,"-"))</f>
        <v>28</v>
      </c>
      <c r="AT133" s="12" t="s">
        <f>IF(P133="N",AJ133,IF(P133="r",AJ133,"-"))</f>
        <v>28</v>
      </c>
      <c r="AU133" s="148" t="b">
        <f>IF($Y133="Mudansha",VLOOKUP($X133,$BF$17:$BG$24,2,FALSE),IF($Y133="Yudansha",VLOOKUP($X133,$BI$17:$BJ$20,2,FALSE)))</f>
        <v>0</v>
      </c>
      <c r="AV133" t="b">
        <f>IF($AP133&gt;=65,$AU133,0)</f>
        <v>0</v>
      </c>
    </row>
    <row r="134" spans="1:256">
      <c r="F134" s="155">
        <f>F133+1</f>
        <v>129</v>
      </c>
      <c r="H134" s="133"/>
      <c r="I134" s="133"/>
      <c r="J134" s="134"/>
      <c r="K134" s="135"/>
      <c r="L134" s="136"/>
      <c r="M134" s="137">
        <f>LEFT(L134,2)</f>
      </c>
      <c r="N134" s="138">
        <f>MID(L134,4,2)</f>
      </c>
      <c r="O134" s="139">
        <f>RIGHT(L134,4)</f>
      </c>
      <c r="P134" s="140"/>
      <c r="Q134" s="141"/>
      <c r="R134" s="142"/>
      <c r="S134" s="143"/>
      <c r="T134" s="144"/>
      <c r="U134" s="145"/>
      <c r="V134" s="146"/>
      <c r="W134" s="146"/>
      <c r="X134" s="147" t="e">
        <f>VLOOKUP(AP134,$BC$7:$BD$14,2)</f>
        <v>#N/A</v>
      </c>
      <c r="Y134" s="147" t="s">
        <f>IF(P134="r",AO134,IF(P134="n",AO134,"-"))</f>
        <v>28</v>
      </c>
      <c r="Z134" s="148">
        <f>AU134-AV134</f>
        <v>0</v>
      </c>
      <c r="AA134" s="148" t="b">
        <f>IF(Y134="Mudansha",VLOOKUP(X134,$BF$7:$BG$14,2,FALSE),IF(Y134="Yudansha",VLOOKUP(X134,$BI$7:$BJ$10,2,FALSE)))</f>
        <v>0</v>
      </c>
      <c r="AB134" s="148">
        <f>IF(AQ134="Y/O",Information!S$62,0)</f>
        <v>0</v>
      </c>
      <c r="AC134" s="148">
        <f>IF(AR134="Y/O",Information!K$62,0)</f>
        <v>0</v>
      </c>
      <c r="AD134" s="148">
        <f>Z134+AA134+AB134</f>
        <v>0</v>
      </c>
      <c r="AE134" s="133"/>
      <c r="AF134" s="133"/>
      <c r="AG134" s="133"/>
      <c r="AH134" s="133"/>
      <c r="AI134" s="160"/>
      <c r="AJ134" s="160"/>
      <c r="AK134" s="150" t="s">
        <f>IF($P134="r",U134,IF($P134="n",U134,"-"))</f>
        <v>28</v>
      </c>
      <c r="AL134" s="151" t="s">
        <f>IF($P134="r",V134,IF($P134="n",V134,"-"))</f>
        <v>28</v>
      </c>
      <c r="AM134" s="151" t="s">
        <f>IF($P134="r",W134,IF($P134="n",W134,"-"))</f>
        <v>28</v>
      </c>
      <c r="AN134" s="151" t="s">
        <f>IF(P134="r",J134,IF(P134="n",J134,"-"))</f>
        <v>28</v>
      </c>
      <c r="AO134" t="e">
        <f>VLOOKUP(K134,$AZ$8:$BA$27,2,FALSE)</f>
        <v>#N/A</v>
      </c>
      <c r="AP134" s="12" t="s">
        <f>IF(P134="r",(AQ$2-O134),IF(P134="n",(AQ$2-O134),"-"))</f>
        <v>28</v>
      </c>
      <c r="AQ134" s="12" t="s">
        <f>IF(P134="N",Q134,IF(P134="r",Q134,"-"))</f>
        <v>28</v>
      </c>
      <c r="AR134" s="12" t="s">
        <f>IF(P134="N",R134,IF(P134="r",R134,"-"))</f>
        <v>28</v>
      </c>
      <c r="AS134" s="12" t="s">
        <f>IF(P134="N",AI134,IF(P134="r",AI134,"-"))</f>
        <v>28</v>
      </c>
      <c r="AT134" s="12" t="s">
        <f>IF(P134="N",AJ134,IF(P134="r",AJ134,"-"))</f>
        <v>28</v>
      </c>
      <c r="AU134" s="148" t="b">
        <f>IF($Y134="Mudansha",VLOOKUP($X134,$BF$17:$BG$24,2,FALSE),IF($Y134="Yudansha",VLOOKUP($X134,$BI$17:$BJ$20,2,FALSE)))</f>
        <v>0</v>
      </c>
      <c r="AV134" t="b">
        <f>IF($AP134&gt;=65,$AU134,0)</f>
        <v>0</v>
      </c>
    </row>
    <row r="135" spans="1:256">
      <c r="F135" s="155">
        <f>F134+1</f>
        <v>130</v>
      </c>
      <c r="H135" s="133"/>
      <c r="I135" s="133"/>
      <c r="J135" s="134"/>
      <c r="K135" s="135"/>
      <c r="L135" s="136"/>
      <c r="M135" s="137">
        <f>LEFT(L135,2)</f>
      </c>
      <c r="N135" s="138">
        <f>MID(L135,4,2)</f>
      </c>
      <c r="O135" s="139">
        <f>RIGHT(L135,4)</f>
      </c>
      <c r="P135" s="140"/>
      <c r="Q135" s="141"/>
      <c r="R135" s="142"/>
      <c r="S135" s="143"/>
      <c r="T135" s="144"/>
      <c r="U135" s="145"/>
      <c r="V135" s="146"/>
      <c r="W135" s="146"/>
      <c r="X135" s="147" t="e">
        <f>VLOOKUP(AP135,$BC$7:$BD$14,2)</f>
        <v>#N/A</v>
      </c>
      <c r="Y135" s="147" t="s">
        <f>IF(P135="r",AO135,IF(P135="n",AO135,"-"))</f>
        <v>28</v>
      </c>
      <c r="Z135" s="148">
        <f>AU135-AV135</f>
        <v>0</v>
      </c>
      <c r="AA135" s="148" t="b">
        <f>IF(Y135="Mudansha",VLOOKUP(X135,$BF$7:$BG$14,2,FALSE),IF(Y135="Yudansha",VLOOKUP(X135,$BI$7:$BJ$10,2,FALSE)))</f>
        <v>0</v>
      </c>
      <c r="AB135" s="148">
        <f>IF(AQ135="Y/O",Information!S$62,0)</f>
        <v>0</v>
      </c>
      <c r="AC135" s="148">
        <f>IF(AR135="Y/O",Information!K$62,0)</f>
        <v>0</v>
      </c>
      <c r="AD135" s="148">
        <f>Z135+AA135+AB135</f>
        <v>0</v>
      </c>
      <c r="AE135" s="133"/>
      <c r="AF135" s="133"/>
      <c r="AG135" s="133"/>
      <c r="AH135" s="133"/>
      <c r="AI135" s="160"/>
      <c r="AJ135" s="160"/>
      <c r="AK135" s="150" t="s">
        <f>IF($P135="r",U135,IF($P135="n",U135,"-"))</f>
        <v>28</v>
      </c>
      <c r="AL135" s="151" t="s">
        <f>IF($P135="r",V135,IF($P135="n",V135,"-"))</f>
        <v>28</v>
      </c>
      <c r="AM135" s="151" t="s">
        <f>IF($P135="r",W135,IF($P135="n",W135,"-"))</f>
        <v>28</v>
      </c>
      <c r="AN135" s="151" t="s">
        <f>IF(P135="r",J135,IF(P135="n",J135,"-"))</f>
        <v>28</v>
      </c>
      <c r="AO135" t="e">
        <f>VLOOKUP(K135,$AZ$8:$BA$27,2,FALSE)</f>
        <v>#N/A</v>
      </c>
      <c r="AP135" s="12" t="s">
        <f>IF(P135="r",(AQ$2-O135),IF(P135="n",(AQ$2-O135),"-"))</f>
        <v>28</v>
      </c>
      <c r="AQ135" s="12" t="s">
        <f>IF(P135="N",Q135,IF(P135="r",Q135,"-"))</f>
        <v>28</v>
      </c>
      <c r="AR135" s="12" t="s">
        <f>IF(P135="N",R135,IF(P135="r",R135,"-"))</f>
        <v>28</v>
      </c>
      <c r="AS135" s="12" t="s">
        <f>IF(P135="N",AI135,IF(P135="r",AI135,"-"))</f>
        <v>28</v>
      </c>
      <c r="AT135" s="12" t="s">
        <f>IF(P135="N",AJ135,IF(P135="r",AJ135,"-"))</f>
        <v>28</v>
      </c>
      <c r="AU135" s="148" t="b">
        <f>IF($Y135="Mudansha",VLOOKUP($X135,$BF$17:$BG$24,2,FALSE),IF($Y135="Yudansha",VLOOKUP($X135,$BI$17:$BJ$20,2,FALSE)))</f>
        <v>0</v>
      </c>
      <c r="AV135" t="b">
        <f>IF($AP135&gt;=65,$AU135,0)</f>
        <v>0</v>
      </c>
    </row>
    <row r="136" spans="1:256">
      <c r="F136" s="155">
        <f>F135+1</f>
        <v>131</v>
      </c>
      <c r="H136" s="133"/>
      <c r="I136" s="133"/>
      <c r="J136" s="134"/>
      <c r="K136" s="135"/>
      <c r="L136" s="136"/>
      <c r="M136" s="137">
        <f>LEFT(L136,2)</f>
      </c>
      <c r="N136" s="138">
        <f>MID(L136,4,2)</f>
      </c>
      <c r="O136" s="139">
        <f>RIGHT(L136,4)</f>
      </c>
      <c r="P136" s="140"/>
      <c r="Q136" s="141"/>
      <c r="R136" s="142"/>
      <c r="S136" s="143"/>
      <c r="T136" s="144"/>
      <c r="U136" s="145"/>
      <c r="V136" s="146"/>
      <c r="W136" s="146"/>
      <c r="X136" s="147" t="e">
        <f>VLOOKUP(AP136,$BC$7:$BD$14,2)</f>
        <v>#N/A</v>
      </c>
      <c r="Y136" s="147" t="s">
        <f>IF(P136="r",AO136,IF(P136="n",AO136,"-"))</f>
        <v>28</v>
      </c>
      <c r="Z136" s="148">
        <f>AU136-AV136</f>
        <v>0</v>
      </c>
      <c r="AA136" s="148" t="b">
        <f>IF(Y136="Mudansha",VLOOKUP(X136,$BF$7:$BG$14,2,FALSE),IF(Y136="Yudansha",VLOOKUP(X136,$BI$7:$BJ$10,2,FALSE)))</f>
        <v>0</v>
      </c>
      <c r="AB136" s="148">
        <f>IF(AQ136="Y/O",Information!S$62,0)</f>
        <v>0</v>
      </c>
      <c r="AC136" s="148">
        <f>IF(AR136="Y/O",Information!K$62,0)</f>
        <v>0</v>
      </c>
      <c r="AD136" s="148">
        <f>Z136+AA136+AB136</f>
        <v>0</v>
      </c>
      <c r="AE136" s="133"/>
      <c r="AF136" s="133"/>
      <c r="AG136" s="133"/>
      <c r="AH136" s="133"/>
      <c r="AI136" s="160"/>
      <c r="AJ136" s="160"/>
      <c r="AK136" s="150" t="s">
        <f>IF($P136="r",U136,IF($P136="n",U136,"-"))</f>
        <v>28</v>
      </c>
      <c r="AL136" s="151" t="s">
        <f>IF($P136="r",V136,IF($P136="n",V136,"-"))</f>
        <v>28</v>
      </c>
      <c r="AM136" s="151" t="s">
        <f>IF($P136="r",W136,IF($P136="n",W136,"-"))</f>
        <v>28</v>
      </c>
      <c r="AN136" s="151" t="s">
        <f>IF(P136="r",J136,IF(P136="n",J136,"-"))</f>
        <v>28</v>
      </c>
      <c r="AO136" t="e">
        <f>VLOOKUP(K136,$AZ$8:$BA$27,2,FALSE)</f>
        <v>#N/A</v>
      </c>
      <c r="AP136" s="12" t="s">
        <f>IF(P136="r",(AQ$2-O136),IF(P136="n",(AQ$2-O136),"-"))</f>
        <v>28</v>
      </c>
      <c r="AQ136" s="12" t="s">
        <f>IF(P136="N",Q136,IF(P136="r",Q136,"-"))</f>
        <v>28</v>
      </c>
      <c r="AR136" s="12" t="s">
        <f>IF(P136="N",R136,IF(P136="r",R136,"-"))</f>
        <v>28</v>
      </c>
      <c r="AS136" s="12" t="s">
        <f>IF(P136="N",AI136,IF(P136="r",AI136,"-"))</f>
        <v>28</v>
      </c>
      <c r="AT136" s="12" t="s">
        <f>IF(P136="N",AJ136,IF(P136="r",AJ136,"-"))</f>
        <v>28</v>
      </c>
      <c r="AU136" s="148" t="b">
        <f>IF($Y136="Mudansha",VLOOKUP($X136,$BF$17:$BG$24,2,FALSE),IF($Y136="Yudansha",VLOOKUP($X136,$BI$17:$BJ$20,2,FALSE)))</f>
        <v>0</v>
      </c>
      <c r="AV136" t="b">
        <f>IF($AP136&gt;=65,$AU136,0)</f>
        <v>0</v>
      </c>
    </row>
    <row r="137" spans="1:256">
      <c r="F137" s="155">
        <f>F136+1</f>
        <v>132</v>
      </c>
      <c r="H137" s="133"/>
      <c r="I137" s="133"/>
      <c r="J137" s="134"/>
      <c r="K137" s="135"/>
      <c r="L137" s="136"/>
      <c r="M137" s="137">
        <f>LEFT(L137,2)</f>
      </c>
      <c r="N137" s="138">
        <f>MID(L137,4,2)</f>
      </c>
      <c r="O137" s="139">
        <f>RIGHT(L137,4)</f>
      </c>
      <c r="P137" s="140"/>
      <c r="Q137" s="141"/>
      <c r="R137" s="142"/>
      <c r="S137" s="143"/>
      <c r="T137" s="144"/>
      <c r="U137" s="145"/>
      <c r="V137" s="146"/>
      <c r="W137" s="146"/>
      <c r="X137" s="147" t="e">
        <f>VLOOKUP(AP137,$BC$7:$BD$14,2)</f>
        <v>#N/A</v>
      </c>
      <c r="Y137" s="147" t="s">
        <f>IF(P137="r",AO137,IF(P137="n",AO137,"-"))</f>
        <v>28</v>
      </c>
      <c r="Z137" s="148">
        <f>AU137-AV137</f>
        <v>0</v>
      </c>
      <c r="AA137" s="148" t="b">
        <f>IF(Y137="Mudansha",VLOOKUP(X137,$BF$7:$BG$14,2,FALSE),IF(Y137="Yudansha",VLOOKUP(X137,$BI$7:$BJ$10,2,FALSE)))</f>
        <v>0</v>
      </c>
      <c r="AB137" s="148">
        <f>IF(AQ137="Y/O",Information!S$62,0)</f>
        <v>0</v>
      </c>
      <c r="AC137" s="148">
        <f>IF(AR137="Y/O",Information!K$62,0)</f>
        <v>0</v>
      </c>
      <c r="AD137" s="148">
        <f>Z137+AA137+AB137</f>
        <v>0</v>
      </c>
      <c r="AE137" s="133"/>
      <c r="AF137" s="133"/>
      <c r="AG137" s="133"/>
      <c r="AH137" s="133"/>
      <c r="AI137" s="160"/>
      <c r="AJ137" s="160"/>
      <c r="AK137" s="150" t="s">
        <f>IF($P137="r",U137,IF($P137="n",U137,"-"))</f>
        <v>28</v>
      </c>
      <c r="AL137" s="151" t="s">
        <f>IF($P137="r",V137,IF($P137="n",V137,"-"))</f>
        <v>28</v>
      </c>
      <c r="AM137" s="151" t="s">
        <f>IF($P137="r",W137,IF($P137="n",W137,"-"))</f>
        <v>28</v>
      </c>
      <c r="AN137" s="151" t="s">
        <f>IF(P137="r",J137,IF(P137="n",J137,"-"))</f>
        <v>28</v>
      </c>
      <c r="AO137" t="e">
        <f>VLOOKUP(K137,$AZ$8:$BA$27,2,FALSE)</f>
        <v>#N/A</v>
      </c>
      <c r="AP137" s="12" t="s">
        <f>IF(P137="r",(AQ$2-O137),IF(P137="n",(AQ$2-O137),"-"))</f>
        <v>28</v>
      </c>
      <c r="AQ137" s="12" t="s">
        <f>IF(P137="N",Q137,IF(P137="r",Q137,"-"))</f>
        <v>28</v>
      </c>
      <c r="AR137" s="12" t="s">
        <f>IF(P137="N",R137,IF(P137="r",R137,"-"))</f>
        <v>28</v>
      </c>
      <c r="AS137" s="12" t="s">
        <f>IF(P137="N",AI137,IF(P137="r",AI137,"-"))</f>
        <v>28</v>
      </c>
      <c r="AT137" s="12" t="s">
        <f>IF(P137="N",AJ137,IF(P137="r",AJ137,"-"))</f>
        <v>28</v>
      </c>
      <c r="AU137" s="148" t="b">
        <f>IF($Y137="Mudansha",VLOOKUP($X137,$BF$17:$BG$24,2,FALSE),IF($Y137="Yudansha",VLOOKUP($X137,$BI$17:$BJ$20,2,FALSE)))</f>
        <v>0</v>
      </c>
      <c r="AV137" t="b">
        <f>IF($AP137&gt;=65,$AU137,0)</f>
        <v>0</v>
      </c>
    </row>
    <row r="138" spans="1:256">
      <c r="F138" s="155">
        <f>F137+1</f>
        <v>133</v>
      </c>
      <c r="H138" s="133"/>
      <c r="I138" s="133"/>
      <c r="J138" s="134"/>
      <c r="K138" s="135"/>
      <c r="L138" s="136"/>
      <c r="M138" s="137">
        <f>LEFT(L138,2)</f>
      </c>
      <c r="N138" s="138">
        <f>MID(L138,4,2)</f>
      </c>
      <c r="O138" s="139">
        <f>RIGHT(L138,4)</f>
      </c>
      <c r="P138" s="140"/>
      <c r="Q138" s="141"/>
      <c r="R138" s="142"/>
      <c r="S138" s="143"/>
      <c r="T138" s="144"/>
      <c r="U138" s="145"/>
      <c r="V138" s="146"/>
      <c r="W138" s="146"/>
      <c r="X138" s="147" t="e">
        <f>VLOOKUP(AP138,$BC$7:$BD$14,2)</f>
        <v>#N/A</v>
      </c>
      <c r="Y138" s="147" t="s">
        <f>IF(P138="r",AO138,IF(P138="n",AO138,"-"))</f>
        <v>28</v>
      </c>
      <c r="Z138" s="148">
        <f>AU138-AV138</f>
        <v>0</v>
      </c>
      <c r="AA138" s="148" t="b">
        <f>IF(Y138="Mudansha",VLOOKUP(X138,$BF$7:$BG$14,2,FALSE),IF(Y138="Yudansha",VLOOKUP(X138,$BI$7:$BJ$10,2,FALSE)))</f>
        <v>0</v>
      </c>
      <c r="AB138" s="148">
        <f>IF(AQ138="Y/O",Information!S$62,0)</f>
        <v>0</v>
      </c>
      <c r="AC138" s="148">
        <f>IF(AR138="Y/O",Information!K$62,0)</f>
        <v>0</v>
      </c>
      <c r="AD138" s="148">
        <f>Z138+AA138+AB138</f>
        <v>0</v>
      </c>
      <c r="AE138" s="133"/>
      <c r="AF138" s="133"/>
      <c r="AG138" s="133"/>
      <c r="AH138" s="133"/>
      <c r="AI138" s="160"/>
      <c r="AJ138" s="160"/>
      <c r="AK138" s="150" t="s">
        <f>IF($P138="r",U138,IF($P138="n",U138,"-"))</f>
        <v>28</v>
      </c>
      <c r="AL138" s="151" t="s">
        <f>IF($P138="r",V138,IF($P138="n",V138,"-"))</f>
        <v>28</v>
      </c>
      <c r="AM138" s="151" t="s">
        <f>IF($P138="r",W138,IF($P138="n",W138,"-"))</f>
        <v>28</v>
      </c>
      <c r="AN138" s="151" t="s">
        <f>IF(P138="r",J138,IF(P138="n",J138,"-"))</f>
        <v>28</v>
      </c>
      <c r="AO138" t="e">
        <f>VLOOKUP(K138,$AZ$8:$BA$27,2,FALSE)</f>
        <v>#N/A</v>
      </c>
      <c r="AP138" s="12" t="s">
        <f>IF(P138="r",(AQ$2-O138),IF(P138="n",(AQ$2-O138),"-"))</f>
        <v>28</v>
      </c>
      <c r="AQ138" s="12" t="s">
        <f>IF(P138="N",Q138,IF(P138="r",Q138,"-"))</f>
        <v>28</v>
      </c>
      <c r="AR138" s="12" t="s">
        <f>IF(P138="N",R138,IF(P138="r",R138,"-"))</f>
        <v>28</v>
      </c>
      <c r="AS138" s="12" t="s">
        <f>IF(P138="N",AI138,IF(P138="r",AI138,"-"))</f>
        <v>28</v>
      </c>
      <c r="AT138" s="12" t="s">
        <f>IF(P138="N",AJ138,IF(P138="r",AJ138,"-"))</f>
        <v>28</v>
      </c>
      <c r="AU138" s="148" t="b">
        <f>IF($Y138="Mudansha",VLOOKUP($X138,$BF$17:$BG$24,2,FALSE),IF($Y138="Yudansha",VLOOKUP($X138,$BI$17:$BJ$20,2,FALSE)))</f>
        <v>0</v>
      </c>
      <c r="AV138" t="b">
        <f>IF($AP138&gt;=65,$AU138,0)</f>
        <v>0</v>
      </c>
    </row>
    <row r="139" spans="1:256">
      <c r="F139" s="155">
        <f>F138+1</f>
        <v>134</v>
      </c>
      <c r="H139" s="133"/>
      <c r="I139" s="133"/>
      <c r="J139" s="134"/>
      <c r="K139" s="135"/>
      <c r="L139" s="136"/>
      <c r="M139" s="137">
        <f>LEFT(L139,2)</f>
      </c>
      <c r="N139" s="138">
        <f>MID(L139,4,2)</f>
      </c>
      <c r="O139" s="139">
        <f>RIGHT(L139,4)</f>
      </c>
      <c r="P139" s="140"/>
      <c r="Q139" s="141"/>
      <c r="R139" s="142"/>
      <c r="S139" s="143"/>
      <c r="T139" s="144"/>
      <c r="U139" s="145"/>
      <c r="V139" s="146"/>
      <c r="W139" s="146"/>
      <c r="X139" s="147" t="e">
        <f>VLOOKUP(AP139,$BC$7:$BD$14,2)</f>
        <v>#N/A</v>
      </c>
      <c r="Y139" s="147" t="s">
        <f>IF(P139="r",AO139,IF(P139="n",AO139,"-"))</f>
        <v>28</v>
      </c>
      <c r="Z139" s="148">
        <f>AU139-AV139</f>
        <v>0</v>
      </c>
      <c r="AA139" s="148" t="b">
        <f>IF(Y139="Mudansha",VLOOKUP(X139,$BF$7:$BG$14,2,FALSE),IF(Y139="Yudansha",VLOOKUP(X139,$BI$7:$BJ$10,2,FALSE)))</f>
        <v>0</v>
      </c>
      <c r="AB139" s="148">
        <f>IF(AQ139="Y/O",Information!S$62,0)</f>
        <v>0</v>
      </c>
      <c r="AC139" s="148">
        <f>IF(AR139="Y/O",Information!K$62,0)</f>
        <v>0</v>
      </c>
      <c r="AD139" s="148">
        <f>Z139+AA139+AB139</f>
        <v>0</v>
      </c>
      <c r="AE139" s="133"/>
      <c r="AF139" s="133"/>
      <c r="AG139" s="133"/>
      <c r="AH139" s="133"/>
      <c r="AI139" s="160"/>
      <c r="AJ139" s="160"/>
      <c r="AK139" s="150" t="s">
        <f>IF($P139="r",U139,IF($P139="n",U139,"-"))</f>
        <v>28</v>
      </c>
      <c r="AL139" s="151" t="s">
        <f>IF($P139="r",V139,IF($P139="n",V139,"-"))</f>
        <v>28</v>
      </c>
      <c r="AM139" s="151" t="s">
        <f>IF($P139="r",W139,IF($P139="n",W139,"-"))</f>
        <v>28</v>
      </c>
      <c r="AN139" s="151" t="s">
        <f>IF(P139="r",J139,IF(P139="n",J139,"-"))</f>
        <v>28</v>
      </c>
      <c r="AO139" t="e">
        <f>VLOOKUP(K139,$AZ$8:$BA$27,2,FALSE)</f>
        <v>#N/A</v>
      </c>
      <c r="AP139" s="12" t="s">
        <f>IF(P139="r",(AQ$2-O139),IF(P139="n",(AQ$2-O139),"-"))</f>
        <v>28</v>
      </c>
      <c r="AQ139" s="12" t="s">
        <f>IF(P139="N",Q139,IF(P139="r",Q139,"-"))</f>
        <v>28</v>
      </c>
      <c r="AR139" s="12" t="s">
        <f>IF(P139="N",R139,IF(P139="r",R139,"-"))</f>
        <v>28</v>
      </c>
      <c r="AS139" s="12" t="s">
        <f>IF(P139="N",AI139,IF(P139="r",AI139,"-"))</f>
        <v>28</v>
      </c>
      <c r="AT139" s="12" t="s">
        <f>IF(P139="N",AJ139,IF(P139="r",AJ139,"-"))</f>
        <v>28</v>
      </c>
      <c r="AU139" s="148" t="b">
        <f>IF($Y139="Mudansha",VLOOKUP($X139,$BF$17:$BG$24,2,FALSE),IF($Y139="Yudansha",VLOOKUP($X139,$BI$17:$BJ$20,2,FALSE)))</f>
        <v>0</v>
      </c>
      <c r="AV139" t="b">
        <f>IF($AP139&gt;=65,$AU139,0)</f>
        <v>0</v>
      </c>
    </row>
    <row r="140" spans="1:256">
      <c r="F140" s="155">
        <f>F139+1</f>
        <v>135</v>
      </c>
      <c r="H140" s="133"/>
      <c r="I140" s="133"/>
      <c r="J140" s="134"/>
      <c r="K140" s="135"/>
      <c r="L140" s="136"/>
      <c r="M140" s="137">
        <f>LEFT(L140,2)</f>
      </c>
      <c r="N140" s="138">
        <f>MID(L140,4,2)</f>
      </c>
      <c r="O140" s="139">
        <f>RIGHT(L140,4)</f>
      </c>
      <c r="P140" s="140"/>
      <c r="Q140" s="141"/>
      <c r="R140" s="142"/>
      <c r="S140" s="143"/>
      <c r="T140" s="144"/>
      <c r="U140" s="145"/>
      <c r="V140" s="146"/>
      <c r="W140" s="146"/>
      <c r="X140" s="147" t="e">
        <f>VLOOKUP(AP140,$BC$7:$BD$14,2)</f>
        <v>#N/A</v>
      </c>
      <c r="Y140" s="147" t="s">
        <f>IF(P140="r",AO140,IF(P140="n",AO140,"-"))</f>
        <v>28</v>
      </c>
      <c r="Z140" s="148">
        <f>AU140-AV140</f>
        <v>0</v>
      </c>
      <c r="AA140" s="148" t="b">
        <f>IF(Y140="Mudansha",VLOOKUP(X140,$BF$7:$BG$14,2,FALSE),IF(Y140="Yudansha",VLOOKUP(X140,$BI$7:$BJ$10,2,FALSE)))</f>
        <v>0</v>
      </c>
      <c r="AB140" s="148">
        <f>IF(AQ140="Y/O",Information!S$62,0)</f>
        <v>0</v>
      </c>
      <c r="AC140" s="148">
        <f>IF(AR140="Y/O",Information!K$62,0)</f>
        <v>0</v>
      </c>
      <c r="AD140" s="148">
        <f>Z140+AA140+AB140</f>
        <v>0</v>
      </c>
      <c r="AE140" s="133"/>
      <c r="AF140" s="133"/>
      <c r="AG140" s="133"/>
      <c r="AH140" s="133"/>
      <c r="AI140" s="160"/>
      <c r="AJ140" s="160"/>
      <c r="AK140" s="150" t="s">
        <f>IF($P140="r",U140,IF($P140="n",U140,"-"))</f>
        <v>28</v>
      </c>
      <c r="AL140" s="151" t="s">
        <f>IF($P140="r",V140,IF($P140="n",V140,"-"))</f>
        <v>28</v>
      </c>
      <c r="AM140" s="151" t="s">
        <f>IF($P140="r",W140,IF($P140="n",W140,"-"))</f>
        <v>28</v>
      </c>
      <c r="AN140" s="151" t="s">
        <f>IF(P140="r",J140,IF(P140="n",J140,"-"))</f>
        <v>28</v>
      </c>
      <c r="AO140" t="e">
        <f>VLOOKUP(K140,$AZ$8:$BA$27,2,FALSE)</f>
        <v>#N/A</v>
      </c>
      <c r="AP140" s="12" t="s">
        <f>IF(P140="r",(AQ$2-O140),IF(P140="n",(AQ$2-O140),"-"))</f>
        <v>28</v>
      </c>
      <c r="AQ140" s="12" t="s">
        <f>IF(P140="N",Q140,IF(P140="r",Q140,"-"))</f>
        <v>28</v>
      </c>
      <c r="AR140" s="12" t="s">
        <f>IF(P140="N",R140,IF(P140="r",R140,"-"))</f>
        <v>28</v>
      </c>
      <c r="AS140" s="12" t="s">
        <f>IF(P140="N",AI140,IF(P140="r",AI140,"-"))</f>
        <v>28</v>
      </c>
      <c r="AT140" s="12" t="s">
        <f>IF(P140="N",AJ140,IF(P140="r",AJ140,"-"))</f>
        <v>28</v>
      </c>
      <c r="AU140" s="148" t="b">
        <f>IF($Y140="Mudansha",VLOOKUP($X140,$BF$17:$BG$24,2,FALSE),IF($Y140="Yudansha",VLOOKUP($X140,$BI$17:$BJ$20,2,FALSE)))</f>
        <v>0</v>
      </c>
      <c r="AV140" t="b">
        <f>IF($AP140&gt;=65,$AU140,0)</f>
        <v>0</v>
      </c>
    </row>
    <row r="141" spans="1:256">
      <c r="F141" s="155">
        <f>F140+1</f>
        <v>136</v>
      </c>
      <c r="H141" s="133"/>
      <c r="I141" s="133"/>
      <c r="J141" s="134"/>
      <c r="K141" s="135"/>
      <c r="L141" s="136"/>
      <c r="M141" s="137">
        <f>LEFT(L141,2)</f>
      </c>
      <c r="N141" s="138">
        <f>MID(L141,4,2)</f>
      </c>
      <c r="O141" s="139">
        <f>RIGHT(L141,4)</f>
      </c>
      <c r="P141" s="140"/>
      <c r="Q141" s="141"/>
      <c r="R141" s="142"/>
      <c r="S141" s="143"/>
      <c r="T141" s="144"/>
      <c r="U141" s="145"/>
      <c r="V141" s="146"/>
      <c r="W141" s="146"/>
      <c r="X141" s="147" t="e">
        <f>VLOOKUP(AP141,$BC$7:$BD$14,2)</f>
        <v>#N/A</v>
      </c>
      <c r="Y141" s="147" t="s">
        <f>IF(P141="r",AO141,IF(P141="n",AO141,"-"))</f>
        <v>28</v>
      </c>
      <c r="Z141" s="148">
        <f>AU141-AV141</f>
        <v>0</v>
      </c>
      <c r="AA141" s="148" t="b">
        <f>IF(Y141="Mudansha",VLOOKUP(X141,$BF$7:$BG$14,2,FALSE),IF(Y141="Yudansha",VLOOKUP(X141,$BI$7:$BJ$10,2,FALSE)))</f>
        <v>0</v>
      </c>
      <c r="AB141" s="148">
        <f>IF(AQ141="Y/O",Information!S$62,0)</f>
        <v>0</v>
      </c>
      <c r="AC141" s="148">
        <f>IF(AR141="Y/O",Information!K$62,0)</f>
        <v>0</v>
      </c>
      <c r="AD141" s="148">
        <f>Z141+AA141+AB141</f>
        <v>0</v>
      </c>
      <c r="AE141" s="133"/>
      <c r="AF141" s="133"/>
      <c r="AG141" s="133"/>
      <c r="AH141" s="133"/>
      <c r="AI141" s="160"/>
      <c r="AJ141" s="160"/>
      <c r="AK141" s="150" t="s">
        <f>IF($P141="r",U141,IF($P141="n",U141,"-"))</f>
        <v>28</v>
      </c>
      <c r="AL141" s="151" t="s">
        <f>IF($P141="r",V141,IF($P141="n",V141,"-"))</f>
        <v>28</v>
      </c>
      <c r="AM141" s="151" t="s">
        <f>IF($P141="r",W141,IF($P141="n",W141,"-"))</f>
        <v>28</v>
      </c>
      <c r="AN141" s="151" t="s">
        <f>IF(P141="r",J141,IF(P141="n",J141,"-"))</f>
        <v>28</v>
      </c>
      <c r="AO141" t="e">
        <f>VLOOKUP(K141,$AZ$8:$BA$27,2,FALSE)</f>
        <v>#N/A</v>
      </c>
      <c r="AP141" s="12" t="s">
        <f>IF(P141="r",(AQ$2-O141),IF(P141="n",(AQ$2-O141),"-"))</f>
        <v>28</v>
      </c>
      <c r="AQ141" s="12" t="s">
        <f>IF(P141="N",Q141,IF(P141="r",Q141,"-"))</f>
        <v>28</v>
      </c>
      <c r="AR141" s="12" t="s">
        <f>IF(P141="N",R141,IF(P141="r",R141,"-"))</f>
        <v>28</v>
      </c>
      <c r="AS141" s="12" t="s">
        <f>IF(P141="N",AI141,IF(P141="r",AI141,"-"))</f>
        <v>28</v>
      </c>
      <c r="AT141" s="12" t="s">
        <f>IF(P141="N",AJ141,IF(P141="r",AJ141,"-"))</f>
        <v>28</v>
      </c>
      <c r="AU141" s="148" t="b">
        <f>IF($Y141="Mudansha",VLOOKUP($X141,$BF$17:$BG$24,2,FALSE),IF($Y141="Yudansha",VLOOKUP($X141,$BI$17:$BJ$20,2,FALSE)))</f>
        <v>0</v>
      </c>
      <c r="AV141" t="b">
        <f>IF($AP141&gt;=65,$AU141,0)</f>
        <v>0</v>
      </c>
    </row>
    <row r="142" spans="1:256">
      <c r="F142" s="155">
        <f>F141+1</f>
        <v>137</v>
      </c>
      <c r="H142" s="133"/>
      <c r="I142" s="133"/>
      <c r="J142" s="134"/>
      <c r="K142" s="135"/>
      <c r="L142" s="136"/>
      <c r="M142" s="137">
        <f>LEFT(L142,2)</f>
      </c>
      <c r="N142" s="138">
        <f>MID(L142,4,2)</f>
      </c>
      <c r="O142" s="139">
        <f>RIGHT(L142,4)</f>
      </c>
      <c r="P142" s="140"/>
      <c r="Q142" s="141"/>
      <c r="R142" s="142"/>
      <c r="S142" s="143"/>
      <c r="T142" s="144"/>
      <c r="U142" s="145"/>
      <c r="V142" s="146"/>
      <c r="W142" s="146"/>
      <c r="X142" s="147" t="e">
        <f>VLOOKUP(AP142,$BC$7:$BD$14,2)</f>
        <v>#N/A</v>
      </c>
      <c r="Y142" s="147" t="s">
        <f>IF(P142="r",AO142,IF(P142="n",AO142,"-"))</f>
        <v>28</v>
      </c>
      <c r="Z142" s="148">
        <f>AU142-AV142</f>
        <v>0</v>
      </c>
      <c r="AA142" s="148" t="b">
        <f>IF(Y142="Mudansha",VLOOKUP(X142,$BF$7:$BG$14,2,FALSE),IF(Y142="Yudansha",VLOOKUP(X142,$BI$7:$BJ$10,2,FALSE)))</f>
        <v>0</v>
      </c>
      <c r="AB142" s="148">
        <f>IF(AQ142="Y/O",Information!S$62,0)</f>
        <v>0</v>
      </c>
      <c r="AC142" s="148">
        <f>IF(AR142="Y/O",Information!K$62,0)</f>
        <v>0</v>
      </c>
      <c r="AD142" s="148">
        <f>Z142+AA142+AB142</f>
        <v>0</v>
      </c>
      <c r="AE142" s="133"/>
      <c r="AF142" s="133"/>
      <c r="AG142" s="133"/>
      <c r="AH142" s="133"/>
      <c r="AI142" s="160"/>
      <c r="AJ142" s="160"/>
      <c r="AK142" s="150" t="s">
        <f>IF($P142="r",U142,IF($P142="n",U142,"-"))</f>
        <v>28</v>
      </c>
      <c r="AL142" s="151" t="s">
        <f>IF($P142="r",V142,IF($P142="n",V142,"-"))</f>
        <v>28</v>
      </c>
      <c r="AM142" s="151" t="s">
        <f>IF($P142="r",W142,IF($P142="n",W142,"-"))</f>
        <v>28</v>
      </c>
      <c r="AN142" s="151" t="s">
        <f>IF(P142="r",J142,IF(P142="n",J142,"-"))</f>
        <v>28</v>
      </c>
      <c r="AO142" t="e">
        <f>VLOOKUP(K142,$AZ$8:$BA$27,2,FALSE)</f>
        <v>#N/A</v>
      </c>
      <c r="AP142" s="12" t="s">
        <f>IF(P142="r",(AQ$2-O142),IF(P142="n",(AQ$2-O142),"-"))</f>
        <v>28</v>
      </c>
      <c r="AQ142" s="12" t="s">
        <f>IF(P142="N",Q142,IF(P142="r",Q142,"-"))</f>
        <v>28</v>
      </c>
      <c r="AR142" s="12" t="s">
        <f>IF(P142="N",R142,IF(P142="r",R142,"-"))</f>
        <v>28</v>
      </c>
      <c r="AS142" s="12" t="s">
        <f>IF(P142="N",AI142,IF(P142="r",AI142,"-"))</f>
        <v>28</v>
      </c>
      <c r="AT142" s="12" t="s">
        <f>IF(P142="N",AJ142,IF(P142="r",AJ142,"-"))</f>
        <v>28</v>
      </c>
      <c r="AU142" s="148" t="b">
        <f>IF($Y142="Mudansha",VLOOKUP($X142,$BF$17:$BG$24,2,FALSE),IF($Y142="Yudansha",VLOOKUP($X142,$BI$17:$BJ$20,2,FALSE)))</f>
        <v>0</v>
      </c>
      <c r="AV142" t="b">
        <f>IF($AP142&gt;=65,$AU142,0)</f>
        <v>0</v>
      </c>
    </row>
    <row r="143" spans="1:256">
      <c r="F143" s="155">
        <f>F142+1</f>
        <v>138</v>
      </c>
      <c r="H143" s="133"/>
      <c r="I143" s="133"/>
      <c r="J143" s="134"/>
      <c r="K143" s="135"/>
      <c r="L143" s="136"/>
      <c r="M143" s="137">
        <f>LEFT(L143,2)</f>
      </c>
      <c r="N143" s="138">
        <f>MID(L143,4,2)</f>
      </c>
      <c r="O143" s="139">
        <f>RIGHT(L143,4)</f>
      </c>
      <c r="P143" s="140"/>
      <c r="Q143" s="141"/>
      <c r="R143" s="142"/>
      <c r="S143" s="143"/>
      <c r="T143" s="144"/>
      <c r="U143" s="145"/>
      <c r="V143" s="146"/>
      <c r="W143" s="146"/>
      <c r="X143" s="147" t="e">
        <f>VLOOKUP(AP143,$BC$7:$BD$14,2)</f>
        <v>#N/A</v>
      </c>
      <c r="Y143" s="147" t="s">
        <f>IF(P143="r",AO143,IF(P143="n",AO143,"-"))</f>
        <v>28</v>
      </c>
      <c r="Z143" s="148">
        <f>AU143-AV143</f>
        <v>0</v>
      </c>
      <c r="AA143" s="148" t="b">
        <f>IF(Y143="Mudansha",VLOOKUP(X143,$BF$7:$BG$14,2,FALSE),IF(Y143="Yudansha",VLOOKUP(X143,$BI$7:$BJ$10,2,FALSE)))</f>
        <v>0</v>
      </c>
      <c r="AB143" s="148">
        <f>IF(AQ143="Y/O",Information!S$62,0)</f>
        <v>0</v>
      </c>
      <c r="AC143" s="148">
        <f>IF(AR143="Y/O",Information!K$62,0)</f>
        <v>0</v>
      </c>
      <c r="AD143" s="148">
        <f>Z143+AA143+AB143</f>
        <v>0</v>
      </c>
      <c r="AE143" s="133"/>
      <c r="AF143" s="133"/>
      <c r="AG143" s="133"/>
      <c r="AH143" s="133"/>
      <c r="AI143" s="160"/>
      <c r="AJ143" s="160"/>
      <c r="AK143" s="150" t="s">
        <f>IF($P143="r",U143,IF($P143="n",U143,"-"))</f>
        <v>28</v>
      </c>
      <c r="AL143" s="151" t="s">
        <f>IF($P143="r",V143,IF($P143="n",V143,"-"))</f>
        <v>28</v>
      </c>
      <c r="AM143" s="151" t="s">
        <f>IF($P143="r",W143,IF($P143="n",W143,"-"))</f>
        <v>28</v>
      </c>
      <c r="AN143" s="151" t="s">
        <f>IF(P143="r",J143,IF(P143="n",J143,"-"))</f>
        <v>28</v>
      </c>
      <c r="AO143" t="e">
        <f>VLOOKUP(K143,$AZ$8:$BA$27,2,FALSE)</f>
        <v>#N/A</v>
      </c>
      <c r="AP143" s="12" t="s">
        <f>IF(P143="r",(AQ$2-O143),IF(P143="n",(AQ$2-O143),"-"))</f>
        <v>28</v>
      </c>
      <c r="AQ143" s="12" t="s">
        <f>IF(P143="N",Q143,IF(P143="r",Q143,"-"))</f>
        <v>28</v>
      </c>
      <c r="AR143" s="12" t="s">
        <f>IF(P143="N",R143,IF(P143="r",R143,"-"))</f>
        <v>28</v>
      </c>
      <c r="AS143" s="12" t="s">
        <f>IF(P143="N",AI143,IF(P143="r",AI143,"-"))</f>
        <v>28</v>
      </c>
      <c r="AT143" s="12" t="s">
        <f>IF(P143="N",AJ143,IF(P143="r",AJ143,"-"))</f>
        <v>28</v>
      </c>
      <c r="AU143" s="148" t="b">
        <f>IF($Y143="Mudansha",VLOOKUP($X143,$BF$17:$BG$24,2,FALSE),IF($Y143="Yudansha",VLOOKUP($X143,$BI$17:$BJ$20,2,FALSE)))</f>
        <v>0</v>
      </c>
      <c r="AV143" t="b">
        <f>IF($AP143&gt;=65,$AU143,0)</f>
        <v>0</v>
      </c>
    </row>
    <row r="144" spans="1:256">
      <c r="F144" s="155">
        <f>F143+1</f>
        <v>139</v>
      </c>
      <c r="H144" s="133"/>
      <c r="I144" s="133"/>
      <c r="J144" s="134"/>
      <c r="K144" s="135"/>
      <c r="L144" s="136"/>
      <c r="M144" s="137">
        <f>LEFT(L144,2)</f>
      </c>
      <c r="N144" s="138">
        <f>MID(L144,4,2)</f>
      </c>
      <c r="O144" s="139">
        <f>RIGHT(L144,4)</f>
      </c>
      <c r="P144" s="140"/>
      <c r="Q144" s="141"/>
      <c r="R144" s="142"/>
      <c r="S144" s="143"/>
      <c r="T144" s="144"/>
      <c r="U144" s="145"/>
      <c r="V144" s="146"/>
      <c r="W144" s="146"/>
      <c r="X144" s="147" t="e">
        <f>VLOOKUP(AP144,$BC$7:$BD$14,2)</f>
        <v>#N/A</v>
      </c>
      <c r="Y144" s="147" t="s">
        <f>IF(P144="r",AO144,IF(P144="n",AO144,"-"))</f>
        <v>28</v>
      </c>
      <c r="Z144" s="148">
        <f>AU144-AV144</f>
        <v>0</v>
      </c>
      <c r="AA144" s="148" t="b">
        <f>IF(Y144="Mudansha",VLOOKUP(X144,$BF$7:$BG$14,2,FALSE),IF(Y144="Yudansha",VLOOKUP(X144,$BI$7:$BJ$10,2,FALSE)))</f>
        <v>0</v>
      </c>
      <c r="AB144" s="148">
        <f>IF(AQ144="Y/O",Information!S$62,0)</f>
        <v>0</v>
      </c>
      <c r="AC144" s="148">
        <f>IF(AR144="Y/O",Information!K$62,0)</f>
        <v>0</v>
      </c>
      <c r="AD144" s="148">
        <f>Z144+AA144+AB144</f>
        <v>0</v>
      </c>
      <c r="AE144" s="133"/>
      <c r="AF144" s="133"/>
      <c r="AG144" s="133"/>
      <c r="AH144" s="133"/>
      <c r="AI144" s="160"/>
      <c r="AJ144" s="160"/>
      <c r="AK144" s="150" t="s">
        <f>IF($P144="r",U144,IF($P144="n",U144,"-"))</f>
        <v>28</v>
      </c>
      <c r="AL144" s="151" t="s">
        <f>IF($P144="r",V144,IF($P144="n",V144,"-"))</f>
        <v>28</v>
      </c>
      <c r="AM144" s="151" t="s">
        <f>IF($P144="r",W144,IF($P144="n",W144,"-"))</f>
        <v>28</v>
      </c>
      <c r="AN144" s="151" t="s">
        <f>IF(P144="r",J144,IF(P144="n",J144,"-"))</f>
        <v>28</v>
      </c>
      <c r="AO144" t="e">
        <f>VLOOKUP(K144,$AZ$8:$BA$27,2,FALSE)</f>
        <v>#N/A</v>
      </c>
      <c r="AP144" s="12" t="s">
        <f>IF(P144="r",(AQ$2-O144),IF(P144="n",(AQ$2-O144),"-"))</f>
        <v>28</v>
      </c>
      <c r="AQ144" s="12" t="s">
        <f>IF(P144="N",Q144,IF(P144="r",Q144,"-"))</f>
        <v>28</v>
      </c>
      <c r="AR144" s="12" t="s">
        <f>IF(P144="N",R144,IF(P144="r",R144,"-"))</f>
        <v>28</v>
      </c>
      <c r="AS144" s="12" t="s">
        <f>IF(P144="N",AI144,IF(P144="r",AI144,"-"))</f>
        <v>28</v>
      </c>
      <c r="AT144" s="12" t="s">
        <f>IF(P144="N",AJ144,IF(P144="r",AJ144,"-"))</f>
        <v>28</v>
      </c>
      <c r="AU144" s="148" t="b">
        <f>IF($Y144="Mudansha",VLOOKUP($X144,$BF$17:$BG$24,2,FALSE),IF($Y144="Yudansha",VLOOKUP($X144,$BI$17:$BJ$20,2,FALSE)))</f>
        <v>0</v>
      </c>
      <c r="AV144" t="b">
        <f>IF($AP144&gt;=65,$AU144,0)</f>
        <v>0</v>
      </c>
    </row>
    <row r="145" spans="1:256">
      <c r="F145" s="155">
        <f>F144+1</f>
        <v>140</v>
      </c>
      <c r="H145" s="133"/>
      <c r="I145" s="133"/>
      <c r="J145" s="134"/>
      <c r="K145" s="135"/>
      <c r="L145" s="136"/>
      <c r="M145" s="137">
        <f>LEFT(L145,2)</f>
      </c>
      <c r="N145" s="138">
        <f>MID(L145,4,2)</f>
      </c>
      <c r="O145" s="139">
        <f>RIGHT(L145,4)</f>
      </c>
      <c r="P145" s="140"/>
      <c r="Q145" s="141"/>
      <c r="R145" s="142"/>
      <c r="S145" s="143"/>
      <c r="T145" s="144"/>
      <c r="U145" s="145"/>
      <c r="V145" s="146"/>
      <c r="W145" s="146"/>
      <c r="X145" s="147" t="e">
        <f>VLOOKUP(AP145,$BC$7:$BD$14,2)</f>
        <v>#N/A</v>
      </c>
      <c r="Y145" s="147" t="s">
        <f>IF(P145="r",AO145,IF(P145="n",AO145,"-"))</f>
        <v>28</v>
      </c>
      <c r="Z145" s="148">
        <f>AU145-AV145</f>
        <v>0</v>
      </c>
      <c r="AA145" s="148" t="b">
        <f>IF(Y145="Mudansha",VLOOKUP(X145,$BF$7:$BG$14,2,FALSE),IF(Y145="Yudansha",VLOOKUP(X145,$BI$7:$BJ$10,2,FALSE)))</f>
        <v>0</v>
      </c>
      <c r="AB145" s="148">
        <f>IF(AQ145="Y/O",Information!S$62,0)</f>
        <v>0</v>
      </c>
      <c r="AC145" s="148">
        <f>IF(AR145="Y/O",Information!K$62,0)</f>
        <v>0</v>
      </c>
      <c r="AD145" s="148">
        <f>Z145+AA145+AB145</f>
        <v>0</v>
      </c>
      <c r="AE145" s="133"/>
      <c r="AF145" s="133"/>
      <c r="AG145" s="133"/>
      <c r="AH145" s="133"/>
      <c r="AI145" s="160"/>
      <c r="AJ145" s="160"/>
      <c r="AK145" s="150" t="s">
        <f>IF($P145="r",U145,IF($P145="n",U145,"-"))</f>
        <v>28</v>
      </c>
      <c r="AL145" s="151" t="s">
        <f>IF($P145="r",V145,IF($P145="n",V145,"-"))</f>
        <v>28</v>
      </c>
      <c r="AM145" s="151" t="s">
        <f>IF($P145="r",W145,IF($P145="n",W145,"-"))</f>
        <v>28</v>
      </c>
      <c r="AN145" s="151" t="s">
        <f>IF(P145="r",J145,IF(P145="n",J145,"-"))</f>
        <v>28</v>
      </c>
      <c r="AO145" t="e">
        <f>VLOOKUP(K145,$AZ$8:$BA$27,2,FALSE)</f>
        <v>#N/A</v>
      </c>
      <c r="AP145" s="12" t="s">
        <f>IF(P145="r",(AQ$2-O145),IF(P145="n",(AQ$2-O145),"-"))</f>
        <v>28</v>
      </c>
      <c r="AQ145" s="12" t="s">
        <f>IF(P145="N",Q145,IF(P145="r",Q145,"-"))</f>
        <v>28</v>
      </c>
      <c r="AR145" s="12" t="s">
        <f>IF(P145="N",R145,IF(P145="r",R145,"-"))</f>
        <v>28</v>
      </c>
      <c r="AS145" s="12" t="s">
        <f>IF(P145="N",AI145,IF(P145="r",AI145,"-"))</f>
        <v>28</v>
      </c>
      <c r="AT145" s="12" t="s">
        <f>IF(P145="N",AJ145,IF(P145="r",AJ145,"-"))</f>
        <v>28</v>
      </c>
      <c r="AU145" s="148" t="b">
        <f>IF($Y145="Mudansha",VLOOKUP($X145,$BF$17:$BG$24,2,FALSE),IF($Y145="Yudansha",VLOOKUP($X145,$BI$17:$BJ$20,2,FALSE)))</f>
        <v>0</v>
      </c>
      <c r="AV145" t="b">
        <f>IF($AP145&gt;=65,$AU145,0)</f>
        <v>0</v>
      </c>
    </row>
    <row r="146" spans="1:256">
      <c r="F146" s="155">
        <f>F145+1</f>
        <v>141</v>
      </c>
      <c r="H146" s="133"/>
      <c r="I146" s="133"/>
      <c r="J146" s="134"/>
      <c r="K146" s="135"/>
      <c r="L146" s="136"/>
      <c r="M146" s="137">
        <f>LEFT(L146,2)</f>
      </c>
      <c r="N146" s="138">
        <f>MID(L146,4,2)</f>
      </c>
      <c r="O146" s="139">
        <f>RIGHT(L146,4)</f>
      </c>
      <c r="P146" s="140"/>
      <c r="Q146" s="141"/>
      <c r="R146" s="142"/>
      <c r="S146" s="143"/>
      <c r="T146" s="144"/>
      <c r="U146" s="145"/>
      <c r="V146" s="146"/>
      <c r="W146" s="146"/>
      <c r="X146" s="147" t="e">
        <f>VLOOKUP(AP146,$BC$7:$BD$14,2)</f>
        <v>#N/A</v>
      </c>
      <c r="Y146" s="147" t="s">
        <f>IF(P146="r",AO146,IF(P146="n",AO146,"-"))</f>
        <v>28</v>
      </c>
      <c r="Z146" s="148">
        <f>AU146-AV146</f>
        <v>0</v>
      </c>
      <c r="AA146" s="148" t="b">
        <f>IF(Y146="Mudansha",VLOOKUP(X146,$BF$7:$BG$14,2,FALSE),IF(Y146="Yudansha",VLOOKUP(X146,$BI$7:$BJ$10,2,FALSE)))</f>
        <v>0</v>
      </c>
      <c r="AB146" s="148">
        <f>IF(AQ146="Y/O",Information!S$62,0)</f>
        <v>0</v>
      </c>
      <c r="AC146" s="148">
        <f>IF(AR146="Y/O",Information!K$62,0)</f>
        <v>0</v>
      </c>
      <c r="AD146" s="148">
        <f>Z146+AA146+AB146</f>
        <v>0</v>
      </c>
      <c r="AE146" s="133"/>
      <c r="AF146" s="133"/>
      <c r="AG146" s="133"/>
      <c r="AH146" s="133"/>
      <c r="AI146" s="160"/>
      <c r="AJ146" s="160"/>
      <c r="AK146" s="150" t="s">
        <f>IF($P146="r",U146,IF($P146="n",U146,"-"))</f>
        <v>28</v>
      </c>
      <c r="AL146" s="151" t="s">
        <f>IF($P146="r",V146,IF($P146="n",V146,"-"))</f>
        <v>28</v>
      </c>
      <c r="AM146" s="151" t="s">
        <f>IF($P146="r",W146,IF($P146="n",W146,"-"))</f>
        <v>28</v>
      </c>
      <c r="AN146" s="151" t="s">
        <f>IF(P146="r",J146,IF(P146="n",J146,"-"))</f>
        <v>28</v>
      </c>
      <c r="AO146" t="e">
        <f>VLOOKUP(K146,$AZ$8:$BA$27,2,FALSE)</f>
        <v>#N/A</v>
      </c>
      <c r="AP146" s="12" t="s">
        <f>IF(P146="r",(AQ$2-O146),IF(P146="n",(AQ$2-O146),"-"))</f>
        <v>28</v>
      </c>
      <c r="AQ146" s="12" t="s">
        <f>IF(P146="N",Q146,IF(P146="r",Q146,"-"))</f>
        <v>28</v>
      </c>
      <c r="AR146" s="12" t="s">
        <f>IF(P146="N",R146,IF(P146="r",R146,"-"))</f>
        <v>28</v>
      </c>
      <c r="AS146" s="12" t="s">
        <f>IF(P146="N",AI146,IF(P146="r",AI146,"-"))</f>
        <v>28</v>
      </c>
      <c r="AT146" s="12" t="s">
        <f>IF(P146="N",AJ146,IF(P146="r",AJ146,"-"))</f>
        <v>28</v>
      </c>
      <c r="AU146" s="148" t="b">
        <f>IF($Y146="Mudansha",VLOOKUP($X146,$BF$17:$BG$24,2,FALSE),IF($Y146="Yudansha",VLOOKUP($X146,$BI$17:$BJ$20,2,FALSE)))</f>
        <v>0</v>
      </c>
      <c r="AV146" t="b">
        <f>IF($AP146&gt;=65,$AU146,0)</f>
        <v>0</v>
      </c>
    </row>
    <row r="147" spans="1:256">
      <c r="F147" s="155">
        <f>F146+1</f>
        <v>142</v>
      </c>
      <c r="H147" s="133"/>
      <c r="I147" s="133"/>
      <c r="J147" s="134"/>
      <c r="K147" s="135"/>
      <c r="L147" s="136"/>
      <c r="M147" s="137">
        <f>LEFT(L147,2)</f>
      </c>
      <c r="N147" s="138">
        <f>MID(L147,4,2)</f>
      </c>
      <c r="O147" s="139">
        <f>RIGHT(L147,4)</f>
      </c>
      <c r="P147" s="140"/>
      <c r="Q147" s="141"/>
      <c r="R147" s="142"/>
      <c r="S147" s="143"/>
      <c r="T147" s="144"/>
      <c r="U147" s="145"/>
      <c r="V147" s="146"/>
      <c r="W147" s="146"/>
      <c r="X147" s="147" t="e">
        <f>VLOOKUP(AP147,$BC$7:$BD$14,2)</f>
        <v>#N/A</v>
      </c>
      <c r="Y147" s="147" t="s">
        <f>IF(P147="r",AO147,IF(P147="n",AO147,"-"))</f>
        <v>28</v>
      </c>
      <c r="Z147" s="148">
        <f>AU147-AV147</f>
        <v>0</v>
      </c>
      <c r="AA147" s="148" t="b">
        <f>IF(Y147="Mudansha",VLOOKUP(X147,$BF$7:$BG$14,2,FALSE),IF(Y147="Yudansha",VLOOKUP(X147,$BI$7:$BJ$10,2,FALSE)))</f>
        <v>0</v>
      </c>
      <c r="AB147" s="148">
        <f>IF(AQ147="Y/O",Information!S$62,0)</f>
        <v>0</v>
      </c>
      <c r="AC147" s="148">
        <f>IF(AR147="Y/O",Information!K$62,0)</f>
        <v>0</v>
      </c>
      <c r="AD147" s="148">
        <f>Z147+AA147+AB147</f>
        <v>0</v>
      </c>
      <c r="AE147" s="133"/>
      <c r="AF147" s="133"/>
      <c r="AG147" s="133"/>
      <c r="AH147" s="133"/>
      <c r="AI147" s="160"/>
      <c r="AJ147" s="160"/>
      <c r="AK147" s="150" t="s">
        <f>IF($P147="r",U147,IF($P147="n",U147,"-"))</f>
        <v>28</v>
      </c>
      <c r="AL147" s="151" t="s">
        <f>IF($P147="r",V147,IF($P147="n",V147,"-"))</f>
        <v>28</v>
      </c>
      <c r="AM147" s="151" t="s">
        <f>IF($P147="r",W147,IF($P147="n",W147,"-"))</f>
        <v>28</v>
      </c>
      <c r="AN147" s="151" t="s">
        <f>IF(P147="r",J147,IF(P147="n",J147,"-"))</f>
        <v>28</v>
      </c>
      <c r="AO147" t="e">
        <f>VLOOKUP(K147,$AZ$8:$BA$27,2,FALSE)</f>
        <v>#N/A</v>
      </c>
      <c r="AP147" s="12" t="s">
        <f>IF(P147="r",(AQ$2-O147),IF(P147="n",(AQ$2-O147),"-"))</f>
        <v>28</v>
      </c>
      <c r="AQ147" s="12" t="s">
        <f>IF(P147="N",Q147,IF(P147="r",Q147,"-"))</f>
        <v>28</v>
      </c>
      <c r="AR147" s="12" t="s">
        <f>IF(P147="N",R147,IF(P147="r",R147,"-"))</f>
        <v>28</v>
      </c>
      <c r="AS147" s="12" t="s">
        <f>IF(P147="N",AI147,IF(P147="r",AI147,"-"))</f>
        <v>28</v>
      </c>
      <c r="AT147" s="12" t="s">
        <f>IF(P147="N",AJ147,IF(P147="r",AJ147,"-"))</f>
        <v>28</v>
      </c>
      <c r="AU147" s="148" t="b">
        <f>IF($Y147="Mudansha",VLOOKUP($X147,$BF$17:$BG$24,2,FALSE),IF($Y147="Yudansha",VLOOKUP($X147,$BI$17:$BJ$20,2,FALSE)))</f>
        <v>0</v>
      </c>
      <c r="AV147" t="b">
        <f>IF($AP147&gt;=65,$AU147,0)</f>
        <v>0</v>
      </c>
    </row>
    <row r="148" spans="1:256">
      <c r="F148" s="155">
        <f>F147+1</f>
        <v>143</v>
      </c>
      <c r="H148" s="133"/>
      <c r="I148" s="133"/>
      <c r="J148" s="134"/>
      <c r="K148" s="135"/>
      <c r="L148" s="136"/>
      <c r="M148" s="137">
        <f>LEFT(L148,2)</f>
      </c>
      <c r="N148" s="138">
        <f>MID(L148,4,2)</f>
      </c>
      <c r="O148" s="139">
        <f>RIGHT(L148,4)</f>
      </c>
      <c r="P148" s="140"/>
      <c r="Q148" s="141"/>
      <c r="R148" s="142"/>
      <c r="S148" s="143"/>
      <c r="T148" s="144"/>
      <c r="U148" s="145"/>
      <c r="V148" s="146"/>
      <c r="W148" s="146"/>
      <c r="X148" s="147" t="e">
        <f>VLOOKUP(AP148,$BC$7:$BD$14,2)</f>
        <v>#N/A</v>
      </c>
      <c r="Y148" s="147" t="s">
        <f>IF(P148="r",AO148,IF(P148="n",AO148,"-"))</f>
        <v>28</v>
      </c>
      <c r="Z148" s="148">
        <f>AU148-AV148</f>
        <v>0</v>
      </c>
      <c r="AA148" s="148" t="b">
        <f>IF(Y148="Mudansha",VLOOKUP(X148,$BF$7:$BG$14,2,FALSE),IF(Y148="Yudansha",VLOOKUP(X148,$BI$7:$BJ$10,2,FALSE)))</f>
        <v>0</v>
      </c>
      <c r="AB148" s="148">
        <f>IF(AQ148="Y/O",Information!S$62,0)</f>
        <v>0</v>
      </c>
      <c r="AC148" s="148">
        <f>IF(AR148="Y/O",Information!K$62,0)</f>
        <v>0</v>
      </c>
      <c r="AD148" s="148">
        <f>Z148+AA148+AB148</f>
        <v>0</v>
      </c>
      <c r="AE148" s="133"/>
      <c r="AF148" s="133"/>
      <c r="AG148" s="133"/>
      <c r="AH148" s="133"/>
      <c r="AI148" s="160"/>
      <c r="AJ148" s="160"/>
      <c r="AK148" s="150" t="s">
        <f>IF($P148="r",U148,IF($P148="n",U148,"-"))</f>
        <v>28</v>
      </c>
      <c r="AL148" s="151" t="s">
        <f>IF($P148="r",V148,IF($P148="n",V148,"-"))</f>
        <v>28</v>
      </c>
      <c r="AM148" s="151" t="s">
        <f>IF($P148="r",W148,IF($P148="n",W148,"-"))</f>
        <v>28</v>
      </c>
      <c r="AN148" s="151" t="s">
        <f>IF(P148="r",J148,IF(P148="n",J148,"-"))</f>
        <v>28</v>
      </c>
      <c r="AO148" t="e">
        <f>VLOOKUP(K148,$AZ$8:$BA$27,2,FALSE)</f>
        <v>#N/A</v>
      </c>
      <c r="AP148" s="12" t="s">
        <f>IF(P148="r",(AQ$2-O148),IF(P148="n",(AQ$2-O148),"-"))</f>
        <v>28</v>
      </c>
      <c r="AQ148" s="12" t="s">
        <f>IF(P148="N",Q148,IF(P148="r",Q148,"-"))</f>
        <v>28</v>
      </c>
      <c r="AR148" s="12" t="s">
        <f>IF(P148="N",R148,IF(P148="r",R148,"-"))</f>
        <v>28</v>
      </c>
      <c r="AS148" s="12" t="s">
        <f>IF(P148="N",AI148,IF(P148="r",AI148,"-"))</f>
        <v>28</v>
      </c>
      <c r="AT148" s="12" t="s">
        <f>IF(P148="N",AJ148,IF(P148="r",AJ148,"-"))</f>
        <v>28</v>
      </c>
      <c r="AU148" s="148" t="b">
        <f>IF($Y148="Mudansha",VLOOKUP($X148,$BF$17:$BG$24,2,FALSE),IF($Y148="Yudansha",VLOOKUP($X148,$BI$17:$BJ$20,2,FALSE)))</f>
        <v>0</v>
      </c>
      <c r="AV148" t="b">
        <f>IF($AP148&gt;=65,$AU148,0)</f>
        <v>0</v>
      </c>
    </row>
    <row r="149" spans="1:256">
      <c r="F149" s="155">
        <f>F148+1</f>
        <v>144</v>
      </c>
      <c r="H149" s="133"/>
      <c r="I149" s="133"/>
      <c r="J149" s="134"/>
      <c r="K149" s="135"/>
      <c r="L149" s="136"/>
      <c r="M149" s="137">
        <f>LEFT(L149,2)</f>
      </c>
      <c r="N149" s="138">
        <f>MID(L149,4,2)</f>
      </c>
      <c r="O149" s="139">
        <f>RIGHT(L149,4)</f>
      </c>
      <c r="P149" s="140"/>
      <c r="Q149" s="141"/>
      <c r="R149" s="142"/>
      <c r="S149" s="143"/>
      <c r="T149" s="144"/>
      <c r="U149" s="145"/>
      <c r="V149" s="146"/>
      <c r="W149" s="146"/>
      <c r="X149" s="147" t="e">
        <f>VLOOKUP(AP149,$BC$7:$BD$14,2)</f>
        <v>#N/A</v>
      </c>
      <c r="Y149" s="147" t="s">
        <f>IF(P149="r",AO149,IF(P149="n",AO149,"-"))</f>
        <v>28</v>
      </c>
      <c r="Z149" s="148">
        <f>AU149-AV149</f>
        <v>0</v>
      </c>
      <c r="AA149" s="148" t="b">
        <f>IF(Y149="Mudansha",VLOOKUP(X149,$BF$7:$BG$14,2,FALSE),IF(Y149="Yudansha",VLOOKUP(X149,$BI$7:$BJ$10,2,FALSE)))</f>
        <v>0</v>
      </c>
      <c r="AB149" s="148">
        <f>IF(AQ149="Y/O",Information!S$62,0)</f>
        <v>0</v>
      </c>
      <c r="AC149" s="148">
        <f>IF(AR149="Y/O",Information!K$62,0)</f>
        <v>0</v>
      </c>
      <c r="AD149" s="148">
        <f>Z149+AA149+AB149</f>
        <v>0</v>
      </c>
      <c r="AE149" s="133"/>
      <c r="AF149" s="133"/>
      <c r="AG149" s="133"/>
      <c r="AH149" s="133"/>
      <c r="AI149" s="160"/>
      <c r="AJ149" s="160"/>
      <c r="AK149" s="150" t="s">
        <f>IF($P149="r",U149,IF($P149="n",U149,"-"))</f>
        <v>28</v>
      </c>
      <c r="AL149" s="151" t="s">
        <f>IF($P149="r",V149,IF($P149="n",V149,"-"))</f>
        <v>28</v>
      </c>
      <c r="AM149" s="151" t="s">
        <f>IF($P149="r",W149,IF($P149="n",W149,"-"))</f>
        <v>28</v>
      </c>
      <c r="AN149" s="151" t="s">
        <f>IF(P149="r",J149,IF(P149="n",J149,"-"))</f>
        <v>28</v>
      </c>
      <c r="AO149" t="e">
        <f>VLOOKUP(K149,$AZ$8:$BA$27,2,FALSE)</f>
        <v>#N/A</v>
      </c>
      <c r="AP149" s="12" t="s">
        <f>IF(P149="r",(AQ$2-O149),IF(P149="n",(AQ$2-O149),"-"))</f>
        <v>28</v>
      </c>
      <c r="AQ149" s="12" t="s">
        <f>IF(P149="N",Q149,IF(P149="r",Q149,"-"))</f>
        <v>28</v>
      </c>
      <c r="AR149" s="12" t="s">
        <f>IF(P149="N",R149,IF(P149="r",R149,"-"))</f>
        <v>28</v>
      </c>
      <c r="AS149" s="12" t="s">
        <f>IF(P149="N",AI149,IF(P149="r",AI149,"-"))</f>
        <v>28</v>
      </c>
      <c r="AT149" s="12" t="s">
        <f>IF(P149="N",AJ149,IF(P149="r",AJ149,"-"))</f>
        <v>28</v>
      </c>
      <c r="AU149" s="148" t="b">
        <f>IF($Y149="Mudansha",VLOOKUP($X149,$BF$17:$BG$24,2,FALSE),IF($Y149="Yudansha",VLOOKUP($X149,$BI$17:$BJ$20,2,FALSE)))</f>
        <v>0</v>
      </c>
      <c r="AV149" t="b">
        <f>IF($AP149&gt;=65,$AU149,0)</f>
        <v>0</v>
      </c>
    </row>
    <row r="150" spans="1:256">
      <c r="F150" s="155">
        <f>F149+1</f>
        <v>145</v>
      </c>
      <c r="H150" s="133"/>
      <c r="I150" s="133"/>
      <c r="J150" s="134"/>
      <c r="K150" s="135"/>
      <c r="L150" s="136"/>
      <c r="M150" s="137">
        <f>LEFT(L150,2)</f>
      </c>
      <c r="N150" s="138">
        <f>MID(L150,4,2)</f>
      </c>
      <c r="O150" s="139">
        <f>RIGHT(L150,4)</f>
      </c>
      <c r="P150" s="140"/>
      <c r="Q150" s="141"/>
      <c r="R150" s="142"/>
      <c r="S150" s="143"/>
      <c r="T150" s="144"/>
      <c r="U150" s="145"/>
      <c r="V150" s="146"/>
      <c r="W150" s="146"/>
      <c r="X150" s="147" t="e">
        <f>VLOOKUP(AP150,$BC$7:$BD$14,2)</f>
        <v>#N/A</v>
      </c>
      <c r="Y150" s="147" t="s">
        <f>IF(P150="r",AO150,IF(P150="n",AO150,"-"))</f>
        <v>28</v>
      </c>
      <c r="Z150" s="148">
        <f>AU150-AV150</f>
        <v>0</v>
      </c>
      <c r="AA150" s="148" t="b">
        <f>IF(Y150="Mudansha",VLOOKUP(X150,$BF$7:$BG$14,2,FALSE),IF(Y150="Yudansha",VLOOKUP(X150,$BI$7:$BJ$10,2,FALSE)))</f>
        <v>0</v>
      </c>
      <c r="AB150" s="148">
        <f>IF(AQ150="Y/O",Information!S$62,0)</f>
        <v>0</v>
      </c>
      <c r="AC150" s="148">
        <f>IF(AR150="Y/O",Information!K$62,0)</f>
        <v>0</v>
      </c>
      <c r="AD150" s="148">
        <f>Z150+AA150+AB150</f>
        <v>0</v>
      </c>
      <c r="AE150" s="133"/>
      <c r="AF150" s="133"/>
      <c r="AG150" s="133"/>
      <c r="AH150" s="133"/>
      <c r="AI150" s="160"/>
      <c r="AJ150" s="160"/>
      <c r="AK150" s="150" t="s">
        <f>IF($P150="r",U150,IF($P150="n",U150,"-"))</f>
        <v>28</v>
      </c>
      <c r="AL150" s="151" t="s">
        <f>IF($P150="r",V150,IF($P150="n",V150,"-"))</f>
        <v>28</v>
      </c>
      <c r="AM150" s="151" t="s">
        <f>IF($P150="r",W150,IF($P150="n",W150,"-"))</f>
        <v>28</v>
      </c>
      <c r="AN150" s="151" t="s">
        <f>IF(P150="r",J150,IF(P150="n",J150,"-"))</f>
        <v>28</v>
      </c>
      <c r="AO150" t="e">
        <f>VLOOKUP(K150,$AZ$8:$BA$27,2,FALSE)</f>
        <v>#N/A</v>
      </c>
      <c r="AP150" s="12" t="s">
        <f>IF(P150="r",(AQ$2-O150),IF(P150="n",(AQ$2-O150),"-"))</f>
        <v>28</v>
      </c>
      <c r="AQ150" s="12" t="s">
        <f>IF(P150="N",Q150,IF(P150="r",Q150,"-"))</f>
        <v>28</v>
      </c>
      <c r="AR150" s="12" t="s">
        <f>IF(P150="N",R150,IF(P150="r",R150,"-"))</f>
        <v>28</v>
      </c>
      <c r="AS150" s="12" t="s">
        <f>IF(P150="N",AI150,IF(P150="r",AI150,"-"))</f>
        <v>28</v>
      </c>
      <c r="AT150" s="12" t="s">
        <f>IF(P150="N",AJ150,IF(P150="r",AJ150,"-"))</f>
        <v>28</v>
      </c>
      <c r="AU150" s="148" t="b">
        <f>IF($Y150="Mudansha",VLOOKUP($X150,$BF$17:$BG$24,2,FALSE),IF($Y150="Yudansha",VLOOKUP($X150,$BI$17:$BJ$20,2,FALSE)))</f>
        <v>0</v>
      </c>
      <c r="AV150" t="b">
        <f>IF($AP150&gt;=65,$AU150,0)</f>
        <v>0</v>
      </c>
    </row>
    <row r="151" spans="1:256">
      <c r="F151" s="155">
        <f>F150+1</f>
        <v>146</v>
      </c>
      <c r="H151" s="133"/>
      <c r="I151" s="133"/>
      <c r="J151" s="134"/>
      <c r="K151" s="135"/>
      <c r="L151" s="136"/>
      <c r="M151" s="137">
        <f>LEFT(L151,2)</f>
      </c>
      <c r="N151" s="138">
        <f>MID(L151,4,2)</f>
      </c>
      <c r="O151" s="139">
        <f>RIGHT(L151,4)</f>
      </c>
      <c r="P151" s="140"/>
      <c r="Q151" s="141"/>
      <c r="R151" s="142"/>
      <c r="S151" s="143"/>
      <c r="T151" s="144"/>
      <c r="U151" s="145"/>
      <c r="V151" s="146"/>
      <c r="W151" s="146"/>
      <c r="X151" s="147" t="e">
        <f>VLOOKUP(AP151,$BC$7:$BD$14,2)</f>
        <v>#N/A</v>
      </c>
      <c r="Y151" s="147" t="s">
        <f>IF(P151="r",AO151,IF(P151="n",AO151,"-"))</f>
        <v>28</v>
      </c>
      <c r="Z151" s="148">
        <f>AU151-AV151</f>
        <v>0</v>
      </c>
      <c r="AA151" s="148" t="b">
        <f>IF(Y151="Mudansha",VLOOKUP(X151,$BF$7:$BG$14,2,FALSE),IF(Y151="Yudansha",VLOOKUP(X151,$BI$7:$BJ$10,2,FALSE)))</f>
        <v>0</v>
      </c>
      <c r="AB151" s="148">
        <f>IF(AQ151="Y/O",Information!S$62,0)</f>
        <v>0</v>
      </c>
      <c r="AC151" s="148">
        <f>IF(AR151="Y/O",Information!K$62,0)</f>
        <v>0</v>
      </c>
      <c r="AD151" s="148">
        <f>Z151+AA151+AB151</f>
        <v>0</v>
      </c>
      <c r="AE151" s="133"/>
      <c r="AF151" s="133"/>
      <c r="AG151" s="133"/>
      <c r="AH151" s="133"/>
      <c r="AI151" s="160"/>
      <c r="AJ151" s="160"/>
      <c r="AK151" s="150" t="s">
        <f>IF($P151="r",U151,IF($P151="n",U151,"-"))</f>
        <v>28</v>
      </c>
      <c r="AL151" s="151" t="s">
        <f>IF($P151="r",V151,IF($P151="n",V151,"-"))</f>
        <v>28</v>
      </c>
      <c r="AM151" s="151" t="s">
        <f>IF($P151="r",W151,IF($P151="n",W151,"-"))</f>
        <v>28</v>
      </c>
      <c r="AN151" s="151" t="s">
        <f>IF(P151="r",J151,IF(P151="n",J151,"-"))</f>
        <v>28</v>
      </c>
      <c r="AO151" t="e">
        <f>VLOOKUP(K151,$AZ$8:$BA$27,2,FALSE)</f>
        <v>#N/A</v>
      </c>
      <c r="AP151" s="12" t="s">
        <f>IF(P151="r",(AQ$2-O151),IF(P151="n",(AQ$2-O151),"-"))</f>
        <v>28</v>
      </c>
      <c r="AQ151" s="12" t="s">
        <f>IF(P151="N",Q151,IF(P151="r",Q151,"-"))</f>
        <v>28</v>
      </c>
      <c r="AR151" s="12" t="s">
        <f>IF(P151="N",R151,IF(P151="r",R151,"-"))</f>
        <v>28</v>
      </c>
      <c r="AS151" s="12" t="s">
        <f>IF(P151="N",AI151,IF(P151="r",AI151,"-"))</f>
        <v>28</v>
      </c>
      <c r="AT151" s="12" t="s">
        <f>IF(P151="N",AJ151,IF(P151="r",AJ151,"-"))</f>
        <v>28</v>
      </c>
      <c r="AU151" s="148" t="b">
        <f>IF($Y151="Mudansha",VLOOKUP($X151,$BF$17:$BG$24,2,FALSE),IF($Y151="Yudansha",VLOOKUP($X151,$BI$17:$BJ$20,2,FALSE)))</f>
        <v>0</v>
      </c>
      <c r="AV151" t="b">
        <f>IF($AP151&gt;=65,$AU151,0)</f>
        <v>0</v>
      </c>
    </row>
    <row r="152" spans="1:256">
      <c r="F152" s="155">
        <f>F151+1</f>
        <v>147</v>
      </c>
      <c r="H152" s="133"/>
      <c r="I152" s="133"/>
      <c r="J152" s="134"/>
      <c r="K152" s="135"/>
      <c r="L152" s="136"/>
      <c r="M152" s="137">
        <f>LEFT(L152,2)</f>
      </c>
      <c r="N152" s="138">
        <f>MID(L152,4,2)</f>
      </c>
      <c r="O152" s="139">
        <f>RIGHT(L152,4)</f>
      </c>
      <c r="P152" s="140"/>
      <c r="Q152" s="141"/>
      <c r="R152" s="142"/>
      <c r="S152" s="143"/>
      <c r="T152" s="144"/>
      <c r="U152" s="145"/>
      <c r="V152" s="146"/>
      <c r="W152" s="146"/>
      <c r="X152" s="147" t="e">
        <f>VLOOKUP(AP152,$BC$7:$BD$14,2)</f>
        <v>#N/A</v>
      </c>
      <c r="Y152" s="147" t="s">
        <f>IF(P152="r",AO152,IF(P152="n",AO152,"-"))</f>
        <v>28</v>
      </c>
      <c r="Z152" s="148">
        <f>AU152-AV152</f>
        <v>0</v>
      </c>
      <c r="AA152" s="148" t="b">
        <f>IF(Y152="Mudansha",VLOOKUP(X152,$BF$7:$BG$14,2,FALSE),IF(Y152="Yudansha",VLOOKUP(X152,$BI$7:$BJ$10,2,FALSE)))</f>
        <v>0</v>
      </c>
      <c r="AB152" s="148">
        <f>IF(AQ152="Y/O",Information!S$62,0)</f>
        <v>0</v>
      </c>
      <c r="AC152" s="148">
        <f>IF(AR152="Y/O",Information!K$62,0)</f>
        <v>0</v>
      </c>
      <c r="AD152" s="148">
        <f>Z152+AA152+AB152</f>
        <v>0</v>
      </c>
      <c r="AE152" s="133"/>
      <c r="AF152" s="133"/>
      <c r="AG152" s="133"/>
      <c r="AH152" s="133"/>
      <c r="AI152" s="160"/>
      <c r="AJ152" s="160"/>
      <c r="AK152" s="150" t="s">
        <f>IF($P152="r",U152,IF($P152="n",U152,"-"))</f>
        <v>28</v>
      </c>
      <c r="AL152" s="151" t="s">
        <f>IF($P152="r",V152,IF($P152="n",V152,"-"))</f>
        <v>28</v>
      </c>
      <c r="AM152" s="151" t="s">
        <f>IF($P152="r",W152,IF($P152="n",W152,"-"))</f>
        <v>28</v>
      </c>
      <c r="AN152" s="151" t="s">
        <f>IF(P152="r",J152,IF(P152="n",J152,"-"))</f>
        <v>28</v>
      </c>
      <c r="AO152" t="e">
        <f>VLOOKUP(K152,$AZ$8:$BA$27,2,FALSE)</f>
        <v>#N/A</v>
      </c>
      <c r="AP152" s="12" t="s">
        <f>IF(P152="r",(AQ$2-O152),IF(P152="n",(AQ$2-O152),"-"))</f>
        <v>28</v>
      </c>
      <c r="AQ152" s="12" t="s">
        <f>IF(P152="N",Q152,IF(P152="r",Q152,"-"))</f>
        <v>28</v>
      </c>
      <c r="AR152" s="12" t="s">
        <f>IF(P152="N",R152,IF(P152="r",R152,"-"))</f>
        <v>28</v>
      </c>
      <c r="AS152" s="12" t="s">
        <f>IF(P152="N",AI152,IF(P152="r",AI152,"-"))</f>
        <v>28</v>
      </c>
      <c r="AT152" s="12" t="s">
        <f>IF(P152="N",AJ152,IF(P152="r",AJ152,"-"))</f>
        <v>28</v>
      </c>
      <c r="AU152" s="148" t="b">
        <f>IF($Y152="Mudansha",VLOOKUP($X152,$BF$17:$BG$24,2,FALSE),IF($Y152="Yudansha",VLOOKUP($X152,$BI$17:$BJ$20,2,FALSE)))</f>
        <v>0</v>
      </c>
      <c r="AV152" t="b">
        <f>IF($AP152&gt;=65,$AU152,0)</f>
        <v>0</v>
      </c>
    </row>
    <row r="153" spans="1:256">
      <c r="F153" s="155">
        <f>F152+1</f>
        <v>148</v>
      </c>
      <c r="H153" s="133"/>
      <c r="I153" s="133"/>
      <c r="J153" s="134"/>
      <c r="K153" s="135"/>
      <c r="L153" s="136"/>
      <c r="M153" s="137">
        <f>LEFT(L153,2)</f>
      </c>
      <c r="N153" s="138">
        <f>MID(L153,4,2)</f>
      </c>
      <c r="O153" s="139">
        <f>RIGHT(L153,4)</f>
      </c>
      <c r="P153" s="140"/>
      <c r="Q153" s="141"/>
      <c r="R153" s="142"/>
      <c r="S153" s="143"/>
      <c r="T153" s="144"/>
      <c r="U153" s="145"/>
      <c r="V153" s="146"/>
      <c r="W153" s="146"/>
      <c r="X153" s="147" t="e">
        <f>VLOOKUP(AP153,$BC$7:$BD$14,2)</f>
        <v>#N/A</v>
      </c>
      <c r="Y153" s="147" t="s">
        <f>IF(P153="r",AO153,IF(P153="n",AO153,"-"))</f>
        <v>28</v>
      </c>
      <c r="Z153" s="148">
        <f>AU153-AV153</f>
        <v>0</v>
      </c>
      <c r="AA153" s="148" t="b">
        <f>IF(Y153="Mudansha",VLOOKUP(X153,$BF$7:$BG$14,2,FALSE),IF(Y153="Yudansha",VLOOKUP(X153,$BI$7:$BJ$10,2,FALSE)))</f>
        <v>0</v>
      </c>
      <c r="AB153" s="148">
        <f>IF(AQ153="Y/O",Information!S$62,0)</f>
        <v>0</v>
      </c>
      <c r="AC153" s="148">
        <f>IF(AR153="Y/O",Information!K$62,0)</f>
        <v>0</v>
      </c>
      <c r="AD153" s="148">
        <f>Z153+AA153+AB153</f>
        <v>0</v>
      </c>
      <c r="AE153" s="133"/>
      <c r="AF153" s="133"/>
      <c r="AG153" s="133"/>
      <c r="AH153" s="133"/>
      <c r="AI153" s="160"/>
      <c r="AJ153" s="160"/>
      <c r="AK153" s="150" t="s">
        <f>IF($P153="r",U153,IF($P153="n",U153,"-"))</f>
        <v>28</v>
      </c>
      <c r="AL153" s="151" t="s">
        <f>IF($P153="r",V153,IF($P153="n",V153,"-"))</f>
        <v>28</v>
      </c>
      <c r="AM153" s="151" t="s">
        <f>IF($P153="r",W153,IF($P153="n",W153,"-"))</f>
        <v>28</v>
      </c>
      <c r="AN153" s="151" t="s">
        <f>IF(P153="r",J153,IF(P153="n",J153,"-"))</f>
        <v>28</v>
      </c>
      <c r="AO153" t="e">
        <f>VLOOKUP(K153,$AZ$8:$BA$27,2,FALSE)</f>
        <v>#N/A</v>
      </c>
      <c r="AP153" s="12" t="s">
        <f>IF(P153="r",(AQ$2-O153),IF(P153="n",(AQ$2-O153),"-"))</f>
        <v>28</v>
      </c>
      <c r="AQ153" s="12" t="s">
        <f>IF(P153="N",Q153,IF(P153="r",Q153,"-"))</f>
        <v>28</v>
      </c>
      <c r="AR153" s="12" t="s">
        <f>IF(P153="N",R153,IF(P153="r",R153,"-"))</f>
        <v>28</v>
      </c>
      <c r="AS153" s="12" t="s">
        <f>IF(P153="N",AI153,IF(P153="r",AI153,"-"))</f>
        <v>28</v>
      </c>
      <c r="AT153" s="12" t="s">
        <f>IF(P153="N",AJ153,IF(P153="r",AJ153,"-"))</f>
        <v>28</v>
      </c>
      <c r="AU153" s="148" t="b">
        <f>IF($Y153="Mudansha",VLOOKUP($X153,$BF$17:$BG$24,2,FALSE),IF($Y153="Yudansha",VLOOKUP($X153,$BI$17:$BJ$20,2,FALSE)))</f>
        <v>0</v>
      </c>
      <c r="AV153" t="b">
        <f>IF($AP153&gt;=65,$AU153,0)</f>
        <v>0</v>
      </c>
    </row>
    <row r="154" spans="1:256">
      <c r="F154" s="155">
        <f>F153+1</f>
        <v>149</v>
      </c>
      <c r="H154" s="133"/>
      <c r="I154" s="133"/>
      <c r="J154" s="134"/>
      <c r="K154" s="135"/>
      <c r="L154" s="136"/>
      <c r="M154" s="137">
        <f>LEFT(L154,2)</f>
      </c>
      <c r="N154" s="138">
        <f>MID(L154,4,2)</f>
      </c>
      <c r="O154" s="139">
        <f>RIGHT(L154,4)</f>
      </c>
      <c r="P154" s="140"/>
      <c r="Q154" s="141"/>
      <c r="R154" s="142"/>
      <c r="S154" s="143"/>
      <c r="T154" s="144"/>
      <c r="U154" s="145"/>
      <c r="V154" s="146"/>
      <c r="W154" s="146"/>
      <c r="X154" s="147" t="e">
        <f>VLOOKUP(AP154,$BC$7:$BD$14,2)</f>
        <v>#N/A</v>
      </c>
      <c r="Y154" s="147" t="s">
        <f>IF(P154="r",AO154,IF(P154="n",AO154,"-"))</f>
        <v>28</v>
      </c>
      <c r="Z154" s="148">
        <f>AU154-AV154</f>
        <v>0</v>
      </c>
      <c r="AA154" s="148" t="b">
        <f>IF(Y154="Mudansha",VLOOKUP(X154,$BF$7:$BG$14,2,FALSE),IF(Y154="Yudansha",VLOOKUP(X154,$BI$7:$BJ$10,2,FALSE)))</f>
        <v>0</v>
      </c>
      <c r="AB154" s="148">
        <f>IF(AQ154="Y/O",Information!S$62,0)</f>
        <v>0</v>
      </c>
      <c r="AC154" s="148">
        <f>IF(AR154="Y/O",Information!K$62,0)</f>
        <v>0</v>
      </c>
      <c r="AD154" s="148">
        <f>Z154+AA154+AB154</f>
        <v>0</v>
      </c>
      <c r="AE154" s="133"/>
      <c r="AF154" s="133"/>
      <c r="AG154" s="133"/>
      <c r="AH154" s="133"/>
      <c r="AI154" s="160"/>
      <c r="AJ154" s="160"/>
      <c r="AK154" s="150" t="s">
        <f>IF($P154="r",U154,IF($P154="n",U154,"-"))</f>
        <v>28</v>
      </c>
      <c r="AL154" s="151" t="s">
        <f>IF($P154="r",V154,IF($P154="n",V154,"-"))</f>
        <v>28</v>
      </c>
      <c r="AM154" s="151" t="s">
        <f>IF($P154="r",W154,IF($P154="n",W154,"-"))</f>
        <v>28</v>
      </c>
      <c r="AN154" s="151" t="s">
        <f>IF(P154="r",J154,IF(P154="n",J154,"-"))</f>
        <v>28</v>
      </c>
      <c r="AO154" t="e">
        <f>VLOOKUP(K154,$AZ$8:$BA$27,2,FALSE)</f>
        <v>#N/A</v>
      </c>
      <c r="AP154" s="12" t="s">
        <f>IF(P154="r",(AQ$2-O154),IF(P154="n",(AQ$2-O154),"-"))</f>
        <v>28</v>
      </c>
      <c r="AQ154" s="12" t="s">
        <f>IF(P154="N",Q154,IF(P154="r",Q154,"-"))</f>
        <v>28</v>
      </c>
      <c r="AR154" s="12" t="s">
        <f>IF(P154="N",R154,IF(P154="r",R154,"-"))</f>
        <v>28</v>
      </c>
      <c r="AS154" s="12" t="s">
        <f>IF(P154="N",AI154,IF(P154="r",AI154,"-"))</f>
        <v>28</v>
      </c>
      <c r="AT154" s="12" t="s">
        <f>IF(P154="N",AJ154,IF(P154="r",AJ154,"-"))</f>
        <v>28</v>
      </c>
      <c r="AU154" s="148" t="b">
        <f>IF($Y154="Mudansha",VLOOKUP($X154,$BF$17:$BG$24,2,FALSE),IF($Y154="Yudansha",VLOOKUP($X154,$BI$17:$BJ$20,2,FALSE)))</f>
        <v>0</v>
      </c>
      <c r="AV154" t="b">
        <f>IF($AP154&gt;=65,$AU154,0)</f>
        <v>0</v>
      </c>
    </row>
    <row r="155" spans="1:256">
      <c r="F155" s="155">
        <f>F154+1</f>
        <v>150</v>
      </c>
      <c r="H155" s="133"/>
      <c r="I155" s="133"/>
      <c r="J155" s="134"/>
      <c r="K155" s="135"/>
      <c r="L155" s="136"/>
      <c r="M155" s="137">
        <f>LEFT(L155,2)</f>
      </c>
      <c r="N155" s="138">
        <f>MID(L155,4,2)</f>
      </c>
      <c r="O155" s="139">
        <f>RIGHT(L155,4)</f>
      </c>
      <c r="P155" s="140"/>
      <c r="Q155" s="141"/>
      <c r="R155" s="142"/>
      <c r="S155" s="143"/>
      <c r="T155" s="144"/>
      <c r="U155" s="145"/>
      <c r="V155" s="146"/>
      <c r="W155" s="146"/>
      <c r="X155" s="147" t="e">
        <f>VLOOKUP(AP155,$BC$7:$BD$14,2)</f>
        <v>#N/A</v>
      </c>
      <c r="Y155" s="147" t="s">
        <f>IF(P155="r",AO155,IF(P155="n",AO155,"-"))</f>
        <v>28</v>
      </c>
      <c r="Z155" s="148">
        <f>AU155-AV155</f>
        <v>0</v>
      </c>
      <c r="AA155" s="148" t="b">
        <f>IF(Y155="Mudansha",VLOOKUP(X155,$BF$7:$BG$14,2,FALSE),IF(Y155="Yudansha",VLOOKUP(X155,$BI$7:$BJ$10,2,FALSE)))</f>
        <v>0</v>
      </c>
      <c r="AB155" s="148">
        <f>IF(AQ155="Y/O",Information!S$62,0)</f>
        <v>0</v>
      </c>
      <c r="AC155" s="148">
        <f>IF(AR155="Y/O",Information!K$62,0)</f>
        <v>0</v>
      </c>
      <c r="AD155" s="148">
        <f>Z155+AA155+AB155</f>
        <v>0</v>
      </c>
      <c r="AE155" s="133"/>
      <c r="AF155" s="133"/>
      <c r="AG155" s="133"/>
      <c r="AH155" s="133"/>
      <c r="AI155" s="160"/>
      <c r="AJ155" s="160"/>
      <c r="AK155" s="150" t="s">
        <f>IF($P155="r",U155,IF($P155="n",U155,"-"))</f>
        <v>28</v>
      </c>
      <c r="AL155" s="151" t="s">
        <f>IF($P155="r",V155,IF($P155="n",V155,"-"))</f>
        <v>28</v>
      </c>
      <c r="AM155" s="151" t="s">
        <f>IF($P155="r",W155,IF($P155="n",W155,"-"))</f>
        <v>28</v>
      </c>
      <c r="AN155" s="151" t="s">
        <f>IF(P155="r",J155,IF(P155="n",J155,"-"))</f>
        <v>28</v>
      </c>
      <c r="AO155" t="e">
        <f>VLOOKUP(K155,$AZ$8:$BA$27,2,FALSE)</f>
        <v>#N/A</v>
      </c>
      <c r="AP155" s="12" t="s">
        <f>IF(P155="r",(AQ$2-O155),IF(P155="n",(AQ$2-O155),"-"))</f>
        <v>28</v>
      </c>
      <c r="AQ155" s="12" t="s">
        <f>IF(P155="N",Q155,IF(P155="r",Q155,"-"))</f>
        <v>28</v>
      </c>
      <c r="AR155" s="12" t="s">
        <f>IF(P155="N",R155,IF(P155="r",R155,"-"))</f>
        <v>28</v>
      </c>
      <c r="AS155" s="12" t="s">
        <f>IF(P155="N",AI155,IF(P155="r",AI155,"-"))</f>
        <v>28</v>
      </c>
      <c r="AT155" s="12" t="s">
        <f>IF(P155="N",AJ155,IF(P155="r",AJ155,"-"))</f>
        <v>28</v>
      </c>
      <c r="AU155" s="148" t="b">
        <f>IF($Y155="Mudansha",VLOOKUP($X155,$BF$17:$BG$24,2,FALSE),IF($Y155="Yudansha",VLOOKUP($X155,$BI$17:$BJ$20,2,FALSE)))</f>
        <v>0</v>
      </c>
      <c r="AV155" t="b">
        <f>IF($AP155&gt;=65,$AU155,0)</f>
        <v>0</v>
      </c>
    </row>
    <row r="156" spans="1:256">
      <c r="F156" s="155">
        <f>F155+1</f>
        <v>151</v>
      </c>
      <c r="H156" s="133"/>
      <c r="I156" s="133"/>
      <c r="J156" s="134"/>
      <c r="K156" s="135"/>
      <c r="L156" s="136"/>
      <c r="M156" s="137">
        <f>LEFT(L156,2)</f>
      </c>
      <c r="N156" s="138">
        <f>MID(L156,4,2)</f>
      </c>
      <c r="O156" s="139">
        <f>RIGHT(L156,4)</f>
      </c>
      <c r="P156" s="140"/>
      <c r="Q156" s="141"/>
      <c r="R156" s="142"/>
      <c r="S156" s="143"/>
      <c r="T156" s="144"/>
      <c r="U156" s="145"/>
      <c r="V156" s="146"/>
      <c r="W156" s="146"/>
      <c r="X156" s="147" t="e">
        <f>VLOOKUP(AP156,$BC$7:$BD$14,2)</f>
        <v>#N/A</v>
      </c>
      <c r="Y156" s="147" t="s">
        <f>IF(P156="r",AO156,IF(P156="n",AO156,"-"))</f>
        <v>28</v>
      </c>
      <c r="Z156" s="148">
        <f>AU156-AV156</f>
        <v>0</v>
      </c>
      <c r="AA156" s="148" t="b">
        <f>IF(Y156="Mudansha",VLOOKUP(X156,$BF$7:$BG$14,2,FALSE),IF(Y156="Yudansha",VLOOKUP(X156,$BI$7:$BJ$10,2,FALSE)))</f>
        <v>0</v>
      </c>
      <c r="AB156" s="148">
        <f>IF(AQ156="Y/O",Information!S$62,0)</f>
        <v>0</v>
      </c>
      <c r="AC156" s="148">
        <f>IF(AR156="Y/O",Information!K$62,0)</f>
        <v>0</v>
      </c>
      <c r="AD156" s="148">
        <f>Z156+AA156+AB156</f>
        <v>0</v>
      </c>
      <c r="AE156" s="133"/>
      <c r="AF156" s="133"/>
      <c r="AG156" s="133"/>
      <c r="AH156" s="133"/>
      <c r="AI156" s="160"/>
      <c r="AJ156" s="160"/>
      <c r="AK156" s="150" t="s">
        <f>IF($P156="r",U156,IF($P156="n",U156,"-"))</f>
        <v>28</v>
      </c>
      <c r="AL156" s="151" t="s">
        <f>IF($P156="r",V156,IF($P156="n",V156,"-"))</f>
        <v>28</v>
      </c>
      <c r="AM156" s="151" t="s">
        <f>IF($P156="r",W156,IF($P156="n",W156,"-"))</f>
        <v>28</v>
      </c>
      <c r="AN156" s="151" t="s">
        <f>IF(P156="r",J156,IF(P156="n",J156,"-"))</f>
        <v>28</v>
      </c>
      <c r="AO156" t="e">
        <f>VLOOKUP(K156,$AZ$8:$BA$27,2,FALSE)</f>
        <v>#N/A</v>
      </c>
      <c r="AP156" s="12" t="s">
        <f>IF(P156="r",(AQ$2-O156),IF(P156="n",(AQ$2-O156),"-"))</f>
        <v>28</v>
      </c>
      <c r="AQ156" s="12" t="s">
        <f>IF(P156="N",Q156,IF(P156="r",Q156,"-"))</f>
        <v>28</v>
      </c>
      <c r="AR156" s="12" t="s">
        <f>IF(P156="N",R156,IF(P156="r",R156,"-"))</f>
        <v>28</v>
      </c>
      <c r="AS156" s="12" t="s">
        <f>IF(P156="N",AI156,IF(P156="r",AI156,"-"))</f>
        <v>28</v>
      </c>
      <c r="AT156" s="12" t="s">
        <f>IF(P156="N",AJ156,IF(P156="r",AJ156,"-"))</f>
        <v>28</v>
      </c>
      <c r="AU156" s="148" t="b">
        <f>IF($Y156="Mudansha",VLOOKUP($X156,$BF$17:$BG$24,2,FALSE),IF($Y156="Yudansha",VLOOKUP($X156,$BI$17:$BJ$20,2,FALSE)))</f>
        <v>0</v>
      </c>
      <c r="AV156" t="b">
        <f>IF($AP156&gt;=65,$AU156,0)</f>
        <v>0</v>
      </c>
    </row>
    <row r="157" spans="1:256">
      <c r="F157" s="155">
        <f>F156+1</f>
        <v>152</v>
      </c>
      <c r="H157" s="133"/>
      <c r="I157" s="133"/>
      <c r="J157" s="134"/>
      <c r="K157" s="135"/>
      <c r="L157" s="136"/>
      <c r="M157" s="137">
        <f>LEFT(L157,2)</f>
      </c>
      <c r="N157" s="138">
        <f>MID(L157,4,2)</f>
      </c>
      <c r="O157" s="139">
        <f>RIGHT(L157,4)</f>
      </c>
      <c r="P157" s="140"/>
      <c r="Q157" s="141"/>
      <c r="R157" s="142"/>
      <c r="S157" s="143"/>
      <c r="T157" s="144"/>
      <c r="U157" s="145"/>
      <c r="V157" s="146"/>
      <c r="W157" s="146"/>
      <c r="X157" s="147" t="e">
        <f>VLOOKUP(AP157,$BC$7:$BD$14,2)</f>
        <v>#N/A</v>
      </c>
      <c r="Y157" s="147" t="s">
        <f>IF(P157="r",AO157,IF(P157="n",AO157,"-"))</f>
        <v>28</v>
      </c>
      <c r="Z157" s="148">
        <f>AU157-AV157</f>
        <v>0</v>
      </c>
      <c r="AA157" s="148" t="b">
        <f>IF(Y157="Mudansha",VLOOKUP(X157,$BF$7:$BG$14,2,FALSE),IF(Y157="Yudansha",VLOOKUP(X157,$BI$7:$BJ$10,2,FALSE)))</f>
        <v>0</v>
      </c>
      <c r="AB157" s="148">
        <f>IF(AQ157="Y/O",Information!S$62,0)</f>
        <v>0</v>
      </c>
      <c r="AC157" s="148">
        <f>IF(AR157="Y/O",Information!K$62,0)</f>
        <v>0</v>
      </c>
      <c r="AD157" s="148">
        <f>Z157+AA157+AB157</f>
        <v>0</v>
      </c>
      <c r="AE157" s="133"/>
      <c r="AF157" s="133"/>
      <c r="AG157" s="133"/>
      <c r="AH157" s="133"/>
      <c r="AI157" s="160"/>
      <c r="AJ157" s="160"/>
      <c r="AK157" s="150" t="s">
        <f>IF($P157="r",U157,IF($P157="n",U157,"-"))</f>
        <v>28</v>
      </c>
      <c r="AL157" s="151" t="s">
        <f>IF($P157="r",V157,IF($P157="n",V157,"-"))</f>
        <v>28</v>
      </c>
      <c r="AM157" s="151" t="s">
        <f>IF($P157="r",W157,IF($P157="n",W157,"-"))</f>
        <v>28</v>
      </c>
      <c r="AN157" s="151" t="s">
        <f>IF(P157="r",J157,IF(P157="n",J157,"-"))</f>
        <v>28</v>
      </c>
      <c r="AO157" t="e">
        <f>VLOOKUP(K157,$AZ$8:$BA$27,2,FALSE)</f>
        <v>#N/A</v>
      </c>
      <c r="AP157" s="12" t="s">
        <f>IF(P157="r",(AQ$2-O157),IF(P157="n",(AQ$2-O157),"-"))</f>
        <v>28</v>
      </c>
      <c r="AQ157" s="12" t="s">
        <f>IF(P157="N",Q157,IF(P157="r",Q157,"-"))</f>
        <v>28</v>
      </c>
      <c r="AR157" s="12" t="s">
        <f>IF(P157="N",R157,IF(P157="r",R157,"-"))</f>
        <v>28</v>
      </c>
      <c r="AS157" s="12" t="s">
        <f>IF(P157="N",AI157,IF(P157="r",AI157,"-"))</f>
        <v>28</v>
      </c>
      <c r="AT157" s="12" t="s">
        <f>IF(P157="N",AJ157,IF(P157="r",AJ157,"-"))</f>
        <v>28</v>
      </c>
      <c r="AU157" s="148" t="b">
        <f>IF($Y157="Mudansha",VLOOKUP($X157,$BF$17:$BG$24,2,FALSE),IF($Y157="Yudansha",VLOOKUP($X157,$BI$17:$BJ$20,2,FALSE)))</f>
        <v>0</v>
      </c>
      <c r="AV157" t="b">
        <f>IF($AP157&gt;=65,$AU157,0)</f>
        <v>0</v>
      </c>
    </row>
    <row r="158" spans="1:256">
      <c r="F158" s="155">
        <f>F157+1</f>
        <v>153</v>
      </c>
      <c r="H158" s="133"/>
      <c r="I158" s="133"/>
      <c r="J158" s="134"/>
      <c r="K158" s="135"/>
      <c r="L158" s="136"/>
      <c r="M158" s="137">
        <f>LEFT(L158,2)</f>
      </c>
      <c r="N158" s="138">
        <f>MID(L158,4,2)</f>
      </c>
      <c r="O158" s="139">
        <f>RIGHT(L158,4)</f>
      </c>
      <c r="P158" s="140"/>
      <c r="Q158" s="141"/>
      <c r="R158" s="142"/>
      <c r="S158" s="143"/>
      <c r="T158" s="144"/>
      <c r="U158" s="145"/>
      <c r="V158" s="146"/>
      <c r="W158" s="146"/>
      <c r="X158" s="147" t="e">
        <f>VLOOKUP(AP158,$BC$7:$BD$14,2)</f>
        <v>#N/A</v>
      </c>
      <c r="Y158" s="147" t="s">
        <f>IF(P158="r",AO158,IF(P158="n",AO158,"-"))</f>
        <v>28</v>
      </c>
      <c r="Z158" s="148">
        <f>AU158-AV158</f>
        <v>0</v>
      </c>
      <c r="AA158" s="148" t="b">
        <f>IF(Y158="Mudansha",VLOOKUP(X158,$BF$7:$BG$14,2,FALSE),IF(Y158="Yudansha",VLOOKUP(X158,$BI$7:$BJ$10,2,FALSE)))</f>
        <v>0</v>
      </c>
      <c r="AB158" s="148">
        <f>IF(AQ158="Y/O",Information!S$62,0)</f>
        <v>0</v>
      </c>
      <c r="AC158" s="148">
        <f>IF(AR158="Y/O",Information!K$62,0)</f>
        <v>0</v>
      </c>
      <c r="AD158" s="148">
        <f>Z158+AA158+AB158</f>
        <v>0</v>
      </c>
      <c r="AE158" s="133"/>
      <c r="AF158" s="133"/>
      <c r="AG158" s="133"/>
      <c r="AH158" s="133"/>
      <c r="AI158" s="160"/>
      <c r="AJ158" s="160"/>
      <c r="AK158" s="150" t="s">
        <f>IF($P158="r",U158,IF($P158="n",U158,"-"))</f>
        <v>28</v>
      </c>
      <c r="AL158" s="151" t="s">
        <f>IF($P158="r",V158,IF($P158="n",V158,"-"))</f>
        <v>28</v>
      </c>
      <c r="AM158" s="151" t="s">
        <f>IF($P158="r",W158,IF($P158="n",W158,"-"))</f>
        <v>28</v>
      </c>
      <c r="AN158" s="151" t="s">
        <f>IF(P158="r",J158,IF(P158="n",J158,"-"))</f>
        <v>28</v>
      </c>
      <c r="AO158" t="e">
        <f>VLOOKUP(K158,$AZ$8:$BA$27,2,FALSE)</f>
        <v>#N/A</v>
      </c>
      <c r="AP158" s="12" t="s">
        <f>IF(P158="r",(AQ$2-O158),IF(P158="n",(AQ$2-O158),"-"))</f>
        <v>28</v>
      </c>
      <c r="AQ158" s="12" t="s">
        <f>IF(P158="N",Q158,IF(P158="r",Q158,"-"))</f>
        <v>28</v>
      </c>
      <c r="AR158" s="12" t="s">
        <f>IF(P158="N",R158,IF(P158="r",R158,"-"))</f>
        <v>28</v>
      </c>
      <c r="AS158" s="12" t="s">
        <f>IF(P158="N",AI158,IF(P158="r",AI158,"-"))</f>
        <v>28</v>
      </c>
      <c r="AT158" s="12" t="s">
        <f>IF(P158="N",AJ158,IF(P158="r",AJ158,"-"))</f>
        <v>28</v>
      </c>
      <c r="AU158" s="148" t="b">
        <f>IF($Y158="Mudansha",VLOOKUP($X158,$BF$17:$BG$24,2,FALSE),IF($Y158="Yudansha",VLOOKUP($X158,$BI$17:$BJ$20,2,FALSE)))</f>
        <v>0</v>
      </c>
      <c r="AV158" t="b">
        <f>IF($AP158&gt;=65,$AU158,0)</f>
        <v>0</v>
      </c>
    </row>
    <row r="159" spans="1:256">
      <c r="F159" s="155">
        <f>F158+1</f>
        <v>154</v>
      </c>
      <c r="H159" s="133"/>
      <c r="I159" s="133"/>
      <c r="J159" s="134"/>
      <c r="K159" s="135"/>
      <c r="L159" s="136"/>
      <c r="M159" s="137">
        <f>LEFT(L159,2)</f>
      </c>
      <c r="N159" s="138">
        <f>MID(L159,4,2)</f>
      </c>
      <c r="O159" s="139">
        <f>RIGHT(L159,4)</f>
      </c>
      <c r="P159" s="140"/>
      <c r="Q159" s="141"/>
      <c r="R159" s="142"/>
      <c r="S159" s="143"/>
      <c r="T159" s="144"/>
      <c r="U159" s="145"/>
      <c r="V159" s="146"/>
      <c r="W159" s="146"/>
      <c r="X159" s="147" t="e">
        <f>VLOOKUP(AP159,$BC$7:$BD$14,2)</f>
        <v>#N/A</v>
      </c>
      <c r="Y159" s="147" t="s">
        <f>IF(P159="r",AO159,IF(P159="n",AO159,"-"))</f>
        <v>28</v>
      </c>
      <c r="Z159" s="148">
        <f>AU159-AV159</f>
        <v>0</v>
      </c>
      <c r="AA159" s="148" t="b">
        <f>IF(Y159="Mudansha",VLOOKUP(X159,$BF$7:$BG$14,2,FALSE),IF(Y159="Yudansha",VLOOKUP(X159,$BI$7:$BJ$10,2,FALSE)))</f>
        <v>0</v>
      </c>
      <c r="AB159" s="148">
        <f>IF(AQ159="Y/O",Information!S$62,0)</f>
        <v>0</v>
      </c>
      <c r="AC159" s="148">
        <f>IF(AR159="Y/O",Information!K$62,0)</f>
        <v>0</v>
      </c>
      <c r="AD159" s="148">
        <f>Z159+AA159+AB159</f>
        <v>0</v>
      </c>
      <c r="AE159" s="133"/>
      <c r="AF159" s="133"/>
      <c r="AG159" s="133"/>
      <c r="AH159" s="133"/>
      <c r="AI159" s="160"/>
      <c r="AJ159" s="160"/>
      <c r="AK159" s="150" t="s">
        <f>IF($P159="r",U159,IF($P159="n",U159,"-"))</f>
        <v>28</v>
      </c>
      <c r="AL159" s="151" t="s">
        <f>IF($P159="r",V159,IF($P159="n",V159,"-"))</f>
        <v>28</v>
      </c>
      <c r="AM159" s="151" t="s">
        <f>IF($P159="r",W159,IF($P159="n",W159,"-"))</f>
        <v>28</v>
      </c>
      <c r="AN159" s="151" t="s">
        <f>IF(P159="r",J159,IF(P159="n",J159,"-"))</f>
        <v>28</v>
      </c>
      <c r="AO159" t="e">
        <f>VLOOKUP(K159,$AZ$8:$BA$27,2,FALSE)</f>
        <v>#N/A</v>
      </c>
      <c r="AP159" s="12" t="s">
        <f>IF(P159="r",(AQ$2-O159),IF(P159="n",(AQ$2-O159),"-"))</f>
        <v>28</v>
      </c>
      <c r="AQ159" s="12" t="s">
        <f>IF(P159="N",Q159,IF(P159="r",Q159,"-"))</f>
        <v>28</v>
      </c>
      <c r="AR159" s="12" t="s">
        <f>IF(P159="N",R159,IF(P159="r",R159,"-"))</f>
        <v>28</v>
      </c>
      <c r="AS159" s="12" t="s">
        <f>IF(P159="N",AI159,IF(P159="r",AI159,"-"))</f>
        <v>28</v>
      </c>
      <c r="AT159" s="12" t="s">
        <f>IF(P159="N",AJ159,IF(P159="r",AJ159,"-"))</f>
        <v>28</v>
      </c>
      <c r="AU159" s="148" t="b">
        <f>IF($Y159="Mudansha",VLOOKUP($X159,$BF$17:$BG$24,2,FALSE),IF($Y159="Yudansha",VLOOKUP($X159,$BI$17:$BJ$20,2,FALSE)))</f>
        <v>0</v>
      </c>
      <c r="AV159" t="b">
        <f>IF($AP159&gt;=65,$AU159,0)</f>
        <v>0</v>
      </c>
    </row>
    <row r="160" spans="1:256">
      <c r="F160" s="155">
        <f>F159+1</f>
        <v>155</v>
      </c>
      <c r="H160" s="133"/>
      <c r="I160" s="133"/>
      <c r="J160" s="134"/>
      <c r="K160" s="135"/>
      <c r="L160" s="136"/>
      <c r="M160" s="137">
        <f>LEFT(L160,2)</f>
      </c>
      <c r="N160" s="138">
        <f>MID(L160,4,2)</f>
      </c>
      <c r="O160" s="139">
        <f>RIGHT(L160,4)</f>
      </c>
      <c r="P160" s="140"/>
      <c r="Q160" s="141"/>
      <c r="R160" s="142"/>
      <c r="S160" s="143"/>
      <c r="T160" s="144"/>
      <c r="U160" s="145"/>
      <c r="V160" s="146"/>
      <c r="W160" s="146"/>
      <c r="X160" s="147" t="e">
        <f>VLOOKUP(AP160,$BC$7:$BD$14,2)</f>
        <v>#N/A</v>
      </c>
      <c r="Y160" s="147" t="s">
        <f>IF(P160="r",AO160,IF(P160="n",AO160,"-"))</f>
        <v>28</v>
      </c>
      <c r="Z160" s="148">
        <f>AU160-AV160</f>
        <v>0</v>
      </c>
      <c r="AA160" s="148" t="b">
        <f>IF(Y160="Mudansha",VLOOKUP(X160,$BF$7:$BG$14,2,FALSE),IF(Y160="Yudansha",VLOOKUP(X160,$BI$7:$BJ$10,2,FALSE)))</f>
        <v>0</v>
      </c>
      <c r="AB160" s="148">
        <f>IF(AQ160="Y/O",Information!S$62,0)</f>
        <v>0</v>
      </c>
      <c r="AC160" s="148">
        <f>IF(AR160="Y/O",Information!K$62,0)</f>
        <v>0</v>
      </c>
      <c r="AD160" s="148">
        <f>Z160+AA160+AB160</f>
        <v>0</v>
      </c>
      <c r="AE160" s="133"/>
      <c r="AF160" s="133"/>
      <c r="AG160" s="133"/>
      <c r="AH160" s="133"/>
      <c r="AI160" s="160"/>
      <c r="AJ160" s="160"/>
      <c r="AK160" s="150" t="s">
        <f>IF($P160="r",U160,IF($P160="n",U160,"-"))</f>
        <v>28</v>
      </c>
      <c r="AL160" s="151" t="s">
        <f>IF($P160="r",V160,IF($P160="n",V160,"-"))</f>
        <v>28</v>
      </c>
      <c r="AM160" s="151" t="s">
        <f>IF($P160="r",W160,IF($P160="n",W160,"-"))</f>
        <v>28</v>
      </c>
      <c r="AN160" s="151" t="s">
        <f>IF(P160="r",J160,IF(P160="n",J160,"-"))</f>
        <v>28</v>
      </c>
      <c r="AO160" t="e">
        <f>VLOOKUP(K160,$AZ$8:$BA$27,2,FALSE)</f>
        <v>#N/A</v>
      </c>
      <c r="AP160" s="12" t="s">
        <f>IF(P160="r",(AQ$2-O160),IF(P160="n",(AQ$2-O160),"-"))</f>
        <v>28</v>
      </c>
      <c r="AQ160" s="12" t="s">
        <f>IF(P160="N",Q160,IF(P160="r",Q160,"-"))</f>
        <v>28</v>
      </c>
      <c r="AR160" s="12" t="s">
        <f>IF(P160="N",R160,IF(P160="r",R160,"-"))</f>
        <v>28</v>
      </c>
      <c r="AS160" s="12" t="s">
        <f>IF(P160="N",AI160,IF(P160="r",AI160,"-"))</f>
        <v>28</v>
      </c>
      <c r="AT160" s="12" t="s">
        <f>IF(P160="N",AJ160,IF(P160="r",AJ160,"-"))</f>
        <v>28</v>
      </c>
      <c r="AU160" s="148" t="b">
        <f>IF($Y160="Mudansha",VLOOKUP($X160,$BF$17:$BG$24,2,FALSE),IF($Y160="Yudansha",VLOOKUP($X160,$BI$17:$BJ$20,2,FALSE)))</f>
        <v>0</v>
      </c>
      <c r="AV160" t="b">
        <f>IF($AP160&gt;=65,$AU160,0)</f>
        <v>0</v>
      </c>
    </row>
    <row r="161" spans="1:256">
      <c r="F161" s="155">
        <f>F160+1</f>
        <v>156</v>
      </c>
      <c r="H161" s="133"/>
      <c r="I161" s="133"/>
      <c r="J161" s="134"/>
      <c r="K161" s="135"/>
      <c r="L161" s="136"/>
      <c r="M161" s="137">
        <f>LEFT(L161,2)</f>
      </c>
      <c r="N161" s="138">
        <f>MID(L161,4,2)</f>
      </c>
      <c r="O161" s="139">
        <f>RIGHT(L161,4)</f>
      </c>
      <c r="P161" s="140"/>
      <c r="Q161" s="141"/>
      <c r="R161" s="142"/>
      <c r="S161" s="143"/>
      <c r="T161" s="144"/>
      <c r="U161" s="145"/>
      <c r="V161" s="146"/>
      <c r="W161" s="146"/>
      <c r="X161" s="147" t="e">
        <f>VLOOKUP(AP161,$BC$7:$BD$14,2)</f>
        <v>#N/A</v>
      </c>
      <c r="Y161" s="147" t="s">
        <f>IF(P161="r",AO161,IF(P161="n",AO161,"-"))</f>
        <v>28</v>
      </c>
      <c r="Z161" s="148">
        <f>AU161-AV161</f>
        <v>0</v>
      </c>
      <c r="AA161" s="148" t="b">
        <f>IF(Y161="Mudansha",VLOOKUP(X161,$BF$7:$BG$14,2,FALSE),IF(Y161="Yudansha",VLOOKUP(X161,$BI$7:$BJ$10,2,FALSE)))</f>
        <v>0</v>
      </c>
      <c r="AB161" s="148">
        <f>IF(AQ161="Y/O",Information!S$62,0)</f>
        <v>0</v>
      </c>
      <c r="AC161" s="148">
        <f>IF(AR161="Y/O",Information!K$62,0)</f>
        <v>0</v>
      </c>
      <c r="AD161" s="148">
        <f>Z161+AA161+AB161</f>
        <v>0</v>
      </c>
      <c r="AE161" s="133"/>
      <c r="AF161" s="133"/>
      <c r="AG161" s="133"/>
      <c r="AH161" s="133"/>
      <c r="AI161" s="160"/>
      <c r="AJ161" s="160"/>
      <c r="AK161" s="150" t="s">
        <f>IF($P161="r",U161,IF($P161="n",U161,"-"))</f>
        <v>28</v>
      </c>
      <c r="AL161" s="151" t="s">
        <f>IF($P161="r",V161,IF($P161="n",V161,"-"))</f>
        <v>28</v>
      </c>
      <c r="AM161" s="151" t="s">
        <f>IF($P161="r",W161,IF($P161="n",W161,"-"))</f>
        <v>28</v>
      </c>
      <c r="AN161" s="151" t="s">
        <f>IF(P161="r",J161,IF(P161="n",J161,"-"))</f>
        <v>28</v>
      </c>
      <c r="AO161" t="e">
        <f>VLOOKUP(K161,$AZ$8:$BA$27,2,FALSE)</f>
        <v>#N/A</v>
      </c>
      <c r="AP161" s="12" t="s">
        <f>IF(P161="r",(AQ$2-O161),IF(P161="n",(AQ$2-O161),"-"))</f>
        <v>28</v>
      </c>
      <c r="AQ161" s="12" t="s">
        <f>IF(P161="N",Q161,IF(P161="r",Q161,"-"))</f>
        <v>28</v>
      </c>
      <c r="AR161" s="12" t="s">
        <f>IF(P161="N",R161,IF(P161="r",R161,"-"))</f>
        <v>28</v>
      </c>
      <c r="AS161" s="12" t="s">
        <f>IF(P161="N",AI161,IF(P161="r",AI161,"-"))</f>
        <v>28</v>
      </c>
      <c r="AT161" s="12" t="s">
        <f>IF(P161="N",AJ161,IF(P161="r",AJ161,"-"))</f>
        <v>28</v>
      </c>
      <c r="AU161" s="148" t="b">
        <f>IF($Y161="Mudansha",VLOOKUP($X161,$BF$17:$BG$24,2,FALSE),IF($Y161="Yudansha",VLOOKUP($X161,$BI$17:$BJ$20,2,FALSE)))</f>
        <v>0</v>
      </c>
      <c r="AV161" t="b">
        <f>IF($AP161&gt;=65,$AU161,0)</f>
        <v>0</v>
      </c>
    </row>
    <row r="162" spans="1:256">
      <c r="F162" s="155">
        <f>F161+1</f>
        <v>157</v>
      </c>
      <c r="H162" s="133"/>
      <c r="I162" s="133"/>
      <c r="J162" s="134"/>
      <c r="K162" s="135"/>
      <c r="L162" s="136"/>
      <c r="M162" s="137">
        <f>LEFT(L162,2)</f>
      </c>
      <c r="N162" s="138">
        <f>MID(L162,4,2)</f>
      </c>
      <c r="O162" s="139">
        <f>RIGHT(L162,4)</f>
      </c>
      <c r="P162" s="140"/>
      <c r="Q162" s="141"/>
      <c r="R162" s="142"/>
      <c r="S162" s="143"/>
      <c r="T162" s="144"/>
      <c r="U162" s="145"/>
      <c r="V162" s="146"/>
      <c r="W162" s="146"/>
      <c r="X162" s="147" t="e">
        <f>VLOOKUP(AP162,$BC$7:$BD$14,2)</f>
        <v>#N/A</v>
      </c>
      <c r="Y162" s="147" t="s">
        <f>IF(P162="r",AO162,IF(P162="n",AO162,"-"))</f>
        <v>28</v>
      </c>
      <c r="Z162" s="148">
        <f>AU162-AV162</f>
        <v>0</v>
      </c>
      <c r="AA162" s="148" t="b">
        <f>IF(Y162="Mudansha",VLOOKUP(X162,$BF$7:$BG$14,2,FALSE),IF(Y162="Yudansha",VLOOKUP(X162,$BI$7:$BJ$10,2,FALSE)))</f>
        <v>0</v>
      </c>
      <c r="AB162" s="148">
        <f>IF(AQ162="Y/O",Information!S$62,0)</f>
        <v>0</v>
      </c>
      <c r="AC162" s="148">
        <f>IF(AR162="Y/O",Information!K$62,0)</f>
        <v>0</v>
      </c>
      <c r="AD162" s="148">
        <f>Z162+AA162+AB162</f>
        <v>0</v>
      </c>
      <c r="AE162" s="133"/>
      <c r="AF162" s="133"/>
      <c r="AG162" s="133"/>
      <c r="AH162" s="133"/>
      <c r="AI162" s="160"/>
      <c r="AJ162" s="160"/>
      <c r="AK162" s="150" t="s">
        <f>IF($P162="r",U162,IF($P162="n",U162,"-"))</f>
        <v>28</v>
      </c>
      <c r="AL162" s="151" t="s">
        <f>IF($P162="r",V162,IF($P162="n",V162,"-"))</f>
        <v>28</v>
      </c>
      <c r="AM162" s="151" t="s">
        <f>IF($P162="r",W162,IF($P162="n",W162,"-"))</f>
        <v>28</v>
      </c>
      <c r="AN162" s="151" t="s">
        <f>IF(P162="r",J162,IF(P162="n",J162,"-"))</f>
        <v>28</v>
      </c>
      <c r="AO162" t="e">
        <f>VLOOKUP(K162,$AZ$8:$BA$27,2,FALSE)</f>
        <v>#N/A</v>
      </c>
      <c r="AP162" s="12" t="s">
        <f>IF(P162="r",(AQ$2-O162),IF(P162="n",(AQ$2-O162),"-"))</f>
        <v>28</v>
      </c>
      <c r="AQ162" s="12" t="s">
        <f>IF(P162="N",Q162,IF(P162="r",Q162,"-"))</f>
        <v>28</v>
      </c>
      <c r="AR162" s="12" t="s">
        <f>IF(P162="N",R162,IF(P162="r",R162,"-"))</f>
        <v>28</v>
      </c>
      <c r="AS162" s="12" t="s">
        <f>IF(P162="N",AI162,IF(P162="r",AI162,"-"))</f>
        <v>28</v>
      </c>
      <c r="AT162" s="12" t="s">
        <f>IF(P162="N",AJ162,IF(P162="r",AJ162,"-"))</f>
        <v>28</v>
      </c>
      <c r="AU162" s="148" t="b">
        <f>IF($Y162="Mudansha",VLOOKUP($X162,$BF$17:$BG$24,2,FALSE),IF($Y162="Yudansha",VLOOKUP($X162,$BI$17:$BJ$20,2,FALSE)))</f>
        <v>0</v>
      </c>
      <c r="AV162" t="b">
        <f>IF($AP162&gt;=65,$AU162,0)</f>
        <v>0</v>
      </c>
    </row>
    <row r="163" spans="1:256">
      <c r="F163" s="155">
        <f>F162+1</f>
        <v>158</v>
      </c>
      <c r="H163" s="133"/>
      <c r="I163" s="133"/>
      <c r="J163" s="134"/>
      <c r="K163" s="135"/>
      <c r="L163" s="136"/>
      <c r="M163" s="137">
        <f>LEFT(L163,2)</f>
      </c>
      <c r="N163" s="138">
        <f>MID(L163,4,2)</f>
      </c>
      <c r="O163" s="139">
        <f>RIGHT(L163,4)</f>
      </c>
      <c r="P163" s="140"/>
      <c r="Q163" s="141"/>
      <c r="R163" s="142"/>
      <c r="S163" s="143"/>
      <c r="T163" s="144"/>
      <c r="U163" s="145"/>
      <c r="V163" s="146"/>
      <c r="W163" s="146"/>
      <c r="X163" s="147" t="e">
        <f>VLOOKUP(AP163,$BC$7:$BD$14,2)</f>
        <v>#N/A</v>
      </c>
      <c r="Y163" s="147" t="s">
        <f>IF(P163="r",AO163,IF(P163="n",AO163,"-"))</f>
        <v>28</v>
      </c>
      <c r="Z163" s="148">
        <f>AU163-AV163</f>
        <v>0</v>
      </c>
      <c r="AA163" s="148" t="b">
        <f>IF(Y163="Mudansha",VLOOKUP(X163,$BF$7:$BG$14,2,FALSE),IF(Y163="Yudansha",VLOOKUP(X163,$BI$7:$BJ$10,2,FALSE)))</f>
        <v>0</v>
      </c>
      <c r="AB163" s="148">
        <f>IF(AQ163="Y/O",Information!S$62,0)</f>
        <v>0</v>
      </c>
      <c r="AC163" s="148">
        <f>IF(AR163="Y/O",Information!K$62,0)</f>
        <v>0</v>
      </c>
      <c r="AD163" s="148">
        <f>Z163+AA163+AB163</f>
        <v>0</v>
      </c>
      <c r="AE163" s="133"/>
      <c r="AF163" s="133"/>
      <c r="AG163" s="133"/>
      <c r="AH163" s="133"/>
      <c r="AI163" s="160"/>
      <c r="AJ163" s="160"/>
      <c r="AK163" s="150" t="s">
        <f>IF($P163="r",U163,IF($P163="n",U163,"-"))</f>
        <v>28</v>
      </c>
      <c r="AL163" s="151" t="s">
        <f>IF($P163="r",V163,IF($P163="n",V163,"-"))</f>
        <v>28</v>
      </c>
      <c r="AM163" s="151" t="s">
        <f>IF($P163="r",W163,IF($P163="n",W163,"-"))</f>
        <v>28</v>
      </c>
      <c r="AN163" s="151" t="s">
        <f>IF(P163="r",J163,IF(P163="n",J163,"-"))</f>
        <v>28</v>
      </c>
      <c r="AO163" t="e">
        <f>VLOOKUP(K163,$AZ$8:$BA$27,2,FALSE)</f>
        <v>#N/A</v>
      </c>
      <c r="AP163" s="12" t="s">
        <f>IF(P163="r",(AQ$2-O163),IF(P163="n",(AQ$2-O163),"-"))</f>
        <v>28</v>
      </c>
      <c r="AQ163" s="12" t="s">
        <f>IF(P163="N",Q163,IF(P163="r",Q163,"-"))</f>
        <v>28</v>
      </c>
      <c r="AR163" s="12" t="s">
        <f>IF(P163="N",R163,IF(P163="r",R163,"-"))</f>
        <v>28</v>
      </c>
      <c r="AS163" s="12" t="s">
        <f>IF(P163="N",AI163,IF(P163="r",AI163,"-"))</f>
        <v>28</v>
      </c>
      <c r="AT163" s="12" t="s">
        <f>IF(P163="N",AJ163,IF(P163="r",AJ163,"-"))</f>
        <v>28</v>
      </c>
      <c r="AU163" s="148" t="b">
        <f>IF($Y163="Mudansha",VLOOKUP($X163,$BF$17:$BG$24,2,FALSE),IF($Y163="Yudansha",VLOOKUP($X163,$BI$17:$BJ$20,2,FALSE)))</f>
        <v>0</v>
      </c>
      <c r="AV163" t="b">
        <f>IF($AP163&gt;=65,$AU163,0)</f>
        <v>0</v>
      </c>
    </row>
    <row r="164" spans="1:256">
      <c r="F164" s="155">
        <f>F163+1</f>
        <v>159</v>
      </c>
      <c r="H164" s="133"/>
      <c r="I164" s="133"/>
      <c r="J164" s="134"/>
      <c r="K164" s="135"/>
      <c r="L164" s="136"/>
      <c r="M164" s="137">
        <f>LEFT(L164,2)</f>
      </c>
      <c r="N164" s="138">
        <f>MID(L164,4,2)</f>
      </c>
      <c r="O164" s="139">
        <f>RIGHT(L164,4)</f>
      </c>
      <c r="P164" s="140"/>
      <c r="Q164" s="141"/>
      <c r="R164" s="142"/>
      <c r="S164" s="143"/>
      <c r="T164" s="144"/>
      <c r="U164" s="145"/>
      <c r="V164" s="146"/>
      <c r="W164" s="146"/>
      <c r="X164" s="147" t="e">
        <f>VLOOKUP(AP164,$BC$7:$BD$14,2)</f>
        <v>#N/A</v>
      </c>
      <c r="Y164" s="147" t="s">
        <f>IF(P164="r",AO164,IF(P164="n",AO164,"-"))</f>
        <v>28</v>
      </c>
      <c r="Z164" s="148">
        <f>AU164-AV164</f>
        <v>0</v>
      </c>
      <c r="AA164" s="148" t="b">
        <f>IF(Y164="Mudansha",VLOOKUP(X164,$BF$7:$BG$14,2,FALSE),IF(Y164="Yudansha",VLOOKUP(X164,$BI$7:$BJ$10,2,FALSE)))</f>
        <v>0</v>
      </c>
      <c r="AB164" s="148">
        <f>IF(AQ164="Y/O",Information!S$62,0)</f>
        <v>0</v>
      </c>
      <c r="AC164" s="148">
        <f>IF(AR164="Y/O",Information!K$62,0)</f>
        <v>0</v>
      </c>
      <c r="AD164" s="148">
        <f>Z164+AA164+AB164</f>
        <v>0</v>
      </c>
      <c r="AE164" s="133"/>
      <c r="AF164" s="133"/>
      <c r="AG164" s="133"/>
      <c r="AH164" s="133"/>
      <c r="AI164" s="160"/>
      <c r="AJ164" s="160"/>
      <c r="AK164" s="150" t="s">
        <f>IF($P164="r",U164,IF($P164="n",U164,"-"))</f>
        <v>28</v>
      </c>
      <c r="AL164" s="151" t="s">
        <f>IF($P164="r",V164,IF($P164="n",V164,"-"))</f>
        <v>28</v>
      </c>
      <c r="AM164" s="151" t="s">
        <f>IF($P164="r",W164,IF($P164="n",W164,"-"))</f>
        <v>28</v>
      </c>
      <c r="AN164" s="151" t="s">
        <f>IF(P164="r",J164,IF(P164="n",J164,"-"))</f>
        <v>28</v>
      </c>
      <c r="AO164" t="e">
        <f>VLOOKUP(K164,$AZ$8:$BA$27,2,FALSE)</f>
        <v>#N/A</v>
      </c>
      <c r="AP164" s="12" t="s">
        <f>IF(P164="r",(AQ$2-O164),IF(P164="n",(AQ$2-O164),"-"))</f>
        <v>28</v>
      </c>
      <c r="AQ164" s="12" t="s">
        <f>IF(P164="N",Q164,IF(P164="r",Q164,"-"))</f>
        <v>28</v>
      </c>
      <c r="AR164" s="12" t="s">
        <f>IF(P164="N",R164,IF(P164="r",R164,"-"))</f>
        <v>28</v>
      </c>
      <c r="AS164" s="12" t="s">
        <f>IF(P164="N",AI164,IF(P164="r",AI164,"-"))</f>
        <v>28</v>
      </c>
      <c r="AT164" s="12" t="s">
        <f>IF(P164="N",AJ164,IF(P164="r",AJ164,"-"))</f>
        <v>28</v>
      </c>
      <c r="AU164" s="148" t="b">
        <f>IF($Y164="Mudansha",VLOOKUP($X164,$BF$17:$BG$24,2,FALSE),IF($Y164="Yudansha",VLOOKUP($X164,$BI$17:$BJ$20,2,FALSE)))</f>
        <v>0</v>
      </c>
      <c r="AV164" t="b">
        <f>IF($AP164&gt;=65,$AU164,0)</f>
        <v>0</v>
      </c>
    </row>
    <row r="165" spans="1:256">
      <c r="F165" s="155">
        <f>F164+1</f>
        <v>160</v>
      </c>
      <c r="H165" s="133"/>
      <c r="I165" s="133"/>
      <c r="J165" s="134"/>
      <c r="K165" s="135"/>
      <c r="L165" s="136"/>
      <c r="M165" s="137">
        <f>LEFT(L165,2)</f>
      </c>
      <c r="N165" s="138">
        <f>MID(L165,4,2)</f>
      </c>
      <c r="O165" s="139">
        <f>RIGHT(L165,4)</f>
      </c>
      <c r="P165" s="140"/>
      <c r="Q165" s="141"/>
      <c r="R165" s="142"/>
      <c r="S165" s="143"/>
      <c r="T165" s="144"/>
      <c r="U165" s="145"/>
      <c r="V165" s="146"/>
      <c r="W165" s="146"/>
      <c r="X165" s="147" t="e">
        <f>VLOOKUP(AP165,$BC$7:$BD$14,2)</f>
        <v>#N/A</v>
      </c>
      <c r="Y165" s="147" t="s">
        <f>IF(P165="r",AO165,IF(P165="n",AO165,"-"))</f>
        <v>28</v>
      </c>
      <c r="Z165" s="148">
        <f>AU165-AV165</f>
        <v>0</v>
      </c>
      <c r="AA165" s="148" t="b">
        <f>IF(Y165="Mudansha",VLOOKUP(X165,$BF$7:$BG$14,2,FALSE),IF(Y165="Yudansha",VLOOKUP(X165,$BI$7:$BJ$10,2,FALSE)))</f>
        <v>0</v>
      </c>
      <c r="AB165" s="148">
        <f>IF(AQ165="Y/O",Information!S$62,0)</f>
        <v>0</v>
      </c>
      <c r="AC165" s="148">
        <f>IF(AR165="Y/O",Information!K$62,0)</f>
        <v>0</v>
      </c>
      <c r="AD165" s="148">
        <f>Z165+AA165+AB165</f>
        <v>0</v>
      </c>
      <c r="AE165" s="133"/>
      <c r="AF165" s="133"/>
      <c r="AG165" s="133"/>
      <c r="AH165" s="133"/>
      <c r="AI165" s="160"/>
      <c r="AJ165" s="160"/>
      <c r="AK165" s="150" t="s">
        <f>IF($P165="r",U165,IF($P165="n",U165,"-"))</f>
        <v>28</v>
      </c>
      <c r="AL165" s="151" t="s">
        <f>IF($P165="r",V165,IF($P165="n",V165,"-"))</f>
        <v>28</v>
      </c>
      <c r="AM165" s="151" t="s">
        <f>IF($P165="r",W165,IF($P165="n",W165,"-"))</f>
        <v>28</v>
      </c>
      <c r="AN165" s="151" t="s">
        <f>IF(P165="r",J165,IF(P165="n",J165,"-"))</f>
        <v>28</v>
      </c>
      <c r="AO165" t="e">
        <f>VLOOKUP(K165,$AZ$8:$BA$27,2,FALSE)</f>
        <v>#N/A</v>
      </c>
      <c r="AP165" s="12" t="s">
        <f>IF(P165="r",(AQ$2-O165),IF(P165="n",(AQ$2-O165),"-"))</f>
        <v>28</v>
      </c>
      <c r="AQ165" s="12" t="s">
        <f>IF(P165="N",Q165,IF(P165="r",Q165,"-"))</f>
        <v>28</v>
      </c>
      <c r="AR165" s="12" t="s">
        <f>IF(P165="N",R165,IF(P165="r",R165,"-"))</f>
        <v>28</v>
      </c>
      <c r="AS165" s="12" t="s">
        <f>IF(P165="N",AI165,IF(P165="r",AI165,"-"))</f>
        <v>28</v>
      </c>
      <c r="AT165" s="12" t="s">
        <f>IF(P165="N",AJ165,IF(P165="r",AJ165,"-"))</f>
        <v>28</v>
      </c>
      <c r="AU165" s="148" t="b">
        <f>IF($Y165="Mudansha",VLOOKUP($X165,$BF$17:$BG$24,2,FALSE),IF($Y165="Yudansha",VLOOKUP($X165,$BI$17:$BJ$20,2,FALSE)))</f>
        <v>0</v>
      </c>
      <c r="AV165" t="b">
        <f>IF($AP165&gt;=65,$AU165,0)</f>
        <v>0</v>
      </c>
    </row>
    <row r="166" spans="1:256">
      <c r="F166" s="155">
        <f>F165+1</f>
        <v>161</v>
      </c>
      <c r="H166" s="133"/>
      <c r="I166" s="133"/>
      <c r="J166" s="134"/>
      <c r="K166" s="135"/>
      <c r="L166" s="136"/>
      <c r="M166" s="137">
        <f>LEFT(L166,2)</f>
      </c>
      <c r="N166" s="138">
        <f>MID(L166,4,2)</f>
      </c>
      <c r="O166" s="139">
        <f>RIGHT(L166,4)</f>
      </c>
      <c r="P166" s="140"/>
      <c r="Q166" s="141"/>
      <c r="R166" s="142"/>
      <c r="S166" s="143"/>
      <c r="T166" s="144"/>
      <c r="U166" s="145"/>
      <c r="V166" s="146"/>
      <c r="W166" s="146"/>
      <c r="X166" s="147" t="e">
        <f>VLOOKUP(AP166,$BC$7:$BD$14,2)</f>
        <v>#N/A</v>
      </c>
      <c r="Y166" s="147" t="s">
        <f>IF(P166="r",AO166,IF(P166="n",AO166,"-"))</f>
        <v>28</v>
      </c>
      <c r="Z166" s="148">
        <f>AU166-AV166</f>
        <v>0</v>
      </c>
      <c r="AA166" s="148" t="b">
        <f>IF(Y166="Mudansha",VLOOKUP(X166,$BF$7:$BG$14,2,FALSE),IF(Y166="Yudansha",VLOOKUP(X166,$BI$7:$BJ$10,2,FALSE)))</f>
        <v>0</v>
      </c>
      <c r="AB166" s="148">
        <f>IF(AQ166="Y/O",Information!S$62,0)</f>
        <v>0</v>
      </c>
      <c r="AC166" s="148">
        <f>IF(AR166="Y/O",Information!K$62,0)</f>
        <v>0</v>
      </c>
      <c r="AD166" s="148">
        <f>Z166+AA166+AB166</f>
        <v>0</v>
      </c>
      <c r="AE166" s="133"/>
      <c r="AF166" s="133"/>
      <c r="AG166" s="133"/>
      <c r="AH166" s="133"/>
      <c r="AI166" s="160"/>
      <c r="AJ166" s="160"/>
      <c r="AK166" s="150" t="s">
        <f>IF($P166="r",U166,IF($P166="n",U166,"-"))</f>
        <v>28</v>
      </c>
      <c r="AL166" s="151" t="s">
        <f>IF($P166="r",V166,IF($P166="n",V166,"-"))</f>
        <v>28</v>
      </c>
      <c r="AM166" s="151" t="s">
        <f>IF($P166="r",W166,IF($P166="n",W166,"-"))</f>
        <v>28</v>
      </c>
      <c r="AN166" s="151" t="s">
        <f>IF(P166="r",J166,IF(P166="n",J166,"-"))</f>
        <v>28</v>
      </c>
      <c r="AO166" t="e">
        <f>VLOOKUP(K166,$AZ$8:$BA$27,2,FALSE)</f>
        <v>#N/A</v>
      </c>
      <c r="AP166" s="12" t="s">
        <f>IF(P166="r",(AQ$2-O166),IF(P166="n",(AQ$2-O166),"-"))</f>
        <v>28</v>
      </c>
      <c r="AQ166" s="12" t="s">
        <f>IF(P166="N",Q166,IF(P166="r",Q166,"-"))</f>
        <v>28</v>
      </c>
      <c r="AR166" s="12" t="s">
        <f>IF(P166="N",R166,IF(P166="r",R166,"-"))</f>
        <v>28</v>
      </c>
      <c r="AS166" s="12" t="s">
        <f>IF(P166="N",AI166,IF(P166="r",AI166,"-"))</f>
        <v>28</v>
      </c>
      <c r="AT166" s="12" t="s">
        <f>IF(P166="N",AJ166,IF(P166="r",AJ166,"-"))</f>
        <v>28</v>
      </c>
      <c r="AU166" s="148" t="b">
        <f>IF($Y166="Mudansha",VLOOKUP($X166,$BF$17:$BG$24,2,FALSE),IF($Y166="Yudansha",VLOOKUP($X166,$BI$17:$BJ$20,2,FALSE)))</f>
        <v>0</v>
      </c>
      <c r="AV166" t="b">
        <f>IF($AP166&gt;=65,$AU166,0)</f>
        <v>0</v>
      </c>
    </row>
    <row r="167" spans="1:256">
      <c r="F167" s="155">
        <f>F166+1</f>
        <v>162</v>
      </c>
      <c r="H167" s="133"/>
      <c r="I167" s="133"/>
      <c r="J167" s="134"/>
      <c r="K167" s="135"/>
      <c r="L167" s="136"/>
      <c r="M167" s="137">
        <f>LEFT(L167,2)</f>
      </c>
      <c r="N167" s="138">
        <f>MID(L167,4,2)</f>
      </c>
      <c r="O167" s="139">
        <f>RIGHT(L167,4)</f>
      </c>
      <c r="P167" s="140"/>
      <c r="Q167" s="141"/>
      <c r="R167" s="142"/>
      <c r="S167" s="143"/>
      <c r="T167" s="144"/>
      <c r="U167" s="145"/>
      <c r="V167" s="146"/>
      <c r="W167" s="146"/>
      <c r="X167" s="147" t="e">
        <f>VLOOKUP(AP167,$BC$7:$BD$14,2)</f>
        <v>#N/A</v>
      </c>
      <c r="Y167" s="147" t="s">
        <f>IF(P167="r",AO167,IF(P167="n",AO167,"-"))</f>
        <v>28</v>
      </c>
      <c r="Z167" s="148">
        <f>AU167-AV167</f>
        <v>0</v>
      </c>
      <c r="AA167" s="148" t="b">
        <f>IF(Y167="Mudansha",VLOOKUP(X167,$BF$7:$BG$14,2,FALSE),IF(Y167="Yudansha",VLOOKUP(X167,$BI$7:$BJ$10,2,FALSE)))</f>
        <v>0</v>
      </c>
      <c r="AB167" s="148">
        <f>IF(AQ167="Y/O",Information!S$62,0)</f>
        <v>0</v>
      </c>
      <c r="AC167" s="148">
        <f>IF(AR167="Y/O",Information!K$62,0)</f>
        <v>0</v>
      </c>
      <c r="AD167" s="148">
        <f>Z167+AA167+AB167</f>
        <v>0</v>
      </c>
      <c r="AE167" s="133"/>
      <c r="AF167" s="133"/>
      <c r="AG167" s="133"/>
      <c r="AH167" s="133"/>
      <c r="AI167" s="160"/>
      <c r="AJ167" s="160"/>
      <c r="AK167" s="150" t="s">
        <f>IF($P167="r",U167,IF($P167="n",U167,"-"))</f>
        <v>28</v>
      </c>
      <c r="AL167" s="151" t="s">
        <f>IF($P167="r",V167,IF($P167="n",V167,"-"))</f>
        <v>28</v>
      </c>
      <c r="AM167" s="151" t="s">
        <f>IF($P167="r",W167,IF($P167="n",W167,"-"))</f>
        <v>28</v>
      </c>
      <c r="AN167" s="151" t="s">
        <f>IF(P167="r",J167,IF(P167="n",J167,"-"))</f>
        <v>28</v>
      </c>
      <c r="AO167" t="e">
        <f>VLOOKUP(K167,$AZ$8:$BA$27,2,FALSE)</f>
        <v>#N/A</v>
      </c>
      <c r="AP167" s="12" t="s">
        <f>IF(P167="r",(AQ$2-O167),IF(P167="n",(AQ$2-O167),"-"))</f>
        <v>28</v>
      </c>
      <c r="AQ167" s="12" t="s">
        <f>IF(P167="N",Q167,IF(P167="r",Q167,"-"))</f>
        <v>28</v>
      </c>
      <c r="AR167" s="12" t="s">
        <f>IF(P167="N",R167,IF(P167="r",R167,"-"))</f>
        <v>28</v>
      </c>
      <c r="AS167" s="12" t="s">
        <f>IF(P167="N",AI167,IF(P167="r",AI167,"-"))</f>
        <v>28</v>
      </c>
      <c r="AT167" s="12" t="s">
        <f>IF(P167="N",AJ167,IF(P167="r",AJ167,"-"))</f>
        <v>28</v>
      </c>
      <c r="AU167" s="148" t="b">
        <f>IF($Y167="Mudansha",VLOOKUP($X167,$BF$17:$BG$24,2,FALSE),IF($Y167="Yudansha",VLOOKUP($X167,$BI$17:$BJ$20,2,FALSE)))</f>
        <v>0</v>
      </c>
      <c r="AV167" t="b">
        <f>IF($AP167&gt;=65,$AU167,0)</f>
        <v>0</v>
      </c>
    </row>
    <row r="168" spans="1:256">
      <c r="F168" s="155">
        <f>F167+1</f>
        <v>163</v>
      </c>
      <c r="H168" s="133"/>
      <c r="I168" s="133"/>
      <c r="J168" s="134"/>
      <c r="K168" s="135"/>
      <c r="L168" s="136"/>
      <c r="M168" s="137">
        <f>LEFT(L168,2)</f>
      </c>
      <c r="N168" s="138">
        <f>MID(L168,4,2)</f>
      </c>
      <c r="O168" s="139">
        <f>RIGHT(L168,4)</f>
      </c>
      <c r="P168" s="140"/>
      <c r="Q168" s="141"/>
      <c r="R168" s="142"/>
      <c r="S168" s="143"/>
      <c r="T168" s="144"/>
      <c r="U168" s="145"/>
      <c r="V168" s="146"/>
      <c r="W168" s="146"/>
      <c r="X168" s="147" t="e">
        <f>VLOOKUP(AP168,$BC$7:$BD$14,2)</f>
        <v>#N/A</v>
      </c>
      <c r="Y168" s="147" t="s">
        <f>IF(P168="r",AO168,IF(P168="n",AO168,"-"))</f>
        <v>28</v>
      </c>
      <c r="Z168" s="148">
        <f>AU168-AV168</f>
        <v>0</v>
      </c>
      <c r="AA168" s="148" t="b">
        <f>IF(Y168="Mudansha",VLOOKUP(X168,$BF$7:$BG$14,2,FALSE),IF(Y168="Yudansha",VLOOKUP(X168,$BI$7:$BJ$10,2,FALSE)))</f>
        <v>0</v>
      </c>
      <c r="AB168" s="148">
        <f>IF(AQ168="Y/O",Information!S$62,0)</f>
        <v>0</v>
      </c>
      <c r="AC168" s="148">
        <f>IF(AR168="Y/O",Information!K$62,0)</f>
        <v>0</v>
      </c>
      <c r="AD168" s="148">
        <f>Z168+AA168+AB168</f>
        <v>0</v>
      </c>
      <c r="AE168" s="133"/>
      <c r="AF168" s="133"/>
      <c r="AG168" s="133"/>
      <c r="AH168" s="133"/>
      <c r="AI168" s="160"/>
      <c r="AJ168" s="160"/>
      <c r="AK168" s="150" t="s">
        <f>IF($P168="r",U168,IF($P168="n",U168,"-"))</f>
        <v>28</v>
      </c>
      <c r="AL168" s="151" t="s">
        <f>IF($P168="r",V168,IF($P168="n",V168,"-"))</f>
        <v>28</v>
      </c>
      <c r="AM168" s="151" t="s">
        <f>IF($P168="r",W168,IF($P168="n",W168,"-"))</f>
        <v>28</v>
      </c>
      <c r="AN168" s="151" t="s">
        <f>IF(P168="r",J168,IF(P168="n",J168,"-"))</f>
        <v>28</v>
      </c>
      <c r="AO168" t="e">
        <f>VLOOKUP(K168,$AZ$8:$BA$27,2,FALSE)</f>
        <v>#N/A</v>
      </c>
      <c r="AP168" s="12" t="s">
        <f>IF(P168="r",(AQ$2-O168),IF(P168="n",(AQ$2-O168),"-"))</f>
        <v>28</v>
      </c>
      <c r="AQ168" s="12" t="s">
        <f>IF(P168="N",Q168,IF(P168="r",Q168,"-"))</f>
        <v>28</v>
      </c>
      <c r="AR168" s="12" t="s">
        <f>IF(P168="N",R168,IF(P168="r",R168,"-"))</f>
        <v>28</v>
      </c>
      <c r="AS168" s="12" t="s">
        <f>IF(P168="N",AI168,IF(P168="r",AI168,"-"))</f>
        <v>28</v>
      </c>
      <c r="AT168" s="12" t="s">
        <f>IF(P168="N",AJ168,IF(P168="r",AJ168,"-"))</f>
        <v>28</v>
      </c>
      <c r="AU168" s="148" t="b">
        <f>IF($Y168="Mudansha",VLOOKUP($X168,$BF$17:$BG$24,2,FALSE),IF($Y168="Yudansha",VLOOKUP($X168,$BI$17:$BJ$20,2,FALSE)))</f>
        <v>0</v>
      </c>
      <c r="AV168" t="b">
        <f>IF($AP168&gt;=65,$AU168,0)</f>
        <v>0</v>
      </c>
    </row>
    <row r="169" spans="1:256">
      <c r="F169" s="155">
        <f>F168+1</f>
        <v>164</v>
      </c>
      <c r="H169" s="133"/>
      <c r="I169" s="133"/>
      <c r="J169" s="134"/>
      <c r="K169" s="135"/>
      <c r="L169" s="136"/>
      <c r="M169" s="137">
        <f>LEFT(L169,2)</f>
      </c>
      <c r="N169" s="138">
        <f>MID(L169,4,2)</f>
      </c>
      <c r="O169" s="139">
        <f>RIGHT(L169,4)</f>
      </c>
      <c r="P169" s="140"/>
      <c r="Q169" s="141"/>
      <c r="R169" s="142"/>
      <c r="S169" s="143"/>
      <c r="T169" s="144"/>
      <c r="U169" s="145"/>
      <c r="V169" s="146"/>
      <c r="W169" s="146"/>
      <c r="X169" s="147" t="e">
        <f>VLOOKUP(AP169,$BC$7:$BD$14,2)</f>
        <v>#N/A</v>
      </c>
      <c r="Y169" s="147" t="s">
        <f>IF(P169="r",AO169,IF(P169="n",AO169,"-"))</f>
        <v>28</v>
      </c>
      <c r="Z169" s="148">
        <f>AU169-AV169</f>
        <v>0</v>
      </c>
      <c r="AA169" s="148" t="b">
        <f>IF(Y169="Mudansha",VLOOKUP(X169,$BF$7:$BG$14,2,FALSE),IF(Y169="Yudansha",VLOOKUP(X169,$BI$7:$BJ$10,2,FALSE)))</f>
        <v>0</v>
      </c>
      <c r="AB169" s="148">
        <f>IF(AQ169="Y/O",Information!S$62,0)</f>
        <v>0</v>
      </c>
      <c r="AC169" s="148">
        <f>IF(AR169="Y/O",Information!K$62,0)</f>
        <v>0</v>
      </c>
      <c r="AD169" s="148">
        <f>Z169+AA169+AB169</f>
        <v>0</v>
      </c>
      <c r="AE169" s="133"/>
      <c r="AF169" s="133"/>
      <c r="AG169" s="133"/>
      <c r="AH169" s="133"/>
      <c r="AI169" s="160"/>
      <c r="AJ169" s="160"/>
      <c r="AK169" s="150" t="s">
        <f>IF($P169="r",U169,IF($P169="n",U169,"-"))</f>
        <v>28</v>
      </c>
      <c r="AL169" s="151" t="s">
        <f>IF($P169="r",V169,IF($P169="n",V169,"-"))</f>
        <v>28</v>
      </c>
      <c r="AM169" s="151" t="s">
        <f>IF($P169="r",W169,IF($P169="n",W169,"-"))</f>
        <v>28</v>
      </c>
      <c r="AN169" s="151" t="s">
        <f>IF(P169="r",J169,IF(P169="n",J169,"-"))</f>
        <v>28</v>
      </c>
      <c r="AO169" t="e">
        <f>VLOOKUP(K169,$AZ$8:$BA$27,2,FALSE)</f>
        <v>#N/A</v>
      </c>
      <c r="AP169" s="12" t="s">
        <f>IF(P169="r",(AQ$2-O169),IF(P169="n",(AQ$2-O169),"-"))</f>
        <v>28</v>
      </c>
      <c r="AQ169" s="12" t="s">
        <f>IF(P169="N",Q169,IF(P169="r",Q169,"-"))</f>
        <v>28</v>
      </c>
      <c r="AR169" s="12" t="s">
        <f>IF(P169="N",R169,IF(P169="r",R169,"-"))</f>
        <v>28</v>
      </c>
      <c r="AS169" s="12" t="s">
        <f>IF(P169="N",AI169,IF(P169="r",AI169,"-"))</f>
        <v>28</v>
      </c>
      <c r="AT169" s="12" t="s">
        <f>IF(P169="N",AJ169,IF(P169="r",AJ169,"-"))</f>
        <v>28</v>
      </c>
      <c r="AU169" s="148" t="b">
        <f>IF($Y169="Mudansha",VLOOKUP($X169,$BF$17:$BG$24,2,FALSE),IF($Y169="Yudansha",VLOOKUP($X169,$BI$17:$BJ$20,2,FALSE)))</f>
        <v>0</v>
      </c>
      <c r="AV169" t="b">
        <f>IF($AP169&gt;=65,$AU169,0)</f>
        <v>0</v>
      </c>
    </row>
    <row r="170" spans="1:256">
      <c r="F170" s="155">
        <f>F169+1</f>
        <v>165</v>
      </c>
      <c r="H170" s="133"/>
      <c r="I170" s="133"/>
      <c r="J170" s="134"/>
      <c r="K170" s="135"/>
      <c r="L170" s="136"/>
      <c r="M170" s="137">
        <f>LEFT(L170,2)</f>
      </c>
      <c r="N170" s="138">
        <f>MID(L170,4,2)</f>
      </c>
      <c r="O170" s="139">
        <f>RIGHT(L170,4)</f>
      </c>
      <c r="P170" s="140"/>
      <c r="Q170" s="141"/>
      <c r="R170" s="142"/>
      <c r="S170" s="143"/>
      <c r="T170" s="144"/>
      <c r="U170" s="145"/>
      <c r="V170" s="146"/>
      <c r="W170" s="146"/>
      <c r="X170" s="147" t="e">
        <f>VLOOKUP(AP170,$BC$7:$BD$14,2)</f>
        <v>#N/A</v>
      </c>
      <c r="Y170" s="147" t="s">
        <f>IF(P170="r",AO170,IF(P170="n",AO170,"-"))</f>
        <v>28</v>
      </c>
      <c r="Z170" s="148">
        <f>AU170-AV170</f>
        <v>0</v>
      </c>
      <c r="AA170" s="148" t="b">
        <f>IF(Y170="Mudansha",VLOOKUP(X170,$BF$7:$BG$14,2,FALSE),IF(Y170="Yudansha",VLOOKUP(X170,$BI$7:$BJ$10,2,FALSE)))</f>
        <v>0</v>
      </c>
      <c r="AB170" s="148">
        <f>IF(AQ170="Y/O",Information!S$62,0)</f>
        <v>0</v>
      </c>
      <c r="AC170" s="148">
        <f>IF(AR170="Y/O",Information!K$62,0)</f>
        <v>0</v>
      </c>
      <c r="AD170" s="148">
        <f>Z170+AA170+AB170</f>
        <v>0</v>
      </c>
      <c r="AE170" s="133"/>
      <c r="AF170" s="133"/>
      <c r="AG170" s="133"/>
      <c r="AH170" s="133"/>
      <c r="AI170" s="160"/>
      <c r="AJ170" s="160"/>
      <c r="AK170" s="150" t="s">
        <f>IF($P170="r",U170,IF($P170="n",U170,"-"))</f>
        <v>28</v>
      </c>
      <c r="AL170" s="151" t="s">
        <f>IF($P170="r",V170,IF($P170="n",V170,"-"))</f>
        <v>28</v>
      </c>
      <c r="AM170" s="151" t="s">
        <f>IF($P170="r",W170,IF($P170="n",W170,"-"))</f>
        <v>28</v>
      </c>
      <c r="AN170" s="151" t="s">
        <f>IF(P170="r",J170,IF(P170="n",J170,"-"))</f>
        <v>28</v>
      </c>
      <c r="AO170" t="e">
        <f>VLOOKUP(K170,$AZ$8:$BA$27,2,FALSE)</f>
        <v>#N/A</v>
      </c>
      <c r="AP170" s="12" t="s">
        <f>IF(P170="r",(AQ$2-O170),IF(P170="n",(AQ$2-O170),"-"))</f>
        <v>28</v>
      </c>
      <c r="AQ170" s="12" t="s">
        <f>IF(P170="N",Q170,IF(P170="r",Q170,"-"))</f>
        <v>28</v>
      </c>
      <c r="AR170" s="12" t="s">
        <f>IF(P170="N",R170,IF(P170="r",R170,"-"))</f>
        <v>28</v>
      </c>
      <c r="AS170" s="12" t="s">
        <f>IF(P170="N",AI170,IF(P170="r",AI170,"-"))</f>
        <v>28</v>
      </c>
      <c r="AT170" s="12" t="s">
        <f>IF(P170="N",AJ170,IF(P170="r",AJ170,"-"))</f>
        <v>28</v>
      </c>
      <c r="AU170" s="148" t="b">
        <f>IF($Y170="Mudansha",VLOOKUP($X170,$BF$17:$BG$24,2,FALSE),IF($Y170="Yudansha",VLOOKUP($X170,$BI$17:$BJ$20,2,FALSE)))</f>
        <v>0</v>
      </c>
      <c r="AV170" t="b">
        <f>IF($AP170&gt;=65,$AU170,0)</f>
        <v>0</v>
      </c>
    </row>
    <row r="171" spans="1:256">
      <c r="F171" s="155">
        <f>F170+1</f>
        <v>166</v>
      </c>
      <c r="H171" s="133"/>
      <c r="I171" s="133"/>
      <c r="J171" s="134"/>
      <c r="K171" s="135"/>
      <c r="L171" s="136"/>
      <c r="M171" s="137">
        <f>LEFT(L171,2)</f>
      </c>
      <c r="N171" s="138">
        <f>MID(L171,4,2)</f>
      </c>
      <c r="O171" s="139">
        <f>RIGHT(L171,4)</f>
      </c>
      <c r="P171" s="140"/>
      <c r="Q171" s="141"/>
      <c r="R171" s="142"/>
      <c r="S171" s="143"/>
      <c r="T171" s="144"/>
      <c r="U171" s="145"/>
      <c r="V171" s="146"/>
      <c r="W171" s="146"/>
      <c r="X171" s="147" t="e">
        <f>VLOOKUP(AP171,$BC$7:$BD$14,2)</f>
        <v>#N/A</v>
      </c>
      <c r="Y171" s="147" t="s">
        <f>IF(P171="r",AO171,IF(P171="n",AO171,"-"))</f>
        <v>28</v>
      </c>
      <c r="Z171" s="148">
        <f>AU171-AV171</f>
        <v>0</v>
      </c>
      <c r="AA171" s="148" t="b">
        <f>IF(Y171="Mudansha",VLOOKUP(X171,$BF$7:$BG$14,2,FALSE),IF(Y171="Yudansha",VLOOKUP(X171,$BI$7:$BJ$10,2,FALSE)))</f>
        <v>0</v>
      </c>
      <c r="AB171" s="148">
        <f>IF(AQ171="Y/O",Information!S$62,0)</f>
        <v>0</v>
      </c>
      <c r="AC171" s="148">
        <f>IF(AR171="Y/O",Information!K$62,0)</f>
        <v>0</v>
      </c>
      <c r="AD171" s="148">
        <f>Z171+AA171+AB171</f>
        <v>0</v>
      </c>
      <c r="AE171" s="133"/>
      <c r="AF171" s="133"/>
      <c r="AG171" s="133"/>
      <c r="AH171" s="133"/>
      <c r="AI171" s="160"/>
      <c r="AJ171" s="160"/>
      <c r="AK171" s="150" t="s">
        <f>IF($P171="r",U171,IF($P171="n",U171,"-"))</f>
        <v>28</v>
      </c>
      <c r="AL171" s="151" t="s">
        <f>IF($P171="r",V171,IF($P171="n",V171,"-"))</f>
        <v>28</v>
      </c>
      <c r="AM171" s="151" t="s">
        <f>IF($P171="r",W171,IF($P171="n",W171,"-"))</f>
        <v>28</v>
      </c>
      <c r="AN171" s="151" t="s">
        <f>IF(P171="r",J171,IF(P171="n",J171,"-"))</f>
        <v>28</v>
      </c>
      <c r="AO171" t="e">
        <f>VLOOKUP(K171,$AZ$8:$BA$27,2,FALSE)</f>
        <v>#N/A</v>
      </c>
      <c r="AP171" s="12" t="s">
        <f>IF(P171="r",(AQ$2-O171),IF(P171="n",(AQ$2-O171),"-"))</f>
        <v>28</v>
      </c>
      <c r="AQ171" s="12" t="s">
        <f>IF(P171="N",Q171,IF(P171="r",Q171,"-"))</f>
        <v>28</v>
      </c>
      <c r="AR171" s="12" t="s">
        <f>IF(P171="N",R171,IF(P171="r",R171,"-"))</f>
        <v>28</v>
      </c>
      <c r="AS171" s="12" t="s">
        <f>IF(P171="N",AI171,IF(P171="r",AI171,"-"))</f>
        <v>28</v>
      </c>
      <c r="AT171" s="12" t="s">
        <f>IF(P171="N",AJ171,IF(P171="r",AJ171,"-"))</f>
        <v>28</v>
      </c>
      <c r="AU171" s="148" t="b">
        <f>IF($Y171="Mudansha",VLOOKUP($X171,$BF$17:$BG$24,2,FALSE),IF($Y171="Yudansha",VLOOKUP($X171,$BI$17:$BJ$20,2,FALSE)))</f>
        <v>0</v>
      </c>
      <c r="AV171" t="b">
        <f>IF($AP171&gt;=65,$AU171,0)</f>
        <v>0</v>
      </c>
    </row>
    <row r="172" spans="1:256">
      <c r="F172" s="155">
        <f>F171+1</f>
        <v>167</v>
      </c>
      <c r="H172" s="133"/>
      <c r="I172" s="133"/>
      <c r="J172" s="134"/>
      <c r="K172" s="135"/>
      <c r="L172" s="136"/>
      <c r="M172" s="137">
        <f>LEFT(L172,2)</f>
      </c>
      <c r="N172" s="138">
        <f>MID(L172,4,2)</f>
      </c>
      <c r="O172" s="139">
        <f>RIGHT(L172,4)</f>
      </c>
      <c r="P172" s="140"/>
      <c r="Q172" s="141"/>
      <c r="R172" s="142"/>
      <c r="S172" s="143"/>
      <c r="T172" s="144"/>
      <c r="U172" s="145"/>
      <c r="V172" s="146"/>
      <c r="W172" s="146"/>
      <c r="X172" s="147" t="e">
        <f>VLOOKUP(AP172,$BC$7:$BD$14,2)</f>
        <v>#N/A</v>
      </c>
      <c r="Y172" s="147" t="s">
        <f>IF(P172="r",AO172,IF(P172="n",AO172,"-"))</f>
        <v>28</v>
      </c>
      <c r="Z172" s="148">
        <f>AU172-AV172</f>
        <v>0</v>
      </c>
      <c r="AA172" s="148" t="b">
        <f>IF(Y172="Mudansha",VLOOKUP(X172,$BF$7:$BG$14,2,FALSE),IF(Y172="Yudansha",VLOOKUP(X172,$BI$7:$BJ$10,2,FALSE)))</f>
        <v>0</v>
      </c>
      <c r="AB172" s="148">
        <f>IF(AQ172="Y/O",Information!S$62,0)</f>
        <v>0</v>
      </c>
      <c r="AC172" s="148">
        <f>IF(AR172="Y/O",Information!K$62,0)</f>
        <v>0</v>
      </c>
      <c r="AD172" s="148">
        <f>Z172+AA172+AB172</f>
        <v>0</v>
      </c>
      <c r="AE172" s="133"/>
      <c r="AF172" s="133"/>
      <c r="AG172" s="133"/>
      <c r="AH172" s="133"/>
      <c r="AI172" s="160"/>
      <c r="AJ172" s="160"/>
      <c r="AK172" s="150" t="s">
        <f>IF($P172="r",U172,IF($P172="n",U172,"-"))</f>
        <v>28</v>
      </c>
      <c r="AL172" s="151" t="s">
        <f>IF($P172="r",V172,IF($P172="n",V172,"-"))</f>
        <v>28</v>
      </c>
      <c r="AM172" s="151" t="s">
        <f>IF($P172="r",W172,IF($P172="n",W172,"-"))</f>
        <v>28</v>
      </c>
      <c r="AN172" s="151" t="s">
        <f>IF(P172="r",J172,IF(P172="n",J172,"-"))</f>
        <v>28</v>
      </c>
      <c r="AO172" t="e">
        <f>VLOOKUP(K172,$AZ$8:$BA$27,2,FALSE)</f>
        <v>#N/A</v>
      </c>
      <c r="AP172" s="12" t="s">
        <f>IF(P172="r",(AQ$2-O172),IF(P172="n",(AQ$2-O172),"-"))</f>
        <v>28</v>
      </c>
      <c r="AQ172" s="12" t="s">
        <f>IF(P172="N",Q172,IF(P172="r",Q172,"-"))</f>
        <v>28</v>
      </c>
      <c r="AR172" s="12" t="s">
        <f>IF(P172="N",R172,IF(P172="r",R172,"-"))</f>
        <v>28</v>
      </c>
      <c r="AS172" s="12" t="s">
        <f>IF(P172="N",AI172,IF(P172="r",AI172,"-"))</f>
        <v>28</v>
      </c>
      <c r="AT172" s="12" t="s">
        <f>IF(P172="N",AJ172,IF(P172="r",AJ172,"-"))</f>
        <v>28</v>
      </c>
      <c r="AU172" s="148" t="b">
        <f>IF($Y172="Mudansha",VLOOKUP($X172,$BF$17:$BG$24,2,FALSE),IF($Y172="Yudansha",VLOOKUP($X172,$BI$17:$BJ$20,2,FALSE)))</f>
        <v>0</v>
      </c>
      <c r="AV172" t="b">
        <f>IF($AP172&gt;=65,$AU172,0)</f>
        <v>0</v>
      </c>
    </row>
    <row r="173" spans="1:256">
      <c r="F173" s="155">
        <f>F172+1</f>
        <v>168</v>
      </c>
      <c r="H173" s="133"/>
      <c r="I173" s="133"/>
      <c r="J173" s="134"/>
      <c r="K173" s="135"/>
      <c r="L173" s="136"/>
      <c r="M173" s="137">
        <f>LEFT(L173,2)</f>
      </c>
      <c r="N173" s="138">
        <f>MID(L173,4,2)</f>
      </c>
      <c r="O173" s="139">
        <f>RIGHT(L173,4)</f>
      </c>
      <c r="P173" s="140"/>
      <c r="Q173" s="141"/>
      <c r="R173" s="142"/>
      <c r="S173" s="143"/>
      <c r="T173" s="144"/>
      <c r="U173" s="145"/>
      <c r="V173" s="146"/>
      <c r="W173" s="146"/>
      <c r="X173" s="147" t="e">
        <f>VLOOKUP(AP173,$BC$7:$BD$14,2)</f>
        <v>#N/A</v>
      </c>
      <c r="Y173" s="147" t="s">
        <f>IF(P173="r",AO173,IF(P173="n",AO173,"-"))</f>
        <v>28</v>
      </c>
      <c r="Z173" s="148">
        <f>AU173-AV173</f>
        <v>0</v>
      </c>
      <c r="AA173" s="148" t="b">
        <f>IF(Y173="Mudansha",VLOOKUP(X173,$BF$7:$BG$14,2,FALSE),IF(Y173="Yudansha",VLOOKUP(X173,$BI$7:$BJ$10,2,FALSE)))</f>
        <v>0</v>
      </c>
      <c r="AB173" s="148">
        <f>IF(AQ173="Y/O",Information!S$62,0)</f>
        <v>0</v>
      </c>
      <c r="AC173" s="148">
        <f>IF(AR173="Y/O",Information!K$62,0)</f>
        <v>0</v>
      </c>
      <c r="AD173" s="148">
        <f>Z173+AA173+AB173</f>
        <v>0</v>
      </c>
      <c r="AE173" s="133"/>
      <c r="AF173" s="133"/>
      <c r="AG173" s="133"/>
      <c r="AH173" s="133"/>
      <c r="AI173" s="160"/>
      <c r="AJ173" s="160"/>
      <c r="AK173" s="150" t="s">
        <f>IF($P173="r",U173,IF($P173="n",U173,"-"))</f>
        <v>28</v>
      </c>
      <c r="AL173" s="151" t="s">
        <f>IF($P173="r",V173,IF($P173="n",V173,"-"))</f>
        <v>28</v>
      </c>
      <c r="AM173" s="151" t="s">
        <f>IF($P173="r",W173,IF($P173="n",W173,"-"))</f>
        <v>28</v>
      </c>
      <c r="AN173" s="151" t="s">
        <f>IF(P173="r",J173,IF(P173="n",J173,"-"))</f>
        <v>28</v>
      </c>
      <c r="AO173" t="e">
        <f>VLOOKUP(K173,$AZ$8:$BA$27,2,FALSE)</f>
        <v>#N/A</v>
      </c>
      <c r="AP173" s="12" t="s">
        <f>IF(P173="r",(AQ$2-O173),IF(P173="n",(AQ$2-O173),"-"))</f>
        <v>28</v>
      </c>
      <c r="AQ173" s="12" t="s">
        <f>IF(P173="N",Q173,IF(P173="r",Q173,"-"))</f>
        <v>28</v>
      </c>
      <c r="AR173" s="12" t="s">
        <f>IF(P173="N",R173,IF(P173="r",R173,"-"))</f>
        <v>28</v>
      </c>
      <c r="AS173" s="12" t="s">
        <f>IF(P173="N",AI173,IF(P173="r",AI173,"-"))</f>
        <v>28</v>
      </c>
      <c r="AT173" s="12" t="s">
        <f>IF(P173="N",AJ173,IF(P173="r",AJ173,"-"))</f>
        <v>28</v>
      </c>
      <c r="AU173" s="148" t="b">
        <f>IF($Y173="Mudansha",VLOOKUP($X173,$BF$17:$BG$24,2,FALSE),IF($Y173="Yudansha",VLOOKUP($X173,$BI$17:$BJ$20,2,FALSE)))</f>
        <v>0</v>
      </c>
      <c r="AV173" t="b">
        <f>IF($AP173&gt;=65,$AU173,0)</f>
        <v>0</v>
      </c>
    </row>
    <row r="174" spans="1:256">
      <c r="F174" s="155">
        <f>F173+1</f>
        <v>169</v>
      </c>
      <c r="H174" s="133"/>
      <c r="I174" s="133"/>
      <c r="J174" s="134"/>
      <c r="K174" s="135"/>
      <c r="L174" s="136"/>
      <c r="M174" s="137">
        <f>LEFT(L174,2)</f>
      </c>
      <c r="N174" s="138">
        <f>MID(L174,4,2)</f>
      </c>
      <c r="O174" s="139">
        <f>RIGHT(L174,4)</f>
      </c>
      <c r="P174" s="140"/>
      <c r="Q174" s="141"/>
      <c r="R174" s="142"/>
      <c r="S174" s="143"/>
      <c r="T174" s="144"/>
      <c r="U174" s="145"/>
      <c r="V174" s="146"/>
      <c r="W174" s="146"/>
      <c r="X174" s="147" t="e">
        <f>VLOOKUP(AP174,$BC$7:$BD$14,2)</f>
        <v>#N/A</v>
      </c>
      <c r="Y174" s="147" t="s">
        <f>IF(P174="r",AO174,IF(P174="n",AO174,"-"))</f>
        <v>28</v>
      </c>
      <c r="Z174" s="148">
        <f>AU174-AV174</f>
        <v>0</v>
      </c>
      <c r="AA174" s="148" t="b">
        <f>IF(Y174="Mudansha",VLOOKUP(X174,$BF$7:$BG$14,2,FALSE),IF(Y174="Yudansha",VLOOKUP(X174,$BI$7:$BJ$10,2,FALSE)))</f>
        <v>0</v>
      </c>
      <c r="AB174" s="148">
        <f>IF(AQ174="Y/O",Information!S$62,0)</f>
        <v>0</v>
      </c>
      <c r="AC174" s="148">
        <f>IF(AR174="Y/O",Information!K$62,0)</f>
        <v>0</v>
      </c>
      <c r="AD174" s="148">
        <f>Z174+AA174+AB174</f>
        <v>0</v>
      </c>
      <c r="AE174" s="133"/>
      <c r="AF174" s="133"/>
      <c r="AG174" s="133"/>
      <c r="AH174" s="133"/>
      <c r="AI174" s="160"/>
      <c r="AJ174" s="160"/>
      <c r="AK174" s="150" t="s">
        <f>IF($P174="r",U174,IF($P174="n",U174,"-"))</f>
        <v>28</v>
      </c>
      <c r="AL174" s="151" t="s">
        <f>IF($P174="r",V174,IF($P174="n",V174,"-"))</f>
        <v>28</v>
      </c>
      <c r="AM174" s="151" t="s">
        <f>IF($P174="r",W174,IF($P174="n",W174,"-"))</f>
        <v>28</v>
      </c>
      <c r="AN174" s="151" t="s">
        <f>IF(P174="r",J174,IF(P174="n",J174,"-"))</f>
        <v>28</v>
      </c>
      <c r="AO174" t="e">
        <f>VLOOKUP(K174,$AZ$8:$BA$27,2,FALSE)</f>
        <v>#N/A</v>
      </c>
      <c r="AP174" s="12" t="s">
        <f>IF(P174="r",(AQ$2-O174),IF(P174="n",(AQ$2-O174),"-"))</f>
        <v>28</v>
      </c>
      <c r="AQ174" s="12" t="s">
        <f>IF(P174="N",Q174,IF(P174="r",Q174,"-"))</f>
        <v>28</v>
      </c>
      <c r="AR174" s="12" t="s">
        <f>IF(P174="N",R174,IF(P174="r",R174,"-"))</f>
        <v>28</v>
      </c>
      <c r="AS174" s="12" t="s">
        <f>IF(P174="N",AI174,IF(P174="r",AI174,"-"))</f>
        <v>28</v>
      </c>
      <c r="AT174" s="12" t="s">
        <f>IF(P174="N",AJ174,IF(P174="r",AJ174,"-"))</f>
        <v>28</v>
      </c>
      <c r="AU174" s="148" t="b">
        <f>IF($Y174="Mudansha",VLOOKUP($X174,$BF$17:$BG$24,2,FALSE),IF($Y174="Yudansha",VLOOKUP($X174,$BI$17:$BJ$20,2,FALSE)))</f>
        <v>0</v>
      </c>
      <c r="AV174" t="b">
        <f>IF($AP174&gt;=65,$AU174,0)</f>
        <v>0</v>
      </c>
    </row>
    <row r="175" spans="1:256">
      <c r="F175" s="155">
        <f>F174+1</f>
        <v>170</v>
      </c>
      <c r="H175" s="133"/>
      <c r="I175" s="133"/>
      <c r="J175" s="134"/>
      <c r="K175" s="135"/>
      <c r="L175" s="136"/>
      <c r="M175" s="137">
        <f>LEFT(L175,2)</f>
      </c>
      <c r="N175" s="138">
        <f>MID(L175,4,2)</f>
      </c>
      <c r="O175" s="139">
        <f>RIGHT(L175,4)</f>
      </c>
      <c r="P175" s="140"/>
      <c r="Q175" s="141"/>
      <c r="R175" s="142"/>
      <c r="S175" s="143"/>
      <c r="T175" s="144"/>
      <c r="U175" s="145"/>
      <c r="V175" s="146"/>
      <c r="W175" s="146"/>
      <c r="X175" s="147" t="e">
        <f>VLOOKUP(AP175,$BC$7:$BD$14,2)</f>
        <v>#N/A</v>
      </c>
      <c r="Y175" s="147" t="s">
        <f>IF(P175="r",AO175,IF(P175="n",AO175,"-"))</f>
        <v>28</v>
      </c>
      <c r="Z175" s="148">
        <f>AU175-AV175</f>
        <v>0</v>
      </c>
      <c r="AA175" s="148" t="b">
        <f>IF(Y175="Mudansha",VLOOKUP(X175,$BF$7:$BG$14,2,FALSE),IF(Y175="Yudansha",VLOOKUP(X175,$BI$7:$BJ$10,2,FALSE)))</f>
        <v>0</v>
      </c>
      <c r="AB175" s="148">
        <f>IF(AQ175="Y/O",Information!S$62,0)</f>
        <v>0</v>
      </c>
      <c r="AC175" s="148">
        <f>IF(AR175="Y/O",Information!K$62,0)</f>
        <v>0</v>
      </c>
      <c r="AD175" s="148">
        <f>Z175+AA175+AB175</f>
        <v>0</v>
      </c>
      <c r="AE175" s="133"/>
      <c r="AF175" s="133"/>
      <c r="AG175" s="133"/>
      <c r="AH175" s="133"/>
      <c r="AI175" s="160"/>
      <c r="AJ175" s="160"/>
      <c r="AK175" s="150" t="s">
        <f>IF($P175="r",U175,IF($P175="n",U175,"-"))</f>
        <v>28</v>
      </c>
      <c r="AL175" s="151" t="s">
        <f>IF($P175="r",V175,IF($P175="n",V175,"-"))</f>
        <v>28</v>
      </c>
      <c r="AM175" s="151" t="s">
        <f>IF($P175="r",W175,IF($P175="n",W175,"-"))</f>
        <v>28</v>
      </c>
      <c r="AN175" s="151" t="s">
        <f>IF(P175="r",J175,IF(P175="n",J175,"-"))</f>
        <v>28</v>
      </c>
      <c r="AO175" t="e">
        <f>VLOOKUP(K175,$AZ$8:$BA$27,2,FALSE)</f>
        <v>#N/A</v>
      </c>
      <c r="AP175" s="12" t="s">
        <f>IF(P175="r",(AQ$2-O175),IF(P175="n",(AQ$2-O175),"-"))</f>
        <v>28</v>
      </c>
      <c r="AQ175" s="12" t="s">
        <f>IF(P175="N",Q175,IF(P175="r",Q175,"-"))</f>
        <v>28</v>
      </c>
      <c r="AR175" s="12" t="s">
        <f>IF(P175="N",R175,IF(P175="r",R175,"-"))</f>
        <v>28</v>
      </c>
      <c r="AS175" s="12" t="s">
        <f>IF(P175="N",AI175,IF(P175="r",AI175,"-"))</f>
        <v>28</v>
      </c>
      <c r="AT175" s="12" t="s">
        <f>IF(P175="N",AJ175,IF(P175="r",AJ175,"-"))</f>
        <v>28</v>
      </c>
      <c r="AU175" s="148" t="b">
        <f>IF($Y175="Mudansha",VLOOKUP($X175,$BF$17:$BG$24,2,FALSE),IF($Y175="Yudansha",VLOOKUP($X175,$BI$17:$BJ$20,2,FALSE)))</f>
        <v>0</v>
      </c>
      <c r="AV175" t="b">
        <f>IF($AP175&gt;=65,$AU175,0)</f>
        <v>0</v>
      </c>
    </row>
    <row r="176" spans="1:256">
      <c r="F176" s="155">
        <f>F175+1</f>
        <v>171</v>
      </c>
      <c r="H176" s="133"/>
      <c r="I176" s="133"/>
      <c r="J176" s="134"/>
      <c r="K176" s="135"/>
      <c r="L176" s="136"/>
      <c r="M176" s="137">
        <f>LEFT(L176,2)</f>
      </c>
      <c r="N176" s="138">
        <f>MID(L176,4,2)</f>
      </c>
      <c r="O176" s="139">
        <f>RIGHT(L176,4)</f>
      </c>
      <c r="P176" s="140"/>
      <c r="Q176" s="141"/>
      <c r="R176" s="142"/>
      <c r="S176" s="143"/>
      <c r="T176" s="144"/>
      <c r="U176" s="145"/>
      <c r="V176" s="146"/>
      <c r="W176" s="146"/>
      <c r="X176" s="147" t="e">
        <f>VLOOKUP(AP176,$BC$7:$BD$14,2)</f>
        <v>#N/A</v>
      </c>
      <c r="Y176" s="147" t="s">
        <f>IF(P176="r",AO176,IF(P176="n",AO176,"-"))</f>
        <v>28</v>
      </c>
      <c r="Z176" s="148">
        <f>AU176-AV176</f>
        <v>0</v>
      </c>
      <c r="AA176" s="148" t="b">
        <f>IF(Y176="Mudansha",VLOOKUP(X176,$BF$7:$BG$14,2,FALSE),IF(Y176="Yudansha",VLOOKUP(X176,$BI$7:$BJ$10,2,FALSE)))</f>
        <v>0</v>
      </c>
      <c r="AB176" s="148">
        <f>IF(AQ176="Y/O",Information!S$62,0)</f>
        <v>0</v>
      </c>
      <c r="AC176" s="148">
        <f>IF(AR176="Y/O",Information!K$62,0)</f>
        <v>0</v>
      </c>
      <c r="AD176" s="148">
        <f>Z176+AA176+AB176</f>
        <v>0</v>
      </c>
      <c r="AE176" s="133"/>
      <c r="AF176" s="133"/>
      <c r="AG176" s="133"/>
      <c r="AH176" s="133"/>
      <c r="AI176" s="160"/>
      <c r="AJ176" s="160"/>
      <c r="AK176" s="150" t="s">
        <f>IF($P176="r",U176,IF($P176="n",U176,"-"))</f>
        <v>28</v>
      </c>
      <c r="AL176" s="151" t="s">
        <f>IF($P176="r",V176,IF($P176="n",V176,"-"))</f>
        <v>28</v>
      </c>
      <c r="AM176" s="151" t="s">
        <f>IF($P176="r",W176,IF($P176="n",W176,"-"))</f>
        <v>28</v>
      </c>
      <c r="AN176" s="151" t="s">
        <f>IF(P176="r",J176,IF(P176="n",J176,"-"))</f>
        <v>28</v>
      </c>
      <c r="AO176" t="e">
        <f>VLOOKUP(K176,$AZ$8:$BA$27,2,FALSE)</f>
        <v>#N/A</v>
      </c>
      <c r="AP176" s="12" t="s">
        <f>IF(P176="r",(AQ$2-O176),IF(P176="n",(AQ$2-O176),"-"))</f>
        <v>28</v>
      </c>
      <c r="AQ176" s="12" t="s">
        <f>IF(P176="N",Q176,IF(P176="r",Q176,"-"))</f>
        <v>28</v>
      </c>
      <c r="AR176" s="12" t="s">
        <f>IF(P176="N",R176,IF(P176="r",R176,"-"))</f>
        <v>28</v>
      </c>
      <c r="AS176" s="12" t="s">
        <f>IF(P176="N",AI176,IF(P176="r",AI176,"-"))</f>
        <v>28</v>
      </c>
      <c r="AT176" s="12" t="s">
        <f>IF(P176="N",AJ176,IF(P176="r",AJ176,"-"))</f>
        <v>28</v>
      </c>
      <c r="AU176" s="148" t="b">
        <f>IF($Y176="Mudansha",VLOOKUP($X176,$BF$17:$BG$24,2,FALSE),IF($Y176="Yudansha",VLOOKUP($X176,$BI$17:$BJ$20,2,FALSE)))</f>
        <v>0</v>
      </c>
      <c r="AV176" t="b">
        <f>IF($AP176&gt;=65,$AU176,0)</f>
        <v>0</v>
      </c>
    </row>
    <row r="177" spans="1:256">
      <c r="F177" s="155">
        <f>F176+1</f>
        <v>172</v>
      </c>
      <c r="H177" s="133"/>
      <c r="I177" s="133"/>
      <c r="J177" s="134"/>
      <c r="K177" s="135"/>
      <c r="L177" s="136"/>
      <c r="M177" s="137">
        <f>LEFT(L177,2)</f>
      </c>
      <c r="N177" s="138">
        <f>MID(L177,4,2)</f>
      </c>
      <c r="O177" s="139">
        <f>RIGHT(L177,4)</f>
      </c>
      <c r="P177" s="140"/>
      <c r="Q177" s="141"/>
      <c r="R177" s="142"/>
      <c r="S177" s="143"/>
      <c r="T177" s="144"/>
      <c r="U177" s="145"/>
      <c r="V177" s="146"/>
      <c r="W177" s="146"/>
      <c r="X177" s="147" t="e">
        <f>VLOOKUP(AP177,$BC$7:$BD$14,2)</f>
        <v>#N/A</v>
      </c>
      <c r="Y177" s="147" t="s">
        <f>IF(P177="r",AO177,IF(P177="n",AO177,"-"))</f>
        <v>28</v>
      </c>
      <c r="Z177" s="148">
        <f>AU177-AV177</f>
        <v>0</v>
      </c>
      <c r="AA177" s="148" t="b">
        <f>IF(Y177="Mudansha",VLOOKUP(X177,$BF$7:$BG$14,2,FALSE),IF(Y177="Yudansha",VLOOKUP(X177,$BI$7:$BJ$10,2,FALSE)))</f>
        <v>0</v>
      </c>
      <c r="AB177" s="148">
        <f>IF(AQ177="Y/O",Information!S$62,0)</f>
        <v>0</v>
      </c>
      <c r="AC177" s="148">
        <f>IF(AR177="Y/O",Information!K$62,0)</f>
        <v>0</v>
      </c>
      <c r="AD177" s="148">
        <f>Z177+AA177+AB177</f>
        <v>0</v>
      </c>
      <c r="AE177" s="133"/>
      <c r="AF177" s="133"/>
      <c r="AG177" s="133"/>
      <c r="AH177" s="133"/>
      <c r="AI177" s="160"/>
      <c r="AJ177" s="160"/>
      <c r="AK177" s="150" t="s">
        <f>IF($P177="r",U177,IF($P177="n",U177,"-"))</f>
        <v>28</v>
      </c>
      <c r="AL177" s="151" t="s">
        <f>IF($P177="r",V177,IF($P177="n",V177,"-"))</f>
        <v>28</v>
      </c>
      <c r="AM177" s="151" t="s">
        <f>IF($P177="r",W177,IF($P177="n",W177,"-"))</f>
        <v>28</v>
      </c>
      <c r="AN177" s="151" t="s">
        <f>IF(P177="r",J177,IF(P177="n",J177,"-"))</f>
        <v>28</v>
      </c>
      <c r="AO177" t="e">
        <f>VLOOKUP(K177,$AZ$8:$BA$27,2,FALSE)</f>
        <v>#N/A</v>
      </c>
      <c r="AP177" s="12" t="s">
        <f>IF(P177="r",(AQ$2-O177),IF(P177="n",(AQ$2-O177),"-"))</f>
        <v>28</v>
      </c>
      <c r="AQ177" s="12" t="s">
        <f>IF(P177="N",Q177,IF(P177="r",Q177,"-"))</f>
        <v>28</v>
      </c>
      <c r="AR177" s="12" t="s">
        <f>IF(P177="N",R177,IF(P177="r",R177,"-"))</f>
        <v>28</v>
      </c>
      <c r="AS177" s="12" t="s">
        <f>IF(P177="N",AI177,IF(P177="r",AI177,"-"))</f>
        <v>28</v>
      </c>
      <c r="AT177" s="12" t="s">
        <f>IF(P177="N",AJ177,IF(P177="r",AJ177,"-"))</f>
        <v>28</v>
      </c>
      <c r="AU177" s="148" t="b">
        <f>IF($Y177="Mudansha",VLOOKUP($X177,$BF$17:$BG$24,2,FALSE),IF($Y177="Yudansha",VLOOKUP($X177,$BI$17:$BJ$20,2,FALSE)))</f>
        <v>0</v>
      </c>
      <c r="AV177" t="b">
        <f>IF($AP177&gt;=65,$AU177,0)</f>
        <v>0</v>
      </c>
    </row>
    <row r="178" spans="1:256">
      <c r="F178" s="155">
        <f>F177+1</f>
        <v>173</v>
      </c>
      <c r="H178" s="133"/>
      <c r="I178" s="133"/>
      <c r="J178" s="134"/>
      <c r="K178" s="135"/>
      <c r="L178" s="136"/>
      <c r="M178" s="137">
        <f>LEFT(L178,2)</f>
      </c>
      <c r="N178" s="138">
        <f>MID(L178,4,2)</f>
      </c>
      <c r="O178" s="139">
        <f>RIGHT(L178,4)</f>
      </c>
      <c r="P178" s="140"/>
      <c r="Q178" s="141"/>
      <c r="R178" s="142"/>
      <c r="S178" s="143"/>
      <c r="T178" s="144"/>
      <c r="U178" s="145"/>
      <c r="V178" s="146"/>
      <c r="W178" s="146"/>
      <c r="X178" s="147" t="e">
        <f>VLOOKUP(AP178,$BC$7:$BD$14,2)</f>
        <v>#N/A</v>
      </c>
      <c r="Y178" s="147" t="s">
        <f>IF(P178="r",AO178,IF(P178="n",AO178,"-"))</f>
        <v>28</v>
      </c>
      <c r="Z178" s="148">
        <f>AU178-AV178</f>
        <v>0</v>
      </c>
      <c r="AA178" s="148" t="b">
        <f>IF(Y178="Mudansha",VLOOKUP(X178,$BF$7:$BG$14,2,FALSE),IF(Y178="Yudansha",VLOOKUP(X178,$BI$7:$BJ$10,2,FALSE)))</f>
        <v>0</v>
      </c>
      <c r="AB178" s="148">
        <f>IF(AQ178="Y/O",Information!S$62,0)</f>
        <v>0</v>
      </c>
      <c r="AC178" s="148">
        <f>IF(AR178="Y/O",Information!K$62,0)</f>
        <v>0</v>
      </c>
      <c r="AD178" s="148">
        <f>Z178+AA178+AB178</f>
        <v>0</v>
      </c>
      <c r="AE178" s="133"/>
      <c r="AF178" s="133"/>
      <c r="AG178" s="133"/>
      <c r="AH178" s="133"/>
      <c r="AI178" s="160"/>
      <c r="AJ178" s="160"/>
      <c r="AK178" s="150" t="s">
        <f>IF($P178="r",U178,IF($P178="n",U178,"-"))</f>
        <v>28</v>
      </c>
      <c r="AL178" s="151" t="s">
        <f>IF($P178="r",V178,IF($P178="n",V178,"-"))</f>
        <v>28</v>
      </c>
      <c r="AM178" s="151" t="s">
        <f>IF($P178="r",W178,IF($P178="n",W178,"-"))</f>
        <v>28</v>
      </c>
      <c r="AN178" s="151" t="s">
        <f>IF(P178="r",J178,IF(P178="n",J178,"-"))</f>
        <v>28</v>
      </c>
      <c r="AO178" t="e">
        <f>VLOOKUP(K178,$AZ$8:$BA$27,2,FALSE)</f>
        <v>#N/A</v>
      </c>
      <c r="AP178" s="12" t="s">
        <f>IF(P178="r",(AQ$2-O178),IF(P178="n",(AQ$2-O178),"-"))</f>
        <v>28</v>
      </c>
      <c r="AQ178" s="12" t="s">
        <f>IF(P178="N",Q178,IF(P178="r",Q178,"-"))</f>
        <v>28</v>
      </c>
      <c r="AR178" s="12" t="s">
        <f>IF(P178="N",R178,IF(P178="r",R178,"-"))</f>
        <v>28</v>
      </c>
      <c r="AS178" s="12" t="s">
        <f>IF(P178="N",AI178,IF(P178="r",AI178,"-"))</f>
        <v>28</v>
      </c>
      <c r="AT178" s="12" t="s">
        <f>IF(P178="N",AJ178,IF(P178="r",AJ178,"-"))</f>
        <v>28</v>
      </c>
      <c r="AU178" s="148" t="b">
        <f>IF($Y178="Mudansha",VLOOKUP($X178,$BF$17:$BG$24,2,FALSE),IF($Y178="Yudansha",VLOOKUP($X178,$BI$17:$BJ$20,2,FALSE)))</f>
        <v>0</v>
      </c>
      <c r="AV178" t="b">
        <f>IF($AP178&gt;=65,$AU178,0)</f>
        <v>0</v>
      </c>
    </row>
    <row r="179" spans="1:256">
      <c r="F179" s="155">
        <f>F178+1</f>
        <v>174</v>
      </c>
      <c r="H179" s="133"/>
      <c r="I179" s="133"/>
      <c r="J179" s="134"/>
      <c r="K179" s="135"/>
      <c r="L179" s="136"/>
      <c r="M179" s="137">
        <f>LEFT(L179,2)</f>
      </c>
      <c r="N179" s="138">
        <f>MID(L179,4,2)</f>
      </c>
      <c r="O179" s="139">
        <f>RIGHT(L179,4)</f>
      </c>
      <c r="P179" s="140"/>
      <c r="Q179" s="141"/>
      <c r="R179" s="142"/>
      <c r="S179" s="143"/>
      <c r="T179" s="144"/>
      <c r="U179" s="145"/>
      <c r="V179" s="146"/>
      <c r="W179" s="146"/>
      <c r="X179" s="147" t="e">
        <f>VLOOKUP(AP179,$BC$7:$BD$14,2)</f>
        <v>#N/A</v>
      </c>
      <c r="Y179" s="147" t="s">
        <f>IF(P179="r",AO179,IF(P179="n",AO179,"-"))</f>
        <v>28</v>
      </c>
      <c r="Z179" s="148">
        <f>AU179-AV179</f>
        <v>0</v>
      </c>
      <c r="AA179" s="148" t="b">
        <f>IF(Y179="Mudansha",VLOOKUP(X179,$BF$7:$BG$14,2,FALSE),IF(Y179="Yudansha",VLOOKUP(X179,$BI$7:$BJ$10,2,FALSE)))</f>
        <v>0</v>
      </c>
      <c r="AB179" s="148">
        <f>IF(AQ179="Y/O",Information!S$62,0)</f>
        <v>0</v>
      </c>
      <c r="AC179" s="148">
        <f>IF(AR179="Y/O",Information!K$62,0)</f>
        <v>0</v>
      </c>
      <c r="AD179" s="148">
        <f>Z179+AA179+AB179</f>
        <v>0</v>
      </c>
      <c r="AE179" s="133"/>
      <c r="AF179" s="133"/>
      <c r="AG179" s="133"/>
      <c r="AH179" s="133"/>
      <c r="AI179" s="160"/>
      <c r="AJ179" s="160"/>
      <c r="AK179" s="150" t="s">
        <f>IF($P179="r",U179,IF($P179="n",U179,"-"))</f>
        <v>28</v>
      </c>
      <c r="AL179" s="151" t="s">
        <f>IF($P179="r",V179,IF($P179="n",V179,"-"))</f>
        <v>28</v>
      </c>
      <c r="AM179" s="151" t="s">
        <f>IF($P179="r",W179,IF($P179="n",W179,"-"))</f>
        <v>28</v>
      </c>
      <c r="AN179" s="151" t="s">
        <f>IF(P179="r",J179,IF(P179="n",J179,"-"))</f>
        <v>28</v>
      </c>
      <c r="AO179" t="e">
        <f>VLOOKUP(K179,$AZ$8:$BA$27,2,FALSE)</f>
        <v>#N/A</v>
      </c>
      <c r="AP179" s="12" t="s">
        <f>IF(P179="r",(AQ$2-O179),IF(P179="n",(AQ$2-O179),"-"))</f>
        <v>28</v>
      </c>
      <c r="AQ179" s="12" t="s">
        <f>IF(P179="N",Q179,IF(P179="r",Q179,"-"))</f>
        <v>28</v>
      </c>
      <c r="AR179" s="12" t="s">
        <f>IF(P179="N",R179,IF(P179="r",R179,"-"))</f>
        <v>28</v>
      </c>
      <c r="AS179" s="12" t="s">
        <f>IF(P179="N",AI179,IF(P179="r",AI179,"-"))</f>
        <v>28</v>
      </c>
      <c r="AT179" s="12" t="s">
        <f>IF(P179="N",AJ179,IF(P179="r",AJ179,"-"))</f>
        <v>28</v>
      </c>
      <c r="AU179" s="148" t="b">
        <f>IF($Y179="Mudansha",VLOOKUP($X179,$BF$17:$BG$24,2,FALSE),IF($Y179="Yudansha",VLOOKUP($X179,$BI$17:$BJ$20,2,FALSE)))</f>
        <v>0</v>
      </c>
      <c r="AV179" t="b">
        <f>IF($AP179&gt;=65,$AU179,0)</f>
        <v>0</v>
      </c>
    </row>
    <row r="180" spans="1:256">
      <c r="F180" s="155">
        <f>F179+1</f>
        <v>175</v>
      </c>
      <c r="H180" s="133"/>
      <c r="I180" s="133"/>
      <c r="J180" s="134"/>
      <c r="K180" s="135"/>
      <c r="L180" s="136"/>
      <c r="M180" s="137">
        <f>LEFT(L180,2)</f>
      </c>
      <c r="N180" s="138">
        <f>MID(L180,4,2)</f>
      </c>
      <c r="O180" s="139">
        <f>RIGHT(L180,4)</f>
      </c>
      <c r="P180" s="140"/>
      <c r="Q180" s="141"/>
      <c r="R180" s="142"/>
      <c r="S180" s="143"/>
      <c r="T180" s="144"/>
      <c r="U180" s="145"/>
      <c r="V180" s="146"/>
      <c r="W180" s="146"/>
      <c r="X180" s="147" t="e">
        <f>VLOOKUP(AP180,$BC$7:$BD$14,2)</f>
        <v>#N/A</v>
      </c>
      <c r="Y180" s="147" t="s">
        <f>IF(P180="r",AO180,IF(P180="n",AO180,"-"))</f>
        <v>28</v>
      </c>
      <c r="Z180" s="148">
        <f>AU180-AV180</f>
        <v>0</v>
      </c>
      <c r="AA180" s="148" t="b">
        <f>IF(Y180="Mudansha",VLOOKUP(X180,$BF$7:$BG$14,2,FALSE),IF(Y180="Yudansha",VLOOKUP(X180,$BI$7:$BJ$10,2,FALSE)))</f>
        <v>0</v>
      </c>
      <c r="AB180" s="148">
        <f>IF(AQ180="Y/O",Information!S$62,0)</f>
        <v>0</v>
      </c>
      <c r="AC180" s="148">
        <f>IF(AR180="Y/O",Information!K$62,0)</f>
        <v>0</v>
      </c>
      <c r="AD180" s="148">
        <f>Z180+AA180+AB180</f>
        <v>0</v>
      </c>
      <c r="AE180" s="133"/>
      <c r="AF180" s="133"/>
      <c r="AG180" s="133"/>
      <c r="AH180" s="133"/>
      <c r="AI180" s="160"/>
      <c r="AJ180" s="160"/>
      <c r="AK180" s="150" t="s">
        <f>IF($P180="r",U180,IF($P180="n",U180,"-"))</f>
        <v>28</v>
      </c>
      <c r="AL180" s="151" t="s">
        <f>IF($P180="r",V180,IF($P180="n",V180,"-"))</f>
        <v>28</v>
      </c>
      <c r="AM180" s="151" t="s">
        <f>IF($P180="r",W180,IF($P180="n",W180,"-"))</f>
        <v>28</v>
      </c>
      <c r="AN180" s="151" t="s">
        <f>IF(P180="r",J180,IF(P180="n",J180,"-"))</f>
        <v>28</v>
      </c>
      <c r="AO180" t="e">
        <f>VLOOKUP(K180,$AZ$8:$BA$27,2,FALSE)</f>
        <v>#N/A</v>
      </c>
      <c r="AP180" s="12" t="s">
        <f>IF(P180="r",(AQ$2-O180),IF(P180="n",(AQ$2-O180),"-"))</f>
        <v>28</v>
      </c>
      <c r="AQ180" s="12" t="s">
        <f>IF(P180="N",Q180,IF(P180="r",Q180,"-"))</f>
        <v>28</v>
      </c>
      <c r="AR180" s="12" t="s">
        <f>IF(P180="N",R180,IF(P180="r",R180,"-"))</f>
        <v>28</v>
      </c>
      <c r="AS180" s="12" t="s">
        <f>IF(P180="N",AI180,IF(P180="r",AI180,"-"))</f>
        <v>28</v>
      </c>
      <c r="AT180" s="12" t="s">
        <f>IF(P180="N",AJ180,IF(P180="r",AJ180,"-"))</f>
        <v>28</v>
      </c>
      <c r="AU180" s="148" t="b">
        <f>IF($Y180="Mudansha",VLOOKUP($X180,$BF$17:$BG$24,2,FALSE),IF($Y180="Yudansha",VLOOKUP($X180,$BI$17:$BJ$20,2,FALSE)))</f>
        <v>0</v>
      </c>
      <c r="AV180" t="b">
        <f>IF($AP180&gt;=65,$AU180,0)</f>
        <v>0</v>
      </c>
    </row>
    <row r="181" spans="1:256">
      <c r="F181" s="155">
        <f>F180+1</f>
        <v>176</v>
      </c>
      <c r="H181" s="133"/>
      <c r="I181" s="133"/>
      <c r="J181" s="134"/>
      <c r="K181" s="135"/>
      <c r="L181" s="136"/>
      <c r="M181" s="137">
        <f>LEFT(L181,2)</f>
      </c>
      <c r="N181" s="138">
        <f>MID(L181,4,2)</f>
      </c>
      <c r="O181" s="139">
        <f>RIGHT(L181,4)</f>
      </c>
      <c r="P181" s="140"/>
      <c r="Q181" s="141"/>
      <c r="R181" s="142"/>
      <c r="S181" s="143"/>
      <c r="T181" s="144"/>
      <c r="U181" s="145"/>
      <c r="V181" s="146"/>
      <c r="W181" s="146"/>
      <c r="X181" s="147" t="e">
        <f>VLOOKUP(AP181,$BC$7:$BD$14,2)</f>
        <v>#N/A</v>
      </c>
      <c r="Y181" s="147" t="s">
        <f>IF(P181="r",AO181,IF(P181="n",AO181,"-"))</f>
        <v>28</v>
      </c>
      <c r="Z181" s="148">
        <f>AU181-AV181</f>
        <v>0</v>
      </c>
      <c r="AA181" s="148" t="b">
        <f>IF(Y181="Mudansha",VLOOKUP(X181,$BF$7:$BG$14,2,FALSE),IF(Y181="Yudansha",VLOOKUP(X181,$BI$7:$BJ$10,2,FALSE)))</f>
        <v>0</v>
      </c>
      <c r="AB181" s="148">
        <f>IF(AQ181="Y/O",Information!S$62,0)</f>
        <v>0</v>
      </c>
      <c r="AC181" s="148">
        <f>IF(AR181="Y/O",Information!K$62,0)</f>
        <v>0</v>
      </c>
      <c r="AD181" s="148">
        <f>Z181+AA181+AB181</f>
        <v>0</v>
      </c>
      <c r="AE181" s="133"/>
      <c r="AF181" s="133"/>
      <c r="AG181" s="133"/>
      <c r="AH181" s="133"/>
      <c r="AI181" s="160"/>
      <c r="AJ181" s="160"/>
      <c r="AK181" s="150" t="s">
        <f>IF($P181="r",U181,IF($P181="n",U181,"-"))</f>
        <v>28</v>
      </c>
      <c r="AL181" s="151" t="s">
        <f>IF($P181="r",V181,IF($P181="n",V181,"-"))</f>
        <v>28</v>
      </c>
      <c r="AM181" s="151" t="s">
        <f>IF($P181="r",W181,IF($P181="n",W181,"-"))</f>
        <v>28</v>
      </c>
      <c r="AN181" s="151" t="s">
        <f>IF(P181="r",J181,IF(P181="n",J181,"-"))</f>
        <v>28</v>
      </c>
      <c r="AO181" t="e">
        <f>VLOOKUP(K181,$AZ$8:$BA$27,2,FALSE)</f>
        <v>#N/A</v>
      </c>
      <c r="AP181" s="12" t="s">
        <f>IF(P181="r",(AQ$2-O181),IF(P181="n",(AQ$2-O181),"-"))</f>
        <v>28</v>
      </c>
      <c r="AQ181" s="12" t="s">
        <f>IF(P181="N",Q181,IF(P181="r",Q181,"-"))</f>
        <v>28</v>
      </c>
      <c r="AR181" s="12" t="s">
        <f>IF(P181="N",R181,IF(P181="r",R181,"-"))</f>
        <v>28</v>
      </c>
      <c r="AS181" s="12" t="s">
        <f>IF(P181="N",AI181,IF(P181="r",AI181,"-"))</f>
        <v>28</v>
      </c>
      <c r="AT181" s="12" t="s">
        <f>IF(P181="N",AJ181,IF(P181="r",AJ181,"-"))</f>
        <v>28</v>
      </c>
      <c r="AU181" s="148" t="b">
        <f>IF($Y181="Mudansha",VLOOKUP($X181,$BF$17:$BG$24,2,FALSE),IF($Y181="Yudansha",VLOOKUP($X181,$BI$17:$BJ$20,2,FALSE)))</f>
        <v>0</v>
      </c>
      <c r="AV181" t="b">
        <f>IF($AP181&gt;=65,$AU181,0)</f>
        <v>0</v>
      </c>
    </row>
    <row r="182" spans="1:256">
      <c r="F182" s="155">
        <f>F181+1</f>
        <v>177</v>
      </c>
      <c r="H182" s="133"/>
      <c r="I182" s="133"/>
      <c r="J182" s="134"/>
      <c r="K182" s="135"/>
      <c r="L182" s="136"/>
      <c r="M182" s="137">
        <f>LEFT(L182,2)</f>
      </c>
      <c r="N182" s="138">
        <f>MID(L182,4,2)</f>
      </c>
      <c r="O182" s="139">
        <f>RIGHT(L182,4)</f>
      </c>
      <c r="P182" s="140"/>
      <c r="Q182" s="141"/>
      <c r="R182" s="142"/>
      <c r="S182" s="143"/>
      <c r="T182" s="144"/>
      <c r="U182" s="145"/>
      <c r="V182" s="146"/>
      <c r="W182" s="146"/>
      <c r="X182" s="147" t="e">
        <f>VLOOKUP(AP182,$BC$7:$BD$14,2)</f>
        <v>#N/A</v>
      </c>
      <c r="Y182" s="147" t="s">
        <f>IF(P182="r",AO182,IF(P182="n",AO182,"-"))</f>
        <v>28</v>
      </c>
      <c r="Z182" s="148">
        <f>AU182-AV182</f>
        <v>0</v>
      </c>
      <c r="AA182" s="148" t="b">
        <f>IF(Y182="Mudansha",VLOOKUP(X182,$BF$7:$BG$14,2,FALSE),IF(Y182="Yudansha",VLOOKUP(X182,$BI$7:$BJ$10,2,FALSE)))</f>
        <v>0</v>
      </c>
      <c r="AB182" s="148">
        <f>IF(AQ182="Y/O",Information!S$62,0)</f>
        <v>0</v>
      </c>
      <c r="AC182" s="148">
        <f>IF(AR182="Y/O",Information!K$62,0)</f>
        <v>0</v>
      </c>
      <c r="AD182" s="148">
        <f>Z182+AA182+AB182</f>
        <v>0</v>
      </c>
      <c r="AE182" s="133"/>
      <c r="AF182" s="133"/>
      <c r="AG182" s="133"/>
      <c r="AH182" s="133"/>
      <c r="AI182" s="160"/>
      <c r="AJ182" s="160"/>
      <c r="AK182" s="150" t="s">
        <f>IF($P182="r",U182,IF($P182="n",U182,"-"))</f>
        <v>28</v>
      </c>
      <c r="AL182" s="151" t="s">
        <f>IF($P182="r",V182,IF($P182="n",V182,"-"))</f>
        <v>28</v>
      </c>
      <c r="AM182" s="151" t="s">
        <f>IF($P182="r",W182,IF($P182="n",W182,"-"))</f>
        <v>28</v>
      </c>
      <c r="AN182" s="151" t="s">
        <f>IF(P182="r",J182,IF(P182="n",J182,"-"))</f>
        <v>28</v>
      </c>
      <c r="AO182" t="e">
        <f>VLOOKUP(K182,$AZ$8:$BA$27,2,FALSE)</f>
        <v>#N/A</v>
      </c>
      <c r="AP182" s="12" t="s">
        <f>IF(P182="r",(AQ$2-O182),IF(P182="n",(AQ$2-O182),"-"))</f>
        <v>28</v>
      </c>
      <c r="AQ182" s="12" t="s">
        <f>IF(P182="N",Q182,IF(P182="r",Q182,"-"))</f>
        <v>28</v>
      </c>
      <c r="AR182" s="12" t="s">
        <f>IF(P182="N",R182,IF(P182="r",R182,"-"))</f>
        <v>28</v>
      </c>
      <c r="AS182" s="12" t="s">
        <f>IF(P182="N",AI182,IF(P182="r",AI182,"-"))</f>
        <v>28</v>
      </c>
      <c r="AT182" s="12" t="s">
        <f>IF(P182="N",AJ182,IF(P182="r",AJ182,"-"))</f>
        <v>28</v>
      </c>
      <c r="AU182" s="148" t="b">
        <f>IF($Y182="Mudansha",VLOOKUP($X182,$BF$17:$BG$24,2,FALSE),IF($Y182="Yudansha",VLOOKUP($X182,$BI$17:$BJ$20,2,FALSE)))</f>
        <v>0</v>
      </c>
      <c r="AV182" t="b">
        <f>IF($AP182&gt;=65,$AU182,0)</f>
        <v>0</v>
      </c>
    </row>
    <row r="183" spans="1:256">
      <c r="F183" s="155">
        <f>F182+1</f>
        <v>178</v>
      </c>
      <c r="H183" s="133"/>
      <c r="I183" s="133"/>
      <c r="J183" s="134"/>
      <c r="K183" s="135"/>
      <c r="L183" s="136"/>
      <c r="M183" s="137">
        <f>LEFT(L183,2)</f>
      </c>
      <c r="N183" s="138">
        <f>MID(L183,4,2)</f>
      </c>
      <c r="O183" s="139">
        <f>RIGHT(L183,4)</f>
      </c>
      <c r="P183" s="140"/>
      <c r="Q183" s="141"/>
      <c r="R183" s="142"/>
      <c r="S183" s="143"/>
      <c r="T183" s="144"/>
      <c r="U183" s="145"/>
      <c r="V183" s="146"/>
      <c r="W183" s="146"/>
      <c r="X183" s="147" t="e">
        <f>VLOOKUP(AP183,$BC$7:$BD$14,2)</f>
        <v>#N/A</v>
      </c>
      <c r="Y183" s="147" t="s">
        <f>IF(P183="r",AO183,IF(P183="n",AO183,"-"))</f>
        <v>28</v>
      </c>
      <c r="Z183" s="148">
        <f>AU183-AV183</f>
        <v>0</v>
      </c>
      <c r="AA183" s="148" t="b">
        <f>IF(Y183="Mudansha",VLOOKUP(X183,$BF$7:$BG$14,2,FALSE),IF(Y183="Yudansha",VLOOKUP(X183,$BI$7:$BJ$10,2,FALSE)))</f>
        <v>0</v>
      </c>
      <c r="AB183" s="148">
        <f>IF(AQ183="Y/O",Information!S$62,0)</f>
        <v>0</v>
      </c>
      <c r="AC183" s="148">
        <f>IF(AR183="Y/O",Information!K$62,0)</f>
        <v>0</v>
      </c>
      <c r="AD183" s="148">
        <f>Z183+AA183+AB183</f>
        <v>0</v>
      </c>
      <c r="AE183" s="133"/>
      <c r="AF183" s="133"/>
      <c r="AG183" s="133"/>
      <c r="AH183" s="133"/>
      <c r="AI183" s="160"/>
      <c r="AJ183" s="160"/>
      <c r="AK183" s="150" t="s">
        <f>IF($P183="r",U183,IF($P183="n",U183,"-"))</f>
        <v>28</v>
      </c>
      <c r="AL183" s="151" t="s">
        <f>IF($P183="r",V183,IF($P183="n",V183,"-"))</f>
        <v>28</v>
      </c>
      <c r="AM183" s="151" t="s">
        <f>IF($P183="r",W183,IF($P183="n",W183,"-"))</f>
        <v>28</v>
      </c>
      <c r="AN183" s="151" t="s">
        <f>IF(P183="r",J183,IF(P183="n",J183,"-"))</f>
        <v>28</v>
      </c>
      <c r="AO183" t="e">
        <f>VLOOKUP(K183,$AZ$8:$BA$27,2,FALSE)</f>
        <v>#N/A</v>
      </c>
      <c r="AP183" s="12" t="s">
        <f>IF(P183="r",(AQ$2-O183),IF(P183="n",(AQ$2-O183),"-"))</f>
        <v>28</v>
      </c>
      <c r="AQ183" s="12" t="s">
        <f>IF(P183="N",Q183,IF(P183="r",Q183,"-"))</f>
        <v>28</v>
      </c>
      <c r="AR183" s="12" t="s">
        <f>IF(P183="N",R183,IF(P183="r",R183,"-"))</f>
        <v>28</v>
      </c>
      <c r="AS183" s="12" t="s">
        <f>IF(P183="N",AI183,IF(P183="r",AI183,"-"))</f>
        <v>28</v>
      </c>
      <c r="AT183" s="12" t="s">
        <f>IF(P183="N",AJ183,IF(P183="r",AJ183,"-"))</f>
        <v>28</v>
      </c>
      <c r="AU183" s="148" t="b">
        <f>IF($Y183="Mudansha",VLOOKUP($X183,$BF$17:$BG$24,2,FALSE),IF($Y183="Yudansha",VLOOKUP($X183,$BI$17:$BJ$20,2,FALSE)))</f>
        <v>0</v>
      </c>
      <c r="AV183" t="b">
        <f>IF($AP183&gt;=65,$AU183,0)</f>
        <v>0</v>
      </c>
    </row>
    <row r="184" spans="1:256">
      <c r="F184" s="155">
        <f>F183+1</f>
        <v>179</v>
      </c>
      <c r="H184" s="133"/>
      <c r="I184" s="133"/>
      <c r="J184" s="134"/>
      <c r="K184" s="135"/>
      <c r="L184" s="136"/>
      <c r="M184" s="137">
        <f>LEFT(L184,2)</f>
      </c>
      <c r="N184" s="138">
        <f>MID(L184,4,2)</f>
      </c>
      <c r="O184" s="139">
        <f>RIGHT(L184,4)</f>
      </c>
      <c r="P184" s="140"/>
      <c r="Q184" s="141"/>
      <c r="R184" s="142"/>
      <c r="S184" s="143"/>
      <c r="T184" s="144"/>
      <c r="U184" s="145"/>
      <c r="V184" s="146"/>
      <c r="W184" s="146"/>
      <c r="X184" s="147" t="e">
        <f>VLOOKUP(AP184,$BC$7:$BD$14,2)</f>
        <v>#N/A</v>
      </c>
      <c r="Y184" s="147" t="s">
        <f>IF(P184="r",AO184,IF(P184="n",AO184,"-"))</f>
        <v>28</v>
      </c>
      <c r="Z184" s="148">
        <f>AU184-AV184</f>
        <v>0</v>
      </c>
      <c r="AA184" s="148" t="b">
        <f>IF(Y184="Mudansha",VLOOKUP(X184,$BF$7:$BG$14,2,FALSE),IF(Y184="Yudansha",VLOOKUP(X184,$BI$7:$BJ$10,2,FALSE)))</f>
        <v>0</v>
      </c>
      <c r="AB184" s="148">
        <f>IF(AQ184="Y/O",Information!S$62,0)</f>
        <v>0</v>
      </c>
      <c r="AC184" s="148">
        <f>IF(AR184="Y/O",Information!K$62,0)</f>
        <v>0</v>
      </c>
      <c r="AD184" s="148">
        <f>Z184+AA184+AB184</f>
        <v>0</v>
      </c>
      <c r="AE184" s="133"/>
      <c r="AF184" s="133"/>
      <c r="AG184" s="133"/>
      <c r="AH184" s="133"/>
      <c r="AI184" s="160"/>
      <c r="AJ184" s="160"/>
      <c r="AK184" s="150" t="s">
        <f>IF($P184="r",U184,IF($P184="n",U184,"-"))</f>
        <v>28</v>
      </c>
      <c r="AL184" s="151" t="s">
        <f>IF($P184="r",V184,IF($P184="n",V184,"-"))</f>
        <v>28</v>
      </c>
      <c r="AM184" s="151" t="s">
        <f>IF($P184="r",W184,IF($P184="n",W184,"-"))</f>
        <v>28</v>
      </c>
      <c r="AN184" s="151" t="s">
        <f>IF(P184="r",J184,IF(P184="n",J184,"-"))</f>
        <v>28</v>
      </c>
      <c r="AO184" t="e">
        <f>VLOOKUP(K184,$AZ$8:$BA$27,2,FALSE)</f>
        <v>#N/A</v>
      </c>
      <c r="AP184" s="12" t="s">
        <f>IF(P184="r",(AQ$2-O184),IF(P184="n",(AQ$2-O184),"-"))</f>
        <v>28</v>
      </c>
      <c r="AQ184" s="12" t="s">
        <f>IF(P184="N",Q184,IF(P184="r",Q184,"-"))</f>
        <v>28</v>
      </c>
      <c r="AR184" s="12" t="s">
        <f>IF(P184="N",R184,IF(P184="r",R184,"-"))</f>
        <v>28</v>
      </c>
      <c r="AS184" s="12" t="s">
        <f>IF(P184="N",AI184,IF(P184="r",AI184,"-"))</f>
        <v>28</v>
      </c>
      <c r="AT184" s="12" t="s">
        <f>IF(P184="N",AJ184,IF(P184="r",AJ184,"-"))</f>
        <v>28</v>
      </c>
      <c r="AU184" s="148" t="b">
        <f>IF($Y184="Mudansha",VLOOKUP($X184,$BF$17:$BG$24,2,FALSE),IF($Y184="Yudansha",VLOOKUP($X184,$BI$17:$BJ$20,2,FALSE)))</f>
        <v>0</v>
      </c>
      <c r="AV184" t="b">
        <f>IF($AP184&gt;=65,$AU184,0)</f>
        <v>0</v>
      </c>
    </row>
    <row r="185" spans="1:256">
      <c r="F185" s="155">
        <f>F184+1</f>
        <v>180</v>
      </c>
      <c r="H185" s="133"/>
      <c r="I185" s="133"/>
      <c r="J185" s="134"/>
      <c r="K185" s="135"/>
      <c r="L185" s="136"/>
      <c r="M185" s="137">
        <f>LEFT(L185,2)</f>
      </c>
      <c r="N185" s="138">
        <f>MID(L185,4,2)</f>
      </c>
      <c r="O185" s="139">
        <f>RIGHT(L185,4)</f>
      </c>
      <c r="P185" s="140"/>
      <c r="Q185" s="141"/>
      <c r="R185" s="142"/>
      <c r="S185" s="143"/>
      <c r="T185" s="144"/>
      <c r="U185" s="145"/>
      <c r="V185" s="146"/>
      <c r="W185" s="146"/>
      <c r="X185" s="147" t="e">
        <f>VLOOKUP(AP185,$BC$7:$BD$14,2)</f>
        <v>#N/A</v>
      </c>
      <c r="Y185" s="147" t="s">
        <f>IF(P185="r",AO185,IF(P185="n",AO185,"-"))</f>
        <v>28</v>
      </c>
      <c r="Z185" s="148">
        <f>AU185-AV185</f>
        <v>0</v>
      </c>
      <c r="AA185" s="148" t="b">
        <f>IF(Y185="Mudansha",VLOOKUP(X185,$BF$7:$BG$14,2,FALSE),IF(Y185="Yudansha",VLOOKUP(X185,$BI$7:$BJ$10,2,FALSE)))</f>
        <v>0</v>
      </c>
      <c r="AB185" s="148">
        <f>IF(AQ185="Y/O",Information!S$62,0)</f>
        <v>0</v>
      </c>
      <c r="AC185" s="148">
        <f>IF(AR185="Y/O",Information!K$62,0)</f>
        <v>0</v>
      </c>
      <c r="AD185" s="148">
        <f>Z185+AA185+AB185</f>
        <v>0</v>
      </c>
      <c r="AE185" s="133"/>
      <c r="AF185" s="133"/>
      <c r="AG185" s="133"/>
      <c r="AH185" s="133"/>
      <c r="AI185" s="160"/>
      <c r="AJ185" s="160"/>
      <c r="AK185" s="150" t="s">
        <f>IF($P185="r",U185,IF($P185="n",U185,"-"))</f>
        <v>28</v>
      </c>
      <c r="AL185" s="151" t="s">
        <f>IF($P185="r",V185,IF($P185="n",V185,"-"))</f>
        <v>28</v>
      </c>
      <c r="AM185" s="151" t="s">
        <f>IF($P185="r",W185,IF($P185="n",W185,"-"))</f>
        <v>28</v>
      </c>
      <c r="AN185" s="151" t="s">
        <f>IF(P185="r",J185,IF(P185="n",J185,"-"))</f>
        <v>28</v>
      </c>
      <c r="AO185" t="e">
        <f>VLOOKUP(K185,$AZ$8:$BA$27,2,FALSE)</f>
        <v>#N/A</v>
      </c>
      <c r="AP185" s="12" t="s">
        <f>IF(P185="r",(AQ$2-O185),IF(P185="n",(AQ$2-O185),"-"))</f>
        <v>28</v>
      </c>
      <c r="AQ185" s="12" t="s">
        <f>IF(P185="N",Q185,IF(P185="r",Q185,"-"))</f>
        <v>28</v>
      </c>
      <c r="AR185" s="12" t="s">
        <f>IF(P185="N",R185,IF(P185="r",R185,"-"))</f>
        <v>28</v>
      </c>
      <c r="AS185" s="12" t="s">
        <f>IF(P185="N",AI185,IF(P185="r",AI185,"-"))</f>
        <v>28</v>
      </c>
      <c r="AT185" s="12" t="s">
        <f>IF(P185="N",AJ185,IF(P185="r",AJ185,"-"))</f>
        <v>28</v>
      </c>
      <c r="AU185" s="148" t="b">
        <f>IF($Y185="Mudansha",VLOOKUP($X185,$BF$17:$BG$24,2,FALSE),IF($Y185="Yudansha",VLOOKUP($X185,$BI$17:$BJ$20,2,FALSE)))</f>
        <v>0</v>
      </c>
      <c r="AV185" t="b">
        <f>IF($AP185&gt;=65,$AU185,0)</f>
        <v>0</v>
      </c>
    </row>
    <row r="186" spans="1:256">
      <c r="F186" s="155">
        <f>F185+1</f>
        <v>181</v>
      </c>
      <c r="H186" s="133"/>
      <c r="I186" s="133"/>
      <c r="J186" s="134"/>
      <c r="K186" s="135"/>
      <c r="L186" s="136"/>
      <c r="M186" s="137">
        <f>LEFT(L186,2)</f>
      </c>
      <c r="N186" s="138">
        <f>MID(L186,4,2)</f>
      </c>
      <c r="O186" s="139">
        <f>RIGHT(L186,4)</f>
      </c>
      <c r="P186" s="140"/>
      <c r="Q186" s="141"/>
      <c r="R186" s="142"/>
      <c r="S186" s="143"/>
      <c r="T186" s="144"/>
      <c r="U186" s="145"/>
      <c r="V186" s="146"/>
      <c r="W186" s="146"/>
      <c r="X186" s="147" t="e">
        <f>VLOOKUP(AP186,$BC$7:$BD$14,2)</f>
        <v>#N/A</v>
      </c>
      <c r="Y186" s="147" t="s">
        <f>IF(P186="r",AO186,IF(P186="n",AO186,"-"))</f>
        <v>28</v>
      </c>
      <c r="Z186" s="148">
        <f>AU186-AV186</f>
        <v>0</v>
      </c>
      <c r="AA186" s="148" t="b">
        <f>IF(Y186="Mudansha",VLOOKUP(X186,$BF$7:$BG$14,2,FALSE),IF(Y186="Yudansha",VLOOKUP(X186,$BI$7:$BJ$10,2,FALSE)))</f>
        <v>0</v>
      </c>
      <c r="AB186" s="148">
        <f>IF(AQ186="Y/O",Information!S$62,0)</f>
        <v>0</v>
      </c>
      <c r="AC186" s="148">
        <f>IF(AR186="Y/O",Information!K$62,0)</f>
        <v>0</v>
      </c>
      <c r="AD186" s="148">
        <f>Z186+AA186+AB186</f>
        <v>0</v>
      </c>
      <c r="AE186" s="133"/>
      <c r="AF186" s="133"/>
      <c r="AG186" s="133"/>
      <c r="AH186" s="133"/>
      <c r="AI186" s="160"/>
      <c r="AJ186" s="160"/>
      <c r="AK186" s="150" t="s">
        <f>IF($P186="r",U186,IF($P186="n",U186,"-"))</f>
        <v>28</v>
      </c>
      <c r="AL186" s="151" t="s">
        <f>IF($P186="r",V186,IF($P186="n",V186,"-"))</f>
        <v>28</v>
      </c>
      <c r="AM186" s="151" t="s">
        <f>IF($P186="r",W186,IF($P186="n",W186,"-"))</f>
        <v>28</v>
      </c>
      <c r="AN186" s="151" t="s">
        <f>IF(P186="r",J186,IF(P186="n",J186,"-"))</f>
        <v>28</v>
      </c>
      <c r="AO186" t="e">
        <f>VLOOKUP(K186,$AZ$8:$BA$27,2,FALSE)</f>
        <v>#N/A</v>
      </c>
      <c r="AP186" s="12" t="s">
        <f>IF(P186="r",(AQ$2-O186),IF(P186="n",(AQ$2-O186),"-"))</f>
        <v>28</v>
      </c>
      <c r="AQ186" s="12" t="s">
        <f>IF(P186="N",Q186,IF(P186="r",Q186,"-"))</f>
        <v>28</v>
      </c>
      <c r="AR186" s="12" t="s">
        <f>IF(P186="N",R186,IF(P186="r",R186,"-"))</f>
        <v>28</v>
      </c>
      <c r="AS186" s="12" t="s">
        <f>IF(P186="N",AI186,IF(P186="r",AI186,"-"))</f>
        <v>28</v>
      </c>
      <c r="AT186" s="12" t="s">
        <f>IF(P186="N",AJ186,IF(P186="r",AJ186,"-"))</f>
        <v>28</v>
      </c>
      <c r="AU186" s="148" t="b">
        <f>IF($Y186="Mudansha",VLOOKUP($X186,$BF$17:$BG$24,2,FALSE),IF($Y186="Yudansha",VLOOKUP($X186,$BI$17:$BJ$20,2,FALSE)))</f>
        <v>0</v>
      </c>
      <c r="AV186" t="b">
        <f>IF($AP186&gt;=65,$AU186,0)</f>
        <v>0</v>
      </c>
    </row>
    <row r="187" spans="1:256">
      <c r="F187" s="155">
        <f>F186+1</f>
        <v>182</v>
      </c>
      <c r="H187" s="133"/>
      <c r="I187" s="133"/>
      <c r="J187" s="134"/>
      <c r="K187" s="135"/>
      <c r="L187" s="136"/>
      <c r="M187" s="137">
        <f>LEFT(L187,2)</f>
      </c>
      <c r="N187" s="138">
        <f>MID(L187,4,2)</f>
      </c>
      <c r="O187" s="139">
        <f>RIGHT(L187,4)</f>
      </c>
      <c r="P187" s="140"/>
      <c r="Q187" s="141"/>
      <c r="R187" s="142"/>
      <c r="S187" s="143"/>
      <c r="T187" s="144"/>
      <c r="U187" s="145"/>
      <c r="V187" s="146"/>
      <c r="W187" s="146"/>
      <c r="X187" s="147" t="e">
        <f>VLOOKUP(AP187,$BC$7:$BD$14,2)</f>
        <v>#N/A</v>
      </c>
      <c r="Y187" s="147" t="s">
        <f>IF(P187="r",AO187,IF(P187="n",AO187,"-"))</f>
        <v>28</v>
      </c>
      <c r="Z187" s="148">
        <f>AU187-AV187</f>
        <v>0</v>
      </c>
      <c r="AA187" s="148" t="b">
        <f>IF(Y187="Mudansha",VLOOKUP(X187,$BF$7:$BG$14,2,FALSE),IF(Y187="Yudansha",VLOOKUP(X187,$BI$7:$BJ$10,2,FALSE)))</f>
        <v>0</v>
      </c>
      <c r="AB187" s="148">
        <f>IF(AQ187="Y/O",Information!S$62,0)</f>
        <v>0</v>
      </c>
      <c r="AC187" s="148">
        <f>IF(AR187="Y/O",Information!K$62,0)</f>
        <v>0</v>
      </c>
      <c r="AD187" s="148">
        <f>Z187+AA187+AB187</f>
        <v>0</v>
      </c>
      <c r="AE187" s="133"/>
      <c r="AF187" s="133"/>
      <c r="AG187" s="133"/>
      <c r="AH187" s="133"/>
      <c r="AI187" s="160"/>
      <c r="AJ187" s="160"/>
      <c r="AK187" s="150" t="s">
        <f>IF($P187="r",U187,IF($P187="n",U187,"-"))</f>
        <v>28</v>
      </c>
      <c r="AL187" s="151" t="s">
        <f>IF($P187="r",V187,IF($P187="n",V187,"-"))</f>
        <v>28</v>
      </c>
      <c r="AM187" s="151" t="s">
        <f>IF($P187="r",W187,IF($P187="n",W187,"-"))</f>
        <v>28</v>
      </c>
      <c r="AN187" s="151" t="s">
        <f>IF(P187="r",J187,IF(P187="n",J187,"-"))</f>
        <v>28</v>
      </c>
      <c r="AO187" t="e">
        <f>VLOOKUP(K187,$AZ$8:$BA$27,2,FALSE)</f>
        <v>#N/A</v>
      </c>
      <c r="AP187" s="12" t="s">
        <f>IF(P187="r",(AQ$2-O187),IF(P187="n",(AQ$2-O187),"-"))</f>
        <v>28</v>
      </c>
      <c r="AQ187" s="12" t="s">
        <f>IF(P187="N",Q187,IF(P187="r",Q187,"-"))</f>
        <v>28</v>
      </c>
      <c r="AR187" s="12" t="s">
        <f>IF(P187="N",R187,IF(P187="r",R187,"-"))</f>
        <v>28</v>
      </c>
      <c r="AS187" s="12" t="s">
        <f>IF(P187="N",AI187,IF(P187="r",AI187,"-"))</f>
        <v>28</v>
      </c>
      <c r="AT187" s="12" t="s">
        <f>IF(P187="N",AJ187,IF(P187="r",AJ187,"-"))</f>
        <v>28</v>
      </c>
      <c r="AU187" s="148" t="b">
        <f>IF($Y187="Mudansha",VLOOKUP($X187,$BF$17:$BG$24,2,FALSE),IF($Y187="Yudansha",VLOOKUP($X187,$BI$17:$BJ$20,2,FALSE)))</f>
        <v>0</v>
      </c>
      <c r="AV187" t="b">
        <f>IF($AP187&gt;=65,$AU187,0)</f>
        <v>0</v>
      </c>
    </row>
    <row r="188" spans="1:256">
      <c r="F188" s="155">
        <f>F187+1</f>
        <v>183</v>
      </c>
      <c r="H188" s="133"/>
      <c r="I188" s="133"/>
      <c r="J188" s="134"/>
      <c r="K188" s="135"/>
      <c r="L188" s="136"/>
      <c r="M188" s="137">
        <f>LEFT(L188,2)</f>
      </c>
      <c r="N188" s="138">
        <f>MID(L188,4,2)</f>
      </c>
      <c r="O188" s="139">
        <f>RIGHT(L188,4)</f>
      </c>
      <c r="P188" s="140"/>
      <c r="Q188" s="141"/>
      <c r="R188" s="142"/>
      <c r="S188" s="143"/>
      <c r="T188" s="144"/>
      <c r="U188" s="145"/>
      <c r="V188" s="146"/>
      <c r="W188" s="146"/>
      <c r="X188" s="147" t="e">
        <f>VLOOKUP(AP188,$BC$7:$BD$14,2)</f>
        <v>#N/A</v>
      </c>
      <c r="Y188" s="147" t="s">
        <f>IF(P188="r",AO188,IF(P188="n",AO188,"-"))</f>
        <v>28</v>
      </c>
      <c r="Z188" s="148">
        <f>AU188-AV188</f>
        <v>0</v>
      </c>
      <c r="AA188" s="148" t="b">
        <f>IF(Y188="Mudansha",VLOOKUP(X188,$BF$7:$BG$14,2,FALSE),IF(Y188="Yudansha",VLOOKUP(X188,$BI$7:$BJ$10,2,FALSE)))</f>
        <v>0</v>
      </c>
      <c r="AB188" s="148">
        <f>IF(AQ188="Y/O",Information!S$62,0)</f>
        <v>0</v>
      </c>
      <c r="AC188" s="148">
        <f>IF(AR188="Y/O",Information!K$62,0)</f>
        <v>0</v>
      </c>
      <c r="AD188" s="148">
        <f>Z188+AA188+AB188</f>
        <v>0</v>
      </c>
      <c r="AE188" s="133"/>
      <c r="AF188" s="133"/>
      <c r="AG188" s="133"/>
      <c r="AH188" s="133"/>
      <c r="AI188" s="160"/>
      <c r="AJ188" s="160"/>
      <c r="AK188" s="150" t="s">
        <f>IF($P188="r",U188,IF($P188="n",U188,"-"))</f>
        <v>28</v>
      </c>
      <c r="AL188" s="151" t="s">
        <f>IF($P188="r",V188,IF($P188="n",V188,"-"))</f>
        <v>28</v>
      </c>
      <c r="AM188" s="151" t="s">
        <f>IF($P188="r",W188,IF($P188="n",W188,"-"))</f>
        <v>28</v>
      </c>
      <c r="AN188" s="151" t="s">
        <f>IF(P188="r",J188,IF(P188="n",J188,"-"))</f>
        <v>28</v>
      </c>
      <c r="AO188" t="e">
        <f>VLOOKUP(K188,$AZ$8:$BA$27,2,FALSE)</f>
        <v>#N/A</v>
      </c>
      <c r="AP188" s="12" t="s">
        <f>IF(P188="r",(AQ$2-O188),IF(P188="n",(AQ$2-O188),"-"))</f>
        <v>28</v>
      </c>
      <c r="AQ188" s="12" t="s">
        <f>IF(P188="N",Q188,IF(P188="r",Q188,"-"))</f>
        <v>28</v>
      </c>
      <c r="AR188" s="12" t="s">
        <f>IF(P188="N",R188,IF(P188="r",R188,"-"))</f>
        <v>28</v>
      </c>
      <c r="AS188" s="12" t="s">
        <f>IF(P188="N",AI188,IF(P188="r",AI188,"-"))</f>
        <v>28</v>
      </c>
      <c r="AT188" s="12" t="s">
        <f>IF(P188="N",AJ188,IF(P188="r",AJ188,"-"))</f>
        <v>28</v>
      </c>
      <c r="AU188" s="148" t="b">
        <f>IF($Y188="Mudansha",VLOOKUP($X188,$BF$17:$BG$24,2,FALSE),IF($Y188="Yudansha",VLOOKUP($X188,$BI$17:$BJ$20,2,FALSE)))</f>
        <v>0</v>
      </c>
      <c r="AV188" t="b">
        <f>IF($AP188&gt;=65,$AU188,0)</f>
        <v>0</v>
      </c>
    </row>
    <row r="189" spans="1:256">
      <c r="F189" s="155">
        <f>F188+1</f>
        <v>184</v>
      </c>
      <c r="H189" s="133"/>
      <c r="I189" s="133"/>
      <c r="J189" s="134"/>
      <c r="K189" s="135"/>
      <c r="L189" s="136"/>
      <c r="M189" s="137">
        <f>LEFT(L189,2)</f>
      </c>
      <c r="N189" s="138">
        <f>MID(L189,4,2)</f>
      </c>
      <c r="O189" s="139">
        <f>RIGHT(L189,4)</f>
      </c>
      <c r="P189" s="140"/>
      <c r="Q189" s="141"/>
      <c r="R189" s="142"/>
      <c r="S189" s="143"/>
      <c r="T189" s="144"/>
      <c r="U189" s="145"/>
      <c r="V189" s="146"/>
      <c r="W189" s="146"/>
      <c r="X189" s="147" t="e">
        <f>VLOOKUP(AP189,$BC$7:$BD$14,2)</f>
        <v>#N/A</v>
      </c>
      <c r="Y189" s="147" t="s">
        <f>IF(P189="r",AO189,IF(P189="n",AO189,"-"))</f>
        <v>28</v>
      </c>
      <c r="Z189" s="148">
        <f>AU189-AV189</f>
        <v>0</v>
      </c>
      <c r="AA189" s="148" t="b">
        <f>IF(Y189="Mudansha",VLOOKUP(X189,$BF$7:$BG$14,2,FALSE),IF(Y189="Yudansha",VLOOKUP(X189,$BI$7:$BJ$10,2,FALSE)))</f>
        <v>0</v>
      </c>
      <c r="AB189" s="148">
        <f>IF(AQ189="Y/O",Information!S$62,0)</f>
        <v>0</v>
      </c>
      <c r="AC189" s="148">
        <f>IF(AR189="Y/O",Information!K$62,0)</f>
        <v>0</v>
      </c>
      <c r="AD189" s="148">
        <f>Z189+AA189+AB189</f>
        <v>0</v>
      </c>
      <c r="AE189" s="133"/>
      <c r="AF189" s="133"/>
      <c r="AG189" s="133"/>
      <c r="AH189" s="133"/>
      <c r="AI189" s="160"/>
      <c r="AJ189" s="160"/>
      <c r="AK189" s="150" t="s">
        <f>IF($P189="r",U189,IF($P189="n",U189,"-"))</f>
        <v>28</v>
      </c>
      <c r="AL189" s="151" t="s">
        <f>IF($P189="r",V189,IF($P189="n",V189,"-"))</f>
        <v>28</v>
      </c>
      <c r="AM189" s="151" t="s">
        <f>IF($P189="r",W189,IF($P189="n",W189,"-"))</f>
        <v>28</v>
      </c>
      <c r="AN189" s="151" t="s">
        <f>IF(P189="r",J189,IF(P189="n",J189,"-"))</f>
        <v>28</v>
      </c>
      <c r="AO189" t="e">
        <f>VLOOKUP(K189,$AZ$8:$BA$27,2,FALSE)</f>
        <v>#N/A</v>
      </c>
      <c r="AP189" s="12" t="s">
        <f>IF(P189="r",(AQ$2-O189),IF(P189="n",(AQ$2-O189),"-"))</f>
        <v>28</v>
      </c>
      <c r="AQ189" s="12" t="s">
        <f>IF(P189="N",Q189,IF(P189="r",Q189,"-"))</f>
        <v>28</v>
      </c>
      <c r="AR189" s="12" t="s">
        <f>IF(P189="N",R189,IF(P189="r",R189,"-"))</f>
        <v>28</v>
      </c>
      <c r="AS189" s="12" t="s">
        <f>IF(P189="N",AI189,IF(P189="r",AI189,"-"))</f>
        <v>28</v>
      </c>
      <c r="AT189" s="12" t="s">
        <f>IF(P189="N",AJ189,IF(P189="r",AJ189,"-"))</f>
        <v>28</v>
      </c>
      <c r="AU189" s="148" t="b">
        <f>IF($Y189="Mudansha",VLOOKUP($X189,$BF$17:$BG$24,2,FALSE),IF($Y189="Yudansha",VLOOKUP($X189,$BI$17:$BJ$20,2,FALSE)))</f>
        <v>0</v>
      </c>
      <c r="AV189" t="b">
        <f>IF($AP189&gt;=65,$AU189,0)</f>
        <v>0</v>
      </c>
    </row>
    <row r="190" spans="1:256">
      <c r="F190" s="155">
        <f>F189+1</f>
        <v>185</v>
      </c>
      <c r="H190" s="133"/>
      <c r="I190" s="133"/>
      <c r="J190" s="134"/>
      <c r="K190" s="135"/>
      <c r="L190" s="136"/>
      <c r="M190" s="137">
        <f>LEFT(L190,2)</f>
      </c>
      <c r="N190" s="138">
        <f>MID(L190,4,2)</f>
      </c>
      <c r="O190" s="139">
        <f>RIGHT(L190,4)</f>
      </c>
      <c r="P190" s="140"/>
      <c r="Q190" s="141"/>
      <c r="R190" s="142"/>
      <c r="S190" s="143"/>
      <c r="T190" s="144"/>
      <c r="U190" s="145"/>
      <c r="V190" s="146"/>
      <c r="W190" s="146"/>
      <c r="X190" s="147" t="e">
        <f>VLOOKUP(AP190,$BC$7:$BD$14,2)</f>
        <v>#N/A</v>
      </c>
      <c r="Y190" s="147" t="s">
        <f>IF(P190="r",AO190,IF(P190="n",AO190,"-"))</f>
        <v>28</v>
      </c>
      <c r="Z190" s="148">
        <f>AU190-AV190</f>
        <v>0</v>
      </c>
      <c r="AA190" s="148" t="b">
        <f>IF(Y190="Mudansha",VLOOKUP(X190,$BF$7:$BG$14,2,FALSE),IF(Y190="Yudansha",VLOOKUP(X190,$BI$7:$BJ$10,2,FALSE)))</f>
        <v>0</v>
      </c>
      <c r="AB190" s="148">
        <f>IF(AQ190="Y/O",Information!S$62,0)</f>
        <v>0</v>
      </c>
      <c r="AC190" s="148">
        <f>IF(AR190="Y/O",Information!K$62,0)</f>
        <v>0</v>
      </c>
      <c r="AD190" s="148">
        <f>Z190+AA190+AB190</f>
        <v>0</v>
      </c>
      <c r="AE190" s="133"/>
      <c r="AF190" s="133"/>
      <c r="AG190" s="133"/>
      <c r="AH190" s="133"/>
      <c r="AI190" s="160"/>
      <c r="AJ190" s="160"/>
      <c r="AK190" s="150" t="s">
        <f>IF($P190="r",U190,IF($P190="n",U190,"-"))</f>
        <v>28</v>
      </c>
      <c r="AL190" s="151" t="s">
        <f>IF($P190="r",V190,IF($P190="n",V190,"-"))</f>
        <v>28</v>
      </c>
      <c r="AM190" s="151" t="s">
        <f>IF($P190="r",W190,IF($P190="n",W190,"-"))</f>
        <v>28</v>
      </c>
      <c r="AN190" s="151" t="s">
        <f>IF(P190="r",J190,IF(P190="n",J190,"-"))</f>
        <v>28</v>
      </c>
      <c r="AO190" t="e">
        <f>VLOOKUP(K190,$AZ$8:$BA$27,2,FALSE)</f>
        <v>#N/A</v>
      </c>
      <c r="AP190" s="12" t="s">
        <f>IF(P190="r",(AQ$2-O190),IF(P190="n",(AQ$2-O190),"-"))</f>
        <v>28</v>
      </c>
      <c r="AQ190" s="12" t="s">
        <f>IF(P190="N",Q190,IF(P190="r",Q190,"-"))</f>
        <v>28</v>
      </c>
      <c r="AR190" s="12" t="s">
        <f>IF(P190="N",R190,IF(P190="r",R190,"-"))</f>
        <v>28</v>
      </c>
      <c r="AS190" s="12" t="s">
        <f>IF(P190="N",AI190,IF(P190="r",AI190,"-"))</f>
        <v>28</v>
      </c>
      <c r="AT190" s="12" t="s">
        <f>IF(P190="N",AJ190,IF(P190="r",AJ190,"-"))</f>
        <v>28</v>
      </c>
      <c r="AU190" s="148" t="b">
        <f>IF($Y190="Mudansha",VLOOKUP($X190,$BF$17:$BG$24,2,FALSE),IF($Y190="Yudansha",VLOOKUP($X190,$BI$17:$BJ$20,2,FALSE)))</f>
        <v>0</v>
      </c>
      <c r="AV190" t="b">
        <f>IF($AP190&gt;=65,$AU190,0)</f>
        <v>0</v>
      </c>
    </row>
    <row r="191" spans="1:256">
      <c r="F191" s="155">
        <f>F190+1</f>
        <v>186</v>
      </c>
      <c r="H191" s="133"/>
      <c r="I191" s="133"/>
      <c r="J191" s="134"/>
      <c r="K191" s="135"/>
      <c r="L191" s="136"/>
      <c r="M191" s="137">
        <f>LEFT(L191,2)</f>
      </c>
      <c r="N191" s="138">
        <f>MID(L191,4,2)</f>
      </c>
      <c r="O191" s="139">
        <f>RIGHT(L191,4)</f>
      </c>
      <c r="P191" s="140"/>
      <c r="Q191" s="141"/>
      <c r="R191" s="142"/>
      <c r="S191" s="143"/>
      <c r="T191" s="144"/>
      <c r="U191" s="145"/>
      <c r="V191" s="146"/>
      <c r="W191" s="146"/>
      <c r="X191" s="147" t="e">
        <f>VLOOKUP(AP191,$BC$7:$BD$14,2)</f>
        <v>#N/A</v>
      </c>
      <c r="Y191" s="147" t="s">
        <f>IF(P191="r",AO191,IF(P191="n",AO191,"-"))</f>
        <v>28</v>
      </c>
      <c r="Z191" s="148">
        <f>AU191-AV191</f>
        <v>0</v>
      </c>
      <c r="AA191" s="148" t="b">
        <f>IF(Y191="Mudansha",VLOOKUP(X191,$BF$7:$BG$14,2,FALSE),IF(Y191="Yudansha",VLOOKUP(X191,$BI$7:$BJ$10,2,FALSE)))</f>
        <v>0</v>
      </c>
      <c r="AB191" s="148">
        <f>IF(AQ191="Y/O",Information!S$62,0)</f>
        <v>0</v>
      </c>
      <c r="AC191" s="148">
        <f>IF(AR191="Y/O",Information!K$62,0)</f>
        <v>0</v>
      </c>
      <c r="AD191" s="148">
        <f>Z191+AA191+AB191</f>
        <v>0</v>
      </c>
      <c r="AE191" s="133"/>
      <c r="AF191" s="133"/>
      <c r="AG191" s="133"/>
      <c r="AH191" s="133"/>
      <c r="AI191" s="160"/>
      <c r="AJ191" s="160"/>
      <c r="AK191" s="150" t="s">
        <f>IF($P191="r",U191,IF($P191="n",U191,"-"))</f>
        <v>28</v>
      </c>
      <c r="AL191" s="151" t="s">
        <f>IF($P191="r",V191,IF($P191="n",V191,"-"))</f>
        <v>28</v>
      </c>
      <c r="AM191" s="151" t="s">
        <f>IF($P191="r",W191,IF($P191="n",W191,"-"))</f>
        <v>28</v>
      </c>
      <c r="AN191" s="151" t="s">
        <f>IF(P191="r",J191,IF(P191="n",J191,"-"))</f>
        <v>28</v>
      </c>
      <c r="AO191" t="e">
        <f>VLOOKUP(K191,$AZ$8:$BA$27,2,FALSE)</f>
        <v>#N/A</v>
      </c>
      <c r="AP191" s="12" t="s">
        <f>IF(P191="r",(AQ$2-O191),IF(P191="n",(AQ$2-O191),"-"))</f>
        <v>28</v>
      </c>
      <c r="AQ191" s="12" t="s">
        <f>IF(P191="N",Q191,IF(P191="r",Q191,"-"))</f>
        <v>28</v>
      </c>
      <c r="AR191" s="12" t="s">
        <f>IF(P191="N",R191,IF(P191="r",R191,"-"))</f>
        <v>28</v>
      </c>
      <c r="AS191" s="12" t="s">
        <f>IF(P191="N",AI191,IF(P191="r",AI191,"-"))</f>
        <v>28</v>
      </c>
      <c r="AT191" s="12" t="s">
        <f>IF(P191="N",AJ191,IF(P191="r",AJ191,"-"))</f>
        <v>28</v>
      </c>
      <c r="AU191" s="148" t="b">
        <f>IF($Y191="Mudansha",VLOOKUP($X191,$BF$17:$BG$24,2,FALSE),IF($Y191="Yudansha",VLOOKUP($X191,$BI$17:$BJ$20,2,FALSE)))</f>
        <v>0</v>
      </c>
      <c r="AV191" t="b">
        <f>IF($AP191&gt;=65,$AU191,0)</f>
        <v>0</v>
      </c>
    </row>
    <row r="192" spans="1:256">
      <c r="F192" s="155">
        <f>F191+1</f>
        <v>187</v>
      </c>
      <c r="H192" s="133"/>
      <c r="I192" s="133"/>
      <c r="J192" s="134"/>
      <c r="K192" s="135"/>
      <c r="L192" s="136"/>
      <c r="M192" s="137">
        <f>LEFT(L192,2)</f>
      </c>
      <c r="N192" s="138">
        <f>MID(L192,4,2)</f>
      </c>
      <c r="O192" s="139">
        <f>RIGHT(L192,4)</f>
      </c>
      <c r="P192" s="140"/>
      <c r="Q192" s="141"/>
      <c r="R192" s="142"/>
      <c r="S192" s="143"/>
      <c r="T192" s="144"/>
      <c r="U192" s="145"/>
      <c r="V192" s="146"/>
      <c r="W192" s="146"/>
      <c r="X192" s="147" t="e">
        <f>VLOOKUP(AP192,$BC$7:$BD$14,2)</f>
        <v>#N/A</v>
      </c>
      <c r="Y192" s="147" t="s">
        <f>IF(P192="r",AO192,IF(P192="n",AO192,"-"))</f>
        <v>28</v>
      </c>
      <c r="Z192" s="148">
        <f>AU192-AV192</f>
        <v>0</v>
      </c>
      <c r="AA192" s="148" t="b">
        <f>IF(Y192="Mudansha",VLOOKUP(X192,$BF$7:$BG$14,2,FALSE),IF(Y192="Yudansha",VLOOKUP(X192,$BI$7:$BJ$10,2,FALSE)))</f>
        <v>0</v>
      </c>
      <c r="AB192" s="148">
        <f>IF(AQ192="Y/O",Information!S$62,0)</f>
        <v>0</v>
      </c>
      <c r="AC192" s="148">
        <f>IF(AR192="Y/O",Information!K$62,0)</f>
        <v>0</v>
      </c>
      <c r="AD192" s="148">
        <f>Z192+AA192+AB192</f>
        <v>0</v>
      </c>
      <c r="AE192" s="133"/>
      <c r="AF192" s="133"/>
      <c r="AG192" s="133"/>
      <c r="AH192" s="133"/>
      <c r="AI192" s="160"/>
      <c r="AJ192" s="160"/>
      <c r="AK192" s="150" t="s">
        <f>IF($P192="r",U192,IF($P192="n",U192,"-"))</f>
        <v>28</v>
      </c>
      <c r="AL192" s="151" t="s">
        <f>IF($P192="r",V192,IF($P192="n",V192,"-"))</f>
        <v>28</v>
      </c>
      <c r="AM192" s="151" t="s">
        <f>IF($P192="r",W192,IF($P192="n",W192,"-"))</f>
        <v>28</v>
      </c>
      <c r="AN192" s="151" t="s">
        <f>IF(P192="r",J192,IF(P192="n",J192,"-"))</f>
        <v>28</v>
      </c>
      <c r="AO192" t="e">
        <f>VLOOKUP(K192,$AZ$8:$BA$27,2,FALSE)</f>
        <v>#N/A</v>
      </c>
      <c r="AP192" s="12" t="s">
        <f>IF(P192="r",(AQ$2-O192),IF(P192="n",(AQ$2-O192),"-"))</f>
        <v>28</v>
      </c>
      <c r="AQ192" s="12" t="s">
        <f>IF(P192="N",Q192,IF(P192="r",Q192,"-"))</f>
        <v>28</v>
      </c>
      <c r="AR192" s="12" t="s">
        <f>IF(P192="N",R192,IF(P192="r",R192,"-"))</f>
        <v>28</v>
      </c>
      <c r="AS192" s="12" t="s">
        <f>IF(P192="N",AI192,IF(P192="r",AI192,"-"))</f>
        <v>28</v>
      </c>
      <c r="AT192" s="12" t="s">
        <f>IF(P192="N",AJ192,IF(P192="r",AJ192,"-"))</f>
        <v>28</v>
      </c>
      <c r="AU192" s="148" t="b">
        <f>IF($Y192="Mudansha",VLOOKUP($X192,$BF$17:$BG$24,2,FALSE),IF($Y192="Yudansha",VLOOKUP($X192,$BI$17:$BJ$20,2,FALSE)))</f>
        <v>0</v>
      </c>
      <c r="AV192" t="b">
        <f>IF($AP192&gt;=65,$AU192,0)</f>
        <v>0</v>
      </c>
    </row>
    <row r="193" spans="1:256">
      <c r="F193" s="155">
        <f>F192+1</f>
        <v>188</v>
      </c>
      <c r="H193" s="133"/>
      <c r="I193" s="133"/>
      <c r="J193" s="134"/>
      <c r="K193" s="135"/>
      <c r="L193" s="136"/>
      <c r="M193" s="137">
        <f>LEFT(L193,2)</f>
      </c>
      <c r="N193" s="138">
        <f>MID(L193,4,2)</f>
      </c>
      <c r="O193" s="139">
        <f>RIGHT(L193,4)</f>
      </c>
      <c r="P193" s="140"/>
      <c r="Q193" s="141"/>
      <c r="R193" s="142"/>
      <c r="S193" s="143"/>
      <c r="T193" s="144"/>
      <c r="U193" s="145"/>
      <c r="V193" s="146"/>
      <c r="W193" s="146"/>
      <c r="X193" s="147" t="e">
        <f>VLOOKUP(AP193,$BC$7:$BD$14,2)</f>
        <v>#N/A</v>
      </c>
      <c r="Y193" s="147" t="s">
        <f>IF(P193="r",AO193,IF(P193="n",AO193,"-"))</f>
        <v>28</v>
      </c>
      <c r="Z193" s="148">
        <f>AU193-AV193</f>
        <v>0</v>
      </c>
      <c r="AA193" s="148" t="b">
        <f>IF(Y193="Mudansha",VLOOKUP(X193,$BF$7:$BG$14,2,FALSE),IF(Y193="Yudansha",VLOOKUP(X193,$BI$7:$BJ$10,2,FALSE)))</f>
        <v>0</v>
      </c>
      <c r="AB193" s="148">
        <f>IF(AQ193="Y/O",Information!S$62,0)</f>
        <v>0</v>
      </c>
      <c r="AC193" s="148">
        <f>IF(AR193="Y/O",Information!K$62,0)</f>
        <v>0</v>
      </c>
      <c r="AD193" s="148">
        <f>Z193+AA193+AB193</f>
        <v>0</v>
      </c>
      <c r="AE193" s="133"/>
      <c r="AF193" s="133"/>
      <c r="AG193" s="133"/>
      <c r="AH193" s="133"/>
      <c r="AI193" s="160"/>
      <c r="AJ193" s="160"/>
      <c r="AK193" s="150" t="s">
        <f>IF($P193="r",U193,IF($P193="n",U193,"-"))</f>
        <v>28</v>
      </c>
      <c r="AL193" s="151" t="s">
        <f>IF($P193="r",V193,IF($P193="n",V193,"-"))</f>
        <v>28</v>
      </c>
      <c r="AM193" s="151" t="s">
        <f>IF($P193="r",W193,IF($P193="n",W193,"-"))</f>
        <v>28</v>
      </c>
      <c r="AN193" s="151" t="s">
        <f>IF(P193="r",J193,IF(P193="n",J193,"-"))</f>
        <v>28</v>
      </c>
      <c r="AO193" t="e">
        <f>VLOOKUP(K193,$AZ$8:$BA$27,2,FALSE)</f>
        <v>#N/A</v>
      </c>
      <c r="AP193" s="12" t="s">
        <f>IF(P193="r",(AQ$2-O193),IF(P193="n",(AQ$2-O193),"-"))</f>
        <v>28</v>
      </c>
      <c r="AQ193" s="12" t="s">
        <f>IF(P193="N",Q193,IF(P193="r",Q193,"-"))</f>
        <v>28</v>
      </c>
      <c r="AR193" s="12" t="s">
        <f>IF(P193="N",R193,IF(P193="r",R193,"-"))</f>
        <v>28</v>
      </c>
      <c r="AS193" s="12" t="s">
        <f>IF(P193="N",AI193,IF(P193="r",AI193,"-"))</f>
        <v>28</v>
      </c>
      <c r="AT193" s="12" t="s">
        <f>IF(P193="N",AJ193,IF(P193="r",AJ193,"-"))</f>
        <v>28</v>
      </c>
      <c r="AU193" s="148" t="b">
        <f>IF($Y193="Mudansha",VLOOKUP($X193,$BF$17:$BG$24,2,FALSE),IF($Y193="Yudansha",VLOOKUP($X193,$BI$17:$BJ$20,2,FALSE)))</f>
        <v>0</v>
      </c>
      <c r="AV193" t="b">
        <f>IF($AP193&gt;=65,$AU193,0)</f>
        <v>0</v>
      </c>
    </row>
    <row r="194" spans="1:256">
      <c r="F194" s="155">
        <f>F193+1</f>
        <v>189</v>
      </c>
      <c r="H194" s="133"/>
      <c r="I194" s="133"/>
      <c r="J194" s="134"/>
      <c r="K194" s="135"/>
      <c r="L194" s="136"/>
      <c r="M194" s="137">
        <f>LEFT(L194,2)</f>
      </c>
      <c r="N194" s="138">
        <f>MID(L194,4,2)</f>
      </c>
      <c r="O194" s="139">
        <f>RIGHT(L194,4)</f>
      </c>
      <c r="P194" s="140"/>
      <c r="Q194" s="141"/>
      <c r="R194" s="142"/>
      <c r="S194" s="143"/>
      <c r="T194" s="144"/>
      <c r="U194" s="145"/>
      <c r="V194" s="146"/>
      <c r="W194" s="146"/>
      <c r="X194" s="147" t="e">
        <f>VLOOKUP(AP194,$BC$7:$BD$14,2)</f>
        <v>#N/A</v>
      </c>
      <c r="Y194" s="147" t="s">
        <f>IF(P194="r",AO194,IF(P194="n",AO194,"-"))</f>
        <v>28</v>
      </c>
      <c r="Z194" s="148">
        <f>AU194-AV194</f>
        <v>0</v>
      </c>
      <c r="AA194" s="148" t="b">
        <f>IF(Y194="Mudansha",VLOOKUP(X194,$BF$7:$BG$14,2,FALSE),IF(Y194="Yudansha",VLOOKUP(X194,$BI$7:$BJ$10,2,FALSE)))</f>
        <v>0</v>
      </c>
      <c r="AB194" s="148">
        <f>IF(AQ194="Y/O",Information!S$62,0)</f>
        <v>0</v>
      </c>
      <c r="AC194" s="148">
        <f>IF(AR194="Y/O",Information!K$62,0)</f>
        <v>0</v>
      </c>
      <c r="AD194" s="148">
        <f>Z194+AA194+AB194</f>
        <v>0</v>
      </c>
      <c r="AE194" s="133"/>
      <c r="AF194" s="133"/>
      <c r="AG194" s="133"/>
      <c r="AH194" s="133"/>
      <c r="AI194" s="160"/>
      <c r="AJ194" s="160"/>
      <c r="AK194" s="150" t="s">
        <f>IF($P194="r",U194,IF($P194="n",U194,"-"))</f>
        <v>28</v>
      </c>
      <c r="AL194" s="151" t="s">
        <f>IF($P194="r",V194,IF($P194="n",V194,"-"))</f>
        <v>28</v>
      </c>
      <c r="AM194" s="151" t="s">
        <f>IF($P194="r",W194,IF($P194="n",W194,"-"))</f>
        <v>28</v>
      </c>
      <c r="AN194" s="151" t="s">
        <f>IF(P194="r",J194,IF(P194="n",J194,"-"))</f>
        <v>28</v>
      </c>
      <c r="AO194" t="e">
        <f>VLOOKUP(K194,$AZ$8:$BA$27,2,FALSE)</f>
        <v>#N/A</v>
      </c>
      <c r="AP194" s="12" t="s">
        <f>IF(P194="r",(AQ$2-O194),IF(P194="n",(AQ$2-O194),"-"))</f>
        <v>28</v>
      </c>
      <c r="AQ194" s="12" t="s">
        <f>IF(P194="N",Q194,IF(P194="r",Q194,"-"))</f>
        <v>28</v>
      </c>
      <c r="AR194" s="12" t="s">
        <f>IF(P194="N",R194,IF(P194="r",R194,"-"))</f>
        <v>28</v>
      </c>
      <c r="AS194" s="12" t="s">
        <f>IF(P194="N",AI194,IF(P194="r",AI194,"-"))</f>
        <v>28</v>
      </c>
      <c r="AT194" s="12" t="s">
        <f>IF(P194="N",AJ194,IF(P194="r",AJ194,"-"))</f>
        <v>28</v>
      </c>
      <c r="AU194" s="148" t="b">
        <f>IF($Y194="Mudansha",VLOOKUP($X194,$BF$17:$BG$24,2,FALSE),IF($Y194="Yudansha",VLOOKUP($X194,$BI$17:$BJ$20,2,FALSE)))</f>
        <v>0</v>
      </c>
      <c r="AV194" t="b">
        <f>IF($AP194&gt;=65,$AU194,0)</f>
        <v>0</v>
      </c>
    </row>
    <row r="195" spans="1:256">
      <c r="F195" s="155">
        <f>F194+1</f>
        <v>190</v>
      </c>
      <c r="H195" s="133"/>
      <c r="I195" s="133"/>
      <c r="J195" s="134"/>
      <c r="K195" s="135"/>
      <c r="L195" s="136"/>
      <c r="M195" s="137">
        <f>LEFT(L195,2)</f>
      </c>
      <c r="N195" s="138">
        <f>MID(L195,4,2)</f>
      </c>
      <c r="O195" s="139">
        <f>RIGHT(L195,4)</f>
      </c>
      <c r="P195" s="140"/>
      <c r="Q195" s="141"/>
      <c r="R195" s="142"/>
      <c r="S195" s="143"/>
      <c r="T195" s="144"/>
      <c r="U195" s="145"/>
      <c r="V195" s="146"/>
      <c r="W195" s="146"/>
      <c r="X195" s="147" t="e">
        <f>VLOOKUP(AP195,$BC$7:$BD$14,2)</f>
        <v>#N/A</v>
      </c>
      <c r="Y195" s="147" t="s">
        <f>IF(P195="r",AO195,IF(P195="n",AO195,"-"))</f>
        <v>28</v>
      </c>
      <c r="Z195" s="148">
        <f>AU195-AV195</f>
        <v>0</v>
      </c>
      <c r="AA195" s="148" t="b">
        <f>IF(Y195="Mudansha",VLOOKUP(X195,$BF$7:$BG$14,2,FALSE),IF(Y195="Yudansha",VLOOKUP(X195,$BI$7:$BJ$10,2,FALSE)))</f>
        <v>0</v>
      </c>
      <c r="AB195" s="148">
        <f>IF(AQ195="Y/O",Information!S$62,0)</f>
        <v>0</v>
      </c>
      <c r="AC195" s="148">
        <f>IF(AR195="Y/O",Information!K$62,0)</f>
        <v>0</v>
      </c>
      <c r="AD195" s="148">
        <f>Z195+AA195+AB195</f>
        <v>0</v>
      </c>
      <c r="AE195" s="133"/>
      <c r="AF195" s="133"/>
      <c r="AG195" s="133"/>
      <c r="AH195" s="133"/>
      <c r="AI195" s="160"/>
      <c r="AJ195" s="160"/>
      <c r="AK195" s="150" t="s">
        <f>IF($P195="r",U195,IF($P195="n",U195,"-"))</f>
        <v>28</v>
      </c>
      <c r="AL195" s="151" t="s">
        <f>IF($P195="r",V195,IF($P195="n",V195,"-"))</f>
        <v>28</v>
      </c>
      <c r="AM195" s="151" t="s">
        <f>IF($P195="r",W195,IF($P195="n",W195,"-"))</f>
        <v>28</v>
      </c>
      <c r="AN195" s="151" t="s">
        <f>IF(P195="r",J195,IF(P195="n",J195,"-"))</f>
        <v>28</v>
      </c>
      <c r="AO195" t="e">
        <f>VLOOKUP(K195,$AZ$8:$BA$27,2,FALSE)</f>
        <v>#N/A</v>
      </c>
      <c r="AP195" s="12" t="s">
        <f>IF(P195="r",(AQ$2-O195),IF(P195="n",(AQ$2-O195),"-"))</f>
        <v>28</v>
      </c>
      <c r="AQ195" s="12" t="s">
        <f>IF(P195="N",Q195,IF(P195="r",Q195,"-"))</f>
        <v>28</v>
      </c>
      <c r="AR195" s="12" t="s">
        <f>IF(P195="N",R195,IF(P195="r",R195,"-"))</f>
        <v>28</v>
      </c>
      <c r="AS195" s="12" t="s">
        <f>IF(P195="N",AI195,IF(P195="r",AI195,"-"))</f>
        <v>28</v>
      </c>
      <c r="AT195" s="12" t="s">
        <f>IF(P195="N",AJ195,IF(P195="r",AJ195,"-"))</f>
        <v>28</v>
      </c>
      <c r="AU195" s="148" t="b">
        <f>IF($Y195="Mudansha",VLOOKUP($X195,$BF$17:$BG$24,2,FALSE),IF($Y195="Yudansha",VLOOKUP($X195,$BI$17:$BJ$20,2,FALSE)))</f>
        <v>0</v>
      </c>
      <c r="AV195" t="b">
        <f>IF($AP195&gt;=65,$AU195,0)</f>
        <v>0</v>
      </c>
    </row>
    <row r="196" spans="1:256">
      <c r="F196" s="155">
        <f>F195+1</f>
        <v>191</v>
      </c>
      <c r="H196" s="133"/>
      <c r="I196" s="133"/>
      <c r="J196" s="134"/>
      <c r="K196" s="135"/>
      <c r="L196" s="136"/>
      <c r="M196" s="137">
        <f>LEFT(L196,2)</f>
      </c>
      <c r="N196" s="138">
        <f>MID(L196,4,2)</f>
      </c>
      <c r="O196" s="139">
        <f>RIGHT(L196,4)</f>
      </c>
      <c r="P196" s="140"/>
      <c r="Q196" s="141"/>
      <c r="R196" s="142"/>
      <c r="S196" s="143"/>
      <c r="T196" s="144"/>
      <c r="U196" s="145"/>
      <c r="V196" s="146"/>
      <c r="W196" s="146"/>
      <c r="X196" s="147" t="e">
        <f>VLOOKUP(AP196,$BC$7:$BD$14,2)</f>
        <v>#N/A</v>
      </c>
      <c r="Y196" s="147" t="s">
        <f>IF(P196="r",AO196,IF(P196="n",AO196,"-"))</f>
        <v>28</v>
      </c>
      <c r="Z196" s="148">
        <f>AU196-AV196</f>
        <v>0</v>
      </c>
      <c r="AA196" s="148" t="b">
        <f>IF(Y196="Mudansha",VLOOKUP(X196,$BF$7:$BG$14,2,FALSE),IF(Y196="Yudansha",VLOOKUP(X196,$BI$7:$BJ$10,2,FALSE)))</f>
        <v>0</v>
      </c>
      <c r="AB196" s="148">
        <f>IF(AQ196="Y/O",Information!S$62,0)</f>
        <v>0</v>
      </c>
      <c r="AC196" s="148">
        <f>IF(AR196="Y/O",Information!K$62,0)</f>
        <v>0</v>
      </c>
      <c r="AD196" s="148">
        <f>Z196+AA196+AB196</f>
        <v>0</v>
      </c>
      <c r="AE196" s="133"/>
      <c r="AF196" s="133"/>
      <c r="AG196" s="133"/>
      <c r="AH196" s="133"/>
      <c r="AI196" s="160"/>
      <c r="AJ196" s="160"/>
      <c r="AK196" s="150" t="s">
        <f>IF($P196="r",U196,IF($P196="n",U196,"-"))</f>
        <v>28</v>
      </c>
      <c r="AL196" s="151" t="s">
        <f>IF($P196="r",V196,IF($P196="n",V196,"-"))</f>
        <v>28</v>
      </c>
      <c r="AM196" s="151" t="s">
        <f>IF($P196="r",W196,IF($P196="n",W196,"-"))</f>
        <v>28</v>
      </c>
      <c r="AN196" s="151" t="s">
        <f>IF(P196="r",J196,IF(P196="n",J196,"-"))</f>
        <v>28</v>
      </c>
      <c r="AO196" t="e">
        <f>VLOOKUP(K196,$AZ$8:$BA$27,2,FALSE)</f>
        <v>#N/A</v>
      </c>
      <c r="AP196" s="12" t="s">
        <f>IF(P196="r",(AQ$2-O196),IF(P196="n",(AQ$2-O196),"-"))</f>
        <v>28</v>
      </c>
      <c r="AQ196" s="12" t="s">
        <f>IF(P196="N",Q196,IF(P196="r",Q196,"-"))</f>
        <v>28</v>
      </c>
      <c r="AR196" s="12" t="s">
        <f>IF(P196="N",R196,IF(P196="r",R196,"-"))</f>
        <v>28</v>
      </c>
      <c r="AS196" s="12" t="s">
        <f>IF(P196="N",AI196,IF(P196="r",AI196,"-"))</f>
        <v>28</v>
      </c>
      <c r="AT196" s="12" t="s">
        <f>IF(P196="N",AJ196,IF(P196="r",AJ196,"-"))</f>
        <v>28</v>
      </c>
      <c r="AU196" s="148" t="b">
        <f>IF($Y196="Mudansha",VLOOKUP($X196,$BF$17:$BG$24,2,FALSE),IF($Y196="Yudansha",VLOOKUP($X196,$BI$17:$BJ$20,2,FALSE)))</f>
        <v>0</v>
      </c>
      <c r="AV196" t="b">
        <f>IF($AP196&gt;=65,$AU196,0)</f>
        <v>0</v>
      </c>
    </row>
    <row r="197" spans="1:256">
      <c r="F197" s="155">
        <f>F196+1</f>
        <v>192</v>
      </c>
      <c r="H197" s="133"/>
      <c r="I197" s="133"/>
      <c r="J197" s="134"/>
      <c r="K197" s="135"/>
      <c r="L197" s="136"/>
      <c r="M197" s="137">
        <f>LEFT(L197,2)</f>
      </c>
      <c r="N197" s="138">
        <f>MID(L197,4,2)</f>
      </c>
      <c r="O197" s="139">
        <f>RIGHT(L197,4)</f>
      </c>
      <c r="P197" s="140"/>
      <c r="Q197" s="141"/>
      <c r="R197" s="142"/>
      <c r="S197" s="143"/>
      <c r="T197" s="144"/>
      <c r="U197" s="145"/>
      <c r="V197" s="146"/>
      <c r="W197" s="146"/>
      <c r="X197" s="147" t="e">
        <f>VLOOKUP(AP197,$BC$7:$BD$14,2)</f>
        <v>#N/A</v>
      </c>
      <c r="Y197" s="147" t="s">
        <f>IF(P197="r",AO197,IF(P197="n",AO197,"-"))</f>
        <v>28</v>
      </c>
      <c r="Z197" s="148">
        <f>AU197-AV197</f>
        <v>0</v>
      </c>
      <c r="AA197" s="148" t="b">
        <f>IF(Y197="Mudansha",VLOOKUP(X197,$BF$7:$BG$14,2,FALSE),IF(Y197="Yudansha",VLOOKUP(X197,$BI$7:$BJ$10,2,FALSE)))</f>
        <v>0</v>
      </c>
      <c r="AB197" s="148">
        <f>IF(AQ197="Y/O",Information!S$62,0)</f>
        <v>0</v>
      </c>
      <c r="AC197" s="148">
        <f>IF(AR197="Y/O",Information!K$62,0)</f>
        <v>0</v>
      </c>
      <c r="AD197" s="148">
        <f>Z197+AA197+AB197</f>
        <v>0</v>
      </c>
      <c r="AE197" s="133"/>
      <c r="AF197" s="133"/>
      <c r="AG197" s="133"/>
      <c r="AH197" s="133"/>
      <c r="AI197" s="160"/>
      <c r="AJ197" s="160"/>
      <c r="AK197" s="150" t="s">
        <f>IF($P197="r",U197,IF($P197="n",U197,"-"))</f>
        <v>28</v>
      </c>
      <c r="AL197" s="151" t="s">
        <f>IF($P197="r",V197,IF($P197="n",V197,"-"))</f>
        <v>28</v>
      </c>
      <c r="AM197" s="151" t="s">
        <f>IF($P197="r",W197,IF($P197="n",W197,"-"))</f>
        <v>28</v>
      </c>
      <c r="AN197" s="151" t="s">
        <f>IF(P197="r",J197,IF(P197="n",J197,"-"))</f>
        <v>28</v>
      </c>
      <c r="AO197" t="e">
        <f>VLOOKUP(K197,$AZ$8:$BA$27,2,FALSE)</f>
        <v>#N/A</v>
      </c>
      <c r="AP197" s="12" t="s">
        <f>IF(P197="r",(AQ$2-O197),IF(P197="n",(AQ$2-O197),"-"))</f>
        <v>28</v>
      </c>
      <c r="AQ197" s="12" t="s">
        <f>IF(P197="N",Q197,IF(P197="r",Q197,"-"))</f>
        <v>28</v>
      </c>
      <c r="AR197" s="12" t="s">
        <f>IF(P197="N",R197,IF(P197="r",R197,"-"))</f>
        <v>28</v>
      </c>
      <c r="AS197" s="12" t="s">
        <f>IF(P197="N",AI197,IF(P197="r",AI197,"-"))</f>
        <v>28</v>
      </c>
      <c r="AT197" s="12" t="s">
        <f>IF(P197="N",AJ197,IF(P197="r",AJ197,"-"))</f>
        <v>28</v>
      </c>
      <c r="AU197" s="148" t="b">
        <f>IF($Y197="Mudansha",VLOOKUP($X197,$BF$17:$BG$24,2,FALSE),IF($Y197="Yudansha",VLOOKUP($X197,$BI$17:$BJ$20,2,FALSE)))</f>
        <v>0</v>
      </c>
      <c r="AV197" t="b">
        <f>IF($AP197&gt;=65,$AU197,0)</f>
        <v>0</v>
      </c>
    </row>
    <row r="198" spans="1:256">
      <c r="F198" s="155">
        <f>F197+1</f>
        <v>193</v>
      </c>
      <c r="H198" s="133"/>
      <c r="I198" s="133"/>
      <c r="J198" s="134"/>
      <c r="K198" s="135"/>
      <c r="L198" s="136"/>
      <c r="M198" s="137">
        <f>LEFT(L198,2)</f>
      </c>
      <c r="N198" s="138">
        <f>MID(L198,4,2)</f>
      </c>
      <c r="O198" s="139">
        <f>RIGHT(L198,4)</f>
      </c>
      <c r="P198" s="140"/>
      <c r="Q198" s="141"/>
      <c r="R198" s="142"/>
      <c r="S198" s="143"/>
      <c r="T198" s="144"/>
      <c r="U198" s="145"/>
      <c r="V198" s="146"/>
      <c r="W198" s="146"/>
      <c r="X198" s="147" t="e">
        <f>VLOOKUP(AP198,$BC$7:$BD$14,2)</f>
        <v>#N/A</v>
      </c>
      <c r="Y198" s="147" t="s">
        <f>IF(P198="r",AO198,IF(P198="n",AO198,"-"))</f>
        <v>28</v>
      </c>
      <c r="Z198" s="148">
        <f>AU198-AV198</f>
        <v>0</v>
      </c>
      <c r="AA198" s="148" t="b">
        <f>IF(Y198="Mudansha",VLOOKUP(X198,$BF$7:$BG$14,2,FALSE),IF(Y198="Yudansha",VLOOKUP(X198,$BI$7:$BJ$10,2,FALSE)))</f>
        <v>0</v>
      </c>
      <c r="AB198" s="148">
        <f>IF(AQ198="Y/O",Information!S$62,0)</f>
        <v>0</v>
      </c>
      <c r="AC198" s="148">
        <f>IF(AR198="Y/O",Information!K$62,0)</f>
        <v>0</v>
      </c>
      <c r="AD198" s="148">
        <f>Z198+AA198+AB198</f>
        <v>0</v>
      </c>
      <c r="AE198" s="133"/>
      <c r="AF198" s="133"/>
      <c r="AG198" s="133"/>
      <c r="AH198" s="133"/>
      <c r="AI198" s="160"/>
      <c r="AJ198" s="160"/>
      <c r="AK198" s="150" t="s">
        <f>IF($P198="r",U198,IF($P198="n",U198,"-"))</f>
        <v>28</v>
      </c>
      <c r="AL198" s="151" t="s">
        <f>IF($P198="r",V198,IF($P198="n",V198,"-"))</f>
        <v>28</v>
      </c>
      <c r="AM198" s="151" t="s">
        <f>IF($P198="r",W198,IF($P198="n",W198,"-"))</f>
        <v>28</v>
      </c>
      <c r="AN198" s="151" t="s">
        <f>IF(P198="r",J198,IF(P198="n",J198,"-"))</f>
        <v>28</v>
      </c>
      <c r="AO198" t="e">
        <f>VLOOKUP(K198,$AZ$8:$BA$27,2,FALSE)</f>
        <v>#N/A</v>
      </c>
      <c r="AP198" s="12" t="s">
        <f>IF(P198="r",(AQ$2-O198),IF(P198="n",(AQ$2-O198),"-"))</f>
        <v>28</v>
      </c>
      <c r="AQ198" s="12" t="s">
        <f>IF(P198="N",Q198,IF(P198="r",Q198,"-"))</f>
        <v>28</v>
      </c>
      <c r="AR198" s="12" t="s">
        <f>IF(P198="N",R198,IF(P198="r",R198,"-"))</f>
        <v>28</v>
      </c>
      <c r="AS198" s="12" t="s">
        <f>IF(P198="N",AI198,IF(P198="r",AI198,"-"))</f>
        <v>28</v>
      </c>
      <c r="AT198" s="12" t="s">
        <f>IF(P198="N",AJ198,IF(P198="r",AJ198,"-"))</f>
        <v>28</v>
      </c>
      <c r="AU198" s="148" t="b">
        <f>IF($Y198="Mudansha",VLOOKUP($X198,$BF$17:$BG$24,2,FALSE),IF($Y198="Yudansha",VLOOKUP($X198,$BI$17:$BJ$20,2,FALSE)))</f>
        <v>0</v>
      </c>
      <c r="AV198" t="b">
        <f>IF($AP198&gt;=65,$AU198,0)</f>
        <v>0</v>
      </c>
    </row>
    <row r="199" spans="1:256">
      <c r="F199" s="155">
        <f>F198+1</f>
        <v>194</v>
      </c>
      <c r="H199" s="133"/>
      <c r="I199" s="133"/>
      <c r="J199" s="134"/>
      <c r="K199" s="135"/>
      <c r="L199" s="136"/>
      <c r="M199" s="137">
        <f>LEFT(L199,2)</f>
      </c>
      <c r="N199" s="138">
        <f>MID(L199,4,2)</f>
      </c>
      <c r="O199" s="139">
        <f>RIGHT(L199,4)</f>
      </c>
      <c r="P199" s="140"/>
      <c r="Q199" s="141"/>
      <c r="R199" s="142"/>
      <c r="S199" s="143"/>
      <c r="T199" s="144"/>
      <c r="U199" s="145"/>
      <c r="V199" s="146"/>
      <c r="W199" s="146"/>
      <c r="X199" s="147" t="e">
        <f>VLOOKUP(AP199,$BC$7:$BD$14,2)</f>
        <v>#N/A</v>
      </c>
      <c r="Y199" s="147" t="s">
        <f>IF(P199="r",AO199,IF(P199="n",AO199,"-"))</f>
        <v>28</v>
      </c>
      <c r="Z199" s="148">
        <f>AU199-AV199</f>
        <v>0</v>
      </c>
      <c r="AA199" s="148" t="b">
        <f>IF(Y199="Mudansha",VLOOKUP(X199,$BF$7:$BG$14,2,FALSE),IF(Y199="Yudansha",VLOOKUP(X199,$BI$7:$BJ$10,2,FALSE)))</f>
        <v>0</v>
      </c>
      <c r="AB199" s="148">
        <f>IF(AQ199="Y/O",Information!S$62,0)</f>
        <v>0</v>
      </c>
      <c r="AC199" s="148">
        <f>IF(AR199="Y/O",Information!K$62,0)</f>
        <v>0</v>
      </c>
      <c r="AD199" s="148">
        <f>Z199+AA199+AB199</f>
        <v>0</v>
      </c>
      <c r="AE199" s="133"/>
      <c r="AF199" s="133"/>
      <c r="AG199" s="133"/>
      <c r="AH199" s="133"/>
      <c r="AI199" s="160"/>
      <c r="AJ199" s="160"/>
      <c r="AK199" s="150" t="s">
        <f>IF($P199="r",U199,IF($P199="n",U199,"-"))</f>
        <v>28</v>
      </c>
      <c r="AL199" s="151" t="s">
        <f>IF($P199="r",V199,IF($P199="n",V199,"-"))</f>
        <v>28</v>
      </c>
      <c r="AM199" s="151" t="s">
        <f>IF($P199="r",W199,IF($P199="n",W199,"-"))</f>
        <v>28</v>
      </c>
      <c r="AN199" s="151" t="s">
        <f>IF(P199="r",J199,IF(P199="n",J199,"-"))</f>
        <v>28</v>
      </c>
      <c r="AO199" t="e">
        <f>VLOOKUP(K199,$AZ$8:$BA$27,2,FALSE)</f>
        <v>#N/A</v>
      </c>
      <c r="AP199" s="12" t="s">
        <f>IF(P199="r",(AQ$2-O199),IF(P199="n",(AQ$2-O199),"-"))</f>
        <v>28</v>
      </c>
      <c r="AQ199" s="12" t="s">
        <f>IF(P199="N",Q199,IF(P199="r",Q199,"-"))</f>
        <v>28</v>
      </c>
      <c r="AR199" s="12" t="s">
        <f>IF(P199="N",R199,IF(P199="r",R199,"-"))</f>
        <v>28</v>
      </c>
      <c r="AS199" s="12" t="s">
        <f>IF(P199="N",AI199,IF(P199="r",AI199,"-"))</f>
        <v>28</v>
      </c>
      <c r="AT199" s="12" t="s">
        <f>IF(P199="N",AJ199,IF(P199="r",AJ199,"-"))</f>
        <v>28</v>
      </c>
      <c r="AU199" s="148" t="b">
        <f>IF($Y199="Mudansha",VLOOKUP($X199,$BF$17:$BG$24,2,FALSE),IF($Y199="Yudansha",VLOOKUP($X199,$BI$17:$BJ$20,2,FALSE)))</f>
        <v>0</v>
      </c>
      <c r="AV199" t="b">
        <f>IF($AP199&gt;=65,$AU199,0)</f>
        <v>0</v>
      </c>
    </row>
    <row r="200" spans="1:256">
      <c r="F200" s="155">
        <f>F199+1</f>
        <v>195</v>
      </c>
      <c r="H200" s="133"/>
      <c r="I200" s="133"/>
      <c r="J200" s="134"/>
      <c r="K200" s="135"/>
      <c r="L200" s="136"/>
      <c r="M200" s="137">
        <f>LEFT(L200,2)</f>
      </c>
      <c r="N200" s="138">
        <f>MID(L200,4,2)</f>
      </c>
      <c r="O200" s="139">
        <f>RIGHT(L200,4)</f>
      </c>
      <c r="P200" s="140"/>
      <c r="Q200" s="141"/>
      <c r="R200" s="142"/>
      <c r="S200" s="143"/>
      <c r="T200" s="144"/>
      <c r="U200" s="145"/>
      <c r="V200" s="146"/>
      <c r="W200" s="146"/>
      <c r="X200" s="147" t="e">
        <f>VLOOKUP(AP200,$BC$7:$BD$14,2)</f>
        <v>#N/A</v>
      </c>
      <c r="Y200" s="147" t="s">
        <f>IF(P200="r",AO200,IF(P200="n",AO200,"-"))</f>
        <v>28</v>
      </c>
      <c r="Z200" s="148">
        <f>AU200-AV200</f>
        <v>0</v>
      </c>
      <c r="AA200" s="148" t="b">
        <f>IF(Y200="Mudansha",VLOOKUP(X200,$BF$7:$BG$14,2,FALSE),IF(Y200="Yudansha",VLOOKUP(X200,$BI$7:$BJ$10,2,FALSE)))</f>
        <v>0</v>
      </c>
      <c r="AB200" s="148">
        <f>IF(AQ200="Y/O",Information!S$62,0)</f>
        <v>0</v>
      </c>
      <c r="AC200" s="148">
        <f>IF(AR200="Y/O",Information!K$62,0)</f>
        <v>0</v>
      </c>
      <c r="AD200" s="148">
        <f>Z200+AA200+AB200</f>
        <v>0</v>
      </c>
      <c r="AE200" s="133"/>
      <c r="AF200" s="133"/>
      <c r="AG200" s="133"/>
      <c r="AH200" s="133"/>
      <c r="AI200" s="160"/>
      <c r="AJ200" s="160"/>
      <c r="AK200" s="150" t="s">
        <f>IF($P200="r",U200,IF($P200="n",U200,"-"))</f>
        <v>28</v>
      </c>
      <c r="AL200" s="151" t="s">
        <f>IF($P200="r",V200,IF($P200="n",V200,"-"))</f>
        <v>28</v>
      </c>
      <c r="AM200" s="151" t="s">
        <f>IF($P200="r",W200,IF($P200="n",W200,"-"))</f>
        <v>28</v>
      </c>
      <c r="AN200" s="151" t="s">
        <f>IF(P200="r",J200,IF(P200="n",J200,"-"))</f>
        <v>28</v>
      </c>
      <c r="AO200" t="e">
        <f>VLOOKUP(K200,$AZ$8:$BA$27,2,FALSE)</f>
        <v>#N/A</v>
      </c>
      <c r="AP200" s="12" t="s">
        <f>IF(P200="r",(AQ$2-O200),IF(P200="n",(AQ$2-O200),"-"))</f>
        <v>28</v>
      </c>
      <c r="AQ200" s="12" t="s">
        <f>IF(P200="N",Q200,IF(P200="r",Q200,"-"))</f>
        <v>28</v>
      </c>
      <c r="AR200" s="12" t="s">
        <f>IF(P200="N",R200,IF(P200="r",R200,"-"))</f>
        <v>28</v>
      </c>
      <c r="AS200" s="12" t="s">
        <f>IF(P200="N",AI200,IF(P200="r",AI200,"-"))</f>
        <v>28</v>
      </c>
      <c r="AT200" s="12" t="s">
        <f>IF(P200="N",AJ200,IF(P200="r",AJ200,"-"))</f>
        <v>28</v>
      </c>
      <c r="AU200" s="148" t="b">
        <f>IF($Y200="Mudansha",VLOOKUP($X200,$BF$17:$BG$24,2,FALSE),IF($Y200="Yudansha",VLOOKUP($X200,$BI$17:$BJ$20,2,FALSE)))</f>
        <v>0</v>
      </c>
      <c r="AV200" t="b">
        <f>IF($AP200&gt;=65,$AU200,0)</f>
        <v>0</v>
      </c>
    </row>
    <row r="201" spans="1:256">
      <c r="F201" s="155">
        <f>F200+1</f>
        <v>196</v>
      </c>
      <c r="H201" s="133"/>
      <c r="I201" s="133"/>
      <c r="J201" s="134"/>
      <c r="K201" s="135"/>
      <c r="L201" s="136"/>
      <c r="M201" s="137">
        <f>LEFT(L201,2)</f>
      </c>
      <c r="N201" s="138">
        <f>MID(L201,4,2)</f>
      </c>
      <c r="O201" s="139">
        <f>RIGHT(L201,4)</f>
      </c>
      <c r="P201" s="140"/>
      <c r="Q201" s="141"/>
      <c r="R201" s="142"/>
      <c r="S201" s="143"/>
      <c r="T201" s="144"/>
      <c r="U201" s="145"/>
      <c r="V201" s="146"/>
      <c r="W201" s="146"/>
      <c r="X201" s="147" t="e">
        <f>VLOOKUP(AP201,$BC$7:$BD$14,2)</f>
        <v>#N/A</v>
      </c>
      <c r="Y201" s="147" t="s">
        <f>IF(P201="r",AO201,IF(P201="n",AO201,"-"))</f>
        <v>28</v>
      </c>
      <c r="Z201" s="148">
        <f>AU201-AV201</f>
        <v>0</v>
      </c>
      <c r="AA201" s="148" t="b">
        <f>IF(Y201="Mudansha",VLOOKUP(X201,$BF$7:$BG$14,2,FALSE),IF(Y201="Yudansha",VLOOKUP(X201,$BI$7:$BJ$10,2,FALSE)))</f>
        <v>0</v>
      </c>
      <c r="AB201" s="148">
        <f>IF(AQ201="Y/O",Information!S$62,0)</f>
        <v>0</v>
      </c>
      <c r="AC201" s="148">
        <f>IF(AR201="Y/O",Information!K$62,0)</f>
        <v>0</v>
      </c>
      <c r="AD201" s="148">
        <f>Z201+AA201+AB201</f>
        <v>0</v>
      </c>
      <c r="AE201" s="133"/>
      <c r="AF201" s="133"/>
      <c r="AG201" s="133"/>
      <c r="AH201" s="133"/>
      <c r="AI201" s="160"/>
      <c r="AJ201" s="160"/>
      <c r="AK201" s="150" t="s">
        <f>IF($P201="r",U201,IF($P201="n",U201,"-"))</f>
        <v>28</v>
      </c>
      <c r="AL201" s="151" t="s">
        <f>IF($P201="r",V201,IF($P201="n",V201,"-"))</f>
        <v>28</v>
      </c>
      <c r="AM201" s="151" t="s">
        <f>IF($P201="r",W201,IF($P201="n",W201,"-"))</f>
        <v>28</v>
      </c>
      <c r="AN201" s="151" t="s">
        <f>IF(P201="r",J201,IF(P201="n",J201,"-"))</f>
        <v>28</v>
      </c>
      <c r="AO201" t="e">
        <f>VLOOKUP(K201,$AZ$8:$BA$27,2,FALSE)</f>
        <v>#N/A</v>
      </c>
      <c r="AP201" s="12" t="s">
        <f>IF(P201="r",(AQ$2-O201),IF(P201="n",(AQ$2-O201),"-"))</f>
        <v>28</v>
      </c>
      <c r="AQ201" s="12" t="s">
        <f>IF(P201="N",Q201,IF(P201="r",Q201,"-"))</f>
        <v>28</v>
      </c>
      <c r="AR201" s="12" t="s">
        <f>IF(P201="N",R201,IF(P201="r",R201,"-"))</f>
        <v>28</v>
      </c>
      <c r="AS201" s="12" t="s">
        <f>IF(P201="N",AI201,IF(P201="r",AI201,"-"))</f>
        <v>28</v>
      </c>
      <c r="AT201" s="12" t="s">
        <f>IF(P201="N",AJ201,IF(P201="r",AJ201,"-"))</f>
        <v>28</v>
      </c>
      <c r="AU201" s="148" t="b">
        <f>IF($Y201="Mudansha",VLOOKUP($X201,$BF$17:$BG$24,2,FALSE),IF($Y201="Yudansha",VLOOKUP($X201,$BI$17:$BJ$20,2,FALSE)))</f>
        <v>0</v>
      </c>
      <c r="AV201" t="b">
        <f>IF($AP201&gt;=65,$AU201,0)</f>
        <v>0</v>
      </c>
    </row>
    <row r="202" spans="1:256">
      <c r="F202" s="155">
        <f>F201+1</f>
        <v>197</v>
      </c>
      <c r="H202" s="133"/>
      <c r="I202" s="133"/>
      <c r="J202" s="134"/>
      <c r="K202" s="135"/>
      <c r="L202" s="136"/>
      <c r="M202" s="137">
        <f>LEFT(L202,2)</f>
      </c>
      <c r="N202" s="138">
        <f>MID(L202,4,2)</f>
      </c>
      <c r="O202" s="139">
        <f>RIGHT(L202,4)</f>
      </c>
      <c r="P202" s="140"/>
      <c r="Q202" s="141"/>
      <c r="R202" s="142"/>
      <c r="S202" s="143"/>
      <c r="T202" s="144"/>
      <c r="U202" s="145"/>
      <c r="V202" s="146"/>
      <c r="W202" s="146"/>
      <c r="X202" s="147" t="e">
        <f>VLOOKUP(AP202,$BC$7:$BD$14,2)</f>
        <v>#N/A</v>
      </c>
      <c r="Y202" s="147" t="s">
        <f>IF(P202="r",AO202,IF(P202="n",AO202,"-"))</f>
        <v>28</v>
      </c>
      <c r="Z202" s="148">
        <f>AU202-AV202</f>
        <v>0</v>
      </c>
      <c r="AA202" s="148" t="b">
        <f>IF(Y202="Mudansha",VLOOKUP(X202,$BF$7:$BG$14,2,FALSE),IF(Y202="Yudansha",VLOOKUP(X202,$BI$7:$BJ$10,2,FALSE)))</f>
        <v>0</v>
      </c>
      <c r="AB202" s="148">
        <f>IF(AQ202="Y/O",Information!S$62,0)</f>
        <v>0</v>
      </c>
      <c r="AC202" s="148">
        <f>IF(AR202="Y/O",Information!K$62,0)</f>
        <v>0</v>
      </c>
      <c r="AD202" s="148">
        <f>Z202+AA202+AB202</f>
        <v>0</v>
      </c>
      <c r="AE202" s="133"/>
      <c r="AF202" s="133"/>
      <c r="AG202" s="133"/>
      <c r="AH202" s="133"/>
      <c r="AI202" s="160"/>
      <c r="AJ202" s="160"/>
      <c r="AK202" s="150" t="s">
        <f>IF($P202="r",U202,IF($P202="n",U202,"-"))</f>
        <v>28</v>
      </c>
      <c r="AL202" s="151" t="s">
        <f>IF($P202="r",V202,IF($P202="n",V202,"-"))</f>
        <v>28</v>
      </c>
      <c r="AM202" s="151" t="s">
        <f>IF($P202="r",W202,IF($P202="n",W202,"-"))</f>
        <v>28</v>
      </c>
      <c r="AN202" s="151" t="s">
        <f>IF(P202="r",J202,IF(P202="n",J202,"-"))</f>
        <v>28</v>
      </c>
      <c r="AO202" t="e">
        <f>VLOOKUP(K202,$AZ$8:$BA$27,2,FALSE)</f>
        <v>#N/A</v>
      </c>
      <c r="AP202" s="12" t="s">
        <f>IF(P202="r",(AQ$2-O202),IF(P202="n",(AQ$2-O202),"-"))</f>
        <v>28</v>
      </c>
      <c r="AQ202" s="12" t="s">
        <f>IF(P202="N",Q202,IF(P202="r",Q202,"-"))</f>
        <v>28</v>
      </c>
      <c r="AR202" s="12" t="s">
        <f>IF(P202="N",R202,IF(P202="r",R202,"-"))</f>
        <v>28</v>
      </c>
      <c r="AS202" s="12" t="s">
        <f>IF(P202="N",AI202,IF(P202="r",AI202,"-"))</f>
        <v>28</v>
      </c>
      <c r="AT202" s="12" t="s">
        <f>IF(P202="N",AJ202,IF(P202="r",AJ202,"-"))</f>
        <v>28</v>
      </c>
      <c r="AU202" s="148" t="b">
        <f>IF($Y202="Mudansha",VLOOKUP($X202,$BF$17:$BG$24,2,FALSE),IF($Y202="Yudansha",VLOOKUP($X202,$BI$17:$BJ$20,2,FALSE)))</f>
        <v>0</v>
      </c>
      <c r="AV202" t="b">
        <f>IF($AP202&gt;=65,$AU202,0)</f>
        <v>0</v>
      </c>
    </row>
    <row r="203" spans="1:256">
      <c r="F203" s="155">
        <f>F202+1</f>
        <v>198</v>
      </c>
      <c r="H203" s="133"/>
      <c r="I203" s="133"/>
      <c r="J203" s="134"/>
      <c r="K203" s="135"/>
      <c r="L203" s="136"/>
      <c r="M203" s="137">
        <f>LEFT(L203,2)</f>
      </c>
      <c r="N203" s="138">
        <f>MID(L203,4,2)</f>
      </c>
      <c r="O203" s="139">
        <f>RIGHT(L203,4)</f>
      </c>
      <c r="P203" s="140"/>
      <c r="Q203" s="141"/>
      <c r="R203" s="142"/>
      <c r="S203" s="143"/>
      <c r="T203" s="144"/>
      <c r="U203" s="145"/>
      <c r="V203" s="146"/>
      <c r="W203" s="146"/>
      <c r="X203" s="147" t="e">
        <f>VLOOKUP(AP203,$BC$7:$BD$14,2)</f>
        <v>#N/A</v>
      </c>
      <c r="Y203" s="147" t="s">
        <f>IF(P203="r",AO203,IF(P203="n",AO203,"-"))</f>
        <v>28</v>
      </c>
      <c r="Z203" s="148">
        <f>AU203-AV203</f>
        <v>0</v>
      </c>
      <c r="AA203" s="148" t="b">
        <f>IF(Y203="Mudansha",VLOOKUP(X203,$BF$7:$BG$14,2,FALSE),IF(Y203="Yudansha",VLOOKUP(X203,$BI$7:$BJ$10,2,FALSE)))</f>
        <v>0</v>
      </c>
      <c r="AB203" s="148">
        <f>IF(AQ203="Y/O",Information!S$62,0)</f>
        <v>0</v>
      </c>
      <c r="AC203" s="148">
        <f>IF(AR203="Y/O",Information!K$62,0)</f>
        <v>0</v>
      </c>
      <c r="AD203" s="148">
        <f>Z203+AA203+AB203</f>
        <v>0</v>
      </c>
      <c r="AE203" s="133"/>
      <c r="AF203" s="133"/>
      <c r="AG203" s="133"/>
      <c r="AH203" s="133"/>
      <c r="AI203" s="160"/>
      <c r="AJ203" s="160"/>
      <c r="AK203" s="150" t="s">
        <f>IF($P203="r",U203,IF($P203="n",U203,"-"))</f>
        <v>28</v>
      </c>
      <c r="AL203" s="151" t="s">
        <f>IF($P203="r",V203,IF($P203="n",V203,"-"))</f>
        <v>28</v>
      </c>
      <c r="AM203" s="151" t="s">
        <f>IF($P203="r",W203,IF($P203="n",W203,"-"))</f>
        <v>28</v>
      </c>
      <c r="AN203" s="151" t="s">
        <f>IF(P203="r",J203,IF(P203="n",J203,"-"))</f>
        <v>28</v>
      </c>
      <c r="AO203" t="e">
        <f>VLOOKUP(K203,$AZ$8:$BA$27,2,FALSE)</f>
        <v>#N/A</v>
      </c>
      <c r="AP203" s="12" t="s">
        <f>IF(P203="r",(AQ$2-O203),IF(P203="n",(AQ$2-O203),"-"))</f>
        <v>28</v>
      </c>
      <c r="AQ203" s="12" t="s">
        <f>IF(P203="N",Q203,IF(P203="r",Q203,"-"))</f>
        <v>28</v>
      </c>
      <c r="AR203" s="12" t="s">
        <f>IF(P203="N",R203,IF(P203="r",R203,"-"))</f>
        <v>28</v>
      </c>
      <c r="AS203" s="12" t="s">
        <f>IF(P203="N",AI203,IF(P203="r",AI203,"-"))</f>
        <v>28</v>
      </c>
      <c r="AT203" s="12" t="s">
        <f>IF(P203="N",AJ203,IF(P203="r",AJ203,"-"))</f>
        <v>28</v>
      </c>
      <c r="AU203" s="148" t="b">
        <f>IF($Y203="Mudansha",VLOOKUP($X203,$BF$17:$BG$24,2,FALSE),IF($Y203="Yudansha",VLOOKUP($X203,$BI$17:$BJ$20,2,FALSE)))</f>
        <v>0</v>
      </c>
      <c r="AV203" t="b">
        <f>IF($AP203&gt;=65,$AU203,0)</f>
        <v>0</v>
      </c>
    </row>
    <row r="204" spans="1:256">
      <c r="F204" s="155">
        <f>F203+1</f>
        <v>199</v>
      </c>
      <c r="H204" s="133"/>
      <c r="I204" s="133"/>
      <c r="J204" s="134"/>
      <c r="K204" s="135"/>
      <c r="L204" s="136"/>
      <c r="M204" s="137">
        <f>LEFT(L204,2)</f>
      </c>
      <c r="N204" s="138">
        <f>MID(L204,4,2)</f>
      </c>
      <c r="O204" s="139">
        <f>RIGHT(L204,4)</f>
      </c>
      <c r="P204" s="140"/>
      <c r="Q204" s="141"/>
      <c r="R204" s="142"/>
      <c r="S204" s="143"/>
      <c r="T204" s="144"/>
      <c r="U204" s="145"/>
      <c r="V204" s="146"/>
      <c r="W204" s="146"/>
      <c r="X204" s="147" t="e">
        <f>VLOOKUP(AP204,$BC$7:$BD$14,2)</f>
        <v>#N/A</v>
      </c>
      <c r="Y204" s="147" t="s">
        <f>IF(P204="r",AO204,IF(P204="n",AO204,"-"))</f>
        <v>28</v>
      </c>
      <c r="Z204" s="148">
        <f>AU204-AV204</f>
        <v>0</v>
      </c>
      <c r="AA204" s="148" t="b">
        <f>IF(Y204="Mudansha",VLOOKUP(X204,$BF$7:$BG$14,2,FALSE),IF(Y204="Yudansha",VLOOKUP(X204,$BI$7:$BJ$10,2,FALSE)))</f>
        <v>0</v>
      </c>
      <c r="AB204" s="148">
        <f>IF(AQ204="Y/O",Information!S$62,0)</f>
        <v>0</v>
      </c>
      <c r="AC204" s="148">
        <f>IF(AR204="Y/O",Information!K$62,0)</f>
        <v>0</v>
      </c>
      <c r="AD204" s="148">
        <f>Z204+AA204+AB204</f>
        <v>0</v>
      </c>
      <c r="AE204" s="133"/>
      <c r="AF204" s="133"/>
      <c r="AG204" s="133"/>
      <c r="AH204" s="133"/>
      <c r="AI204" s="160"/>
      <c r="AJ204" s="160"/>
      <c r="AK204" s="150" t="s">
        <f>IF($P204="r",U204,IF($P204="n",U204,"-"))</f>
        <v>28</v>
      </c>
      <c r="AL204" s="151" t="s">
        <f>IF($P204="r",V204,IF($P204="n",V204,"-"))</f>
        <v>28</v>
      </c>
      <c r="AM204" s="151" t="s">
        <f>IF($P204="r",W204,IF($P204="n",W204,"-"))</f>
        <v>28</v>
      </c>
      <c r="AN204" s="151" t="s">
        <f>IF(P204="r",J204,IF(P204="n",J204,"-"))</f>
        <v>28</v>
      </c>
      <c r="AO204" t="e">
        <f>VLOOKUP(K204,$AZ$8:$BA$27,2,FALSE)</f>
        <v>#N/A</v>
      </c>
      <c r="AP204" s="12" t="s">
        <f>IF(P204="r",(AQ$2-O204),IF(P204="n",(AQ$2-O204),"-"))</f>
        <v>28</v>
      </c>
      <c r="AQ204" s="12" t="s">
        <f>IF(P204="N",Q204,IF(P204="r",Q204,"-"))</f>
        <v>28</v>
      </c>
      <c r="AR204" s="12" t="s">
        <f>IF(P204="N",R204,IF(P204="r",R204,"-"))</f>
        <v>28</v>
      </c>
      <c r="AS204" s="12" t="s">
        <f>IF(P204="N",AI204,IF(P204="r",AI204,"-"))</f>
        <v>28</v>
      </c>
      <c r="AT204" s="12" t="s">
        <f>IF(P204="N",AJ204,IF(P204="r",AJ204,"-"))</f>
        <v>28</v>
      </c>
      <c r="AU204" s="148" t="b">
        <f>IF($Y204="Mudansha",VLOOKUP($X204,$BF$17:$BG$24,2,FALSE),IF($Y204="Yudansha",VLOOKUP($X204,$BI$17:$BJ$20,2,FALSE)))</f>
        <v>0</v>
      </c>
      <c r="AV204" t="b">
        <f>IF($AP204&gt;=65,$AU204,0)</f>
        <v>0</v>
      </c>
    </row>
    <row r="205" spans="1:256">
      <c r="F205" s="155">
        <f>F204+1</f>
        <v>200</v>
      </c>
      <c r="H205" s="133"/>
      <c r="I205" s="133"/>
      <c r="J205" s="134"/>
      <c r="K205" s="135"/>
      <c r="L205" s="136"/>
      <c r="M205" s="137">
        <f>LEFT(L205,2)</f>
      </c>
      <c r="N205" s="138">
        <f>MID(L205,4,2)</f>
      </c>
      <c r="O205" s="139">
        <f>RIGHT(L205,4)</f>
      </c>
      <c r="P205" s="140"/>
      <c r="Q205" s="141"/>
      <c r="R205" s="142"/>
      <c r="S205" s="143"/>
      <c r="T205" s="144"/>
      <c r="U205" s="145"/>
      <c r="V205" s="146"/>
      <c r="W205" s="146"/>
      <c r="X205" s="147" t="e">
        <f>VLOOKUP(AP205,$BC$7:$BD$14,2)</f>
        <v>#N/A</v>
      </c>
      <c r="Y205" s="147" t="s">
        <f>IF(P205="r",AO205,IF(P205="n",AO205,"-"))</f>
        <v>28</v>
      </c>
      <c r="Z205" s="148">
        <f>AU205-AV205</f>
        <v>0</v>
      </c>
      <c r="AA205" s="148" t="b">
        <f>IF(Y205="Mudansha",VLOOKUP(X205,$BF$7:$BG$14,2,FALSE),IF(Y205="Yudansha",VLOOKUP(X205,$BI$7:$BJ$10,2,FALSE)))</f>
        <v>0</v>
      </c>
      <c r="AB205" s="148">
        <f>IF(AQ205="Y/O",Information!S$62,0)</f>
        <v>0</v>
      </c>
      <c r="AC205" s="148">
        <f>IF(AR205="Y/O",Information!K$62,0)</f>
        <v>0</v>
      </c>
      <c r="AD205" s="148">
        <f>Z205+AA205+AB205</f>
        <v>0</v>
      </c>
      <c r="AE205" s="133"/>
      <c r="AF205" s="133"/>
      <c r="AG205" s="133"/>
      <c r="AH205" s="133"/>
      <c r="AI205" s="160"/>
      <c r="AJ205" s="160"/>
      <c r="AK205" s="150" t="s">
        <f>IF($P205="r",U205,IF($P205="n",U205,"-"))</f>
        <v>28</v>
      </c>
      <c r="AL205" s="151" t="s">
        <f>IF($P205="r",V205,IF($P205="n",V205,"-"))</f>
        <v>28</v>
      </c>
      <c r="AM205" s="151" t="s">
        <f>IF($P205="r",W205,IF($P205="n",W205,"-"))</f>
        <v>28</v>
      </c>
      <c r="AN205" s="151" t="s">
        <f>IF(P205="r",J205,IF(P205="n",J205,"-"))</f>
        <v>28</v>
      </c>
      <c r="AO205" t="e">
        <f>VLOOKUP(K205,$AZ$8:$BA$27,2,FALSE)</f>
        <v>#N/A</v>
      </c>
      <c r="AP205" s="12" t="s">
        <f>IF(P205="r",(AQ$2-O205),IF(P205="n",(AQ$2-O205),"-"))</f>
        <v>28</v>
      </c>
      <c r="AQ205" s="12" t="s">
        <f>IF(P205="N",Q205,IF(P205="r",Q205,"-"))</f>
        <v>28</v>
      </c>
      <c r="AR205" s="12" t="s">
        <f>IF(P205="N",R205,IF(P205="r",R205,"-"))</f>
        <v>28</v>
      </c>
      <c r="AS205" s="12" t="s">
        <f>IF(P205="N",AI205,IF(P205="r",AI205,"-"))</f>
        <v>28</v>
      </c>
      <c r="AT205" s="12" t="s">
        <f>IF(P205="N",AJ205,IF(P205="r",AJ205,"-"))</f>
        <v>28</v>
      </c>
      <c r="AU205" s="148" t="b">
        <f>IF($Y205="Mudansha",VLOOKUP($X205,$BF$17:$BG$24,2,FALSE),IF($Y205="Yudansha",VLOOKUP($X205,$BI$17:$BJ$20,2,FALSE)))</f>
        <v>0</v>
      </c>
      <c r="AV205" t="b">
        <f>IF($AP205&gt;=65,$AU205,0)</f>
        <v>0</v>
      </c>
    </row>
    <row r="206" spans="1:256">
      <c r="F206" s="155">
        <f>F205+1</f>
        <v>201</v>
      </c>
      <c r="H206" s="133"/>
      <c r="I206" s="133"/>
      <c r="J206" s="134"/>
      <c r="K206" s="135"/>
      <c r="L206" s="136"/>
      <c r="M206" s="137">
        <f>LEFT(L206,2)</f>
      </c>
      <c r="N206" s="138">
        <f>MID(L206,4,2)</f>
      </c>
      <c r="O206" s="139">
        <f>RIGHT(L206,4)</f>
      </c>
      <c r="P206" s="140"/>
      <c r="Q206" s="141"/>
      <c r="R206" s="142"/>
      <c r="S206" s="143"/>
      <c r="T206" s="144"/>
      <c r="U206" s="145"/>
      <c r="V206" s="146"/>
      <c r="W206" s="146"/>
      <c r="X206" s="147" t="e">
        <f>VLOOKUP(AP206,$BC$7:$BD$14,2)</f>
        <v>#N/A</v>
      </c>
      <c r="Y206" s="147" t="s">
        <f>IF(P206="r",AO206,IF(P206="n",AO206,"-"))</f>
        <v>28</v>
      </c>
      <c r="Z206" s="148">
        <f>AU206-AV206</f>
        <v>0</v>
      </c>
      <c r="AA206" s="148" t="b">
        <f>IF(Y206="Mudansha",VLOOKUP(X206,$BF$7:$BG$14,2,FALSE),IF(Y206="Yudansha",VLOOKUP(X206,$BI$7:$BJ$10,2,FALSE)))</f>
        <v>0</v>
      </c>
      <c r="AB206" s="148">
        <f>IF(AQ206="Y/O",Information!S$62,0)</f>
        <v>0</v>
      </c>
      <c r="AC206" s="148">
        <f>IF(AR206="Y/O",Information!K$62,0)</f>
        <v>0</v>
      </c>
      <c r="AD206" s="148">
        <f>Z206+AA206+AB206</f>
        <v>0</v>
      </c>
      <c r="AE206" s="133"/>
      <c r="AF206" s="133"/>
      <c r="AG206" s="133"/>
      <c r="AH206" s="133"/>
      <c r="AI206" s="160"/>
      <c r="AJ206" s="160"/>
      <c r="AK206" s="150" t="s">
        <f>IF($P206="r",U206,IF($P206="n",U206,"-"))</f>
        <v>28</v>
      </c>
      <c r="AL206" s="151" t="s">
        <f>IF($P206="r",V206,IF($P206="n",V206,"-"))</f>
        <v>28</v>
      </c>
      <c r="AM206" s="151" t="s">
        <f>IF($P206="r",W206,IF($P206="n",W206,"-"))</f>
        <v>28</v>
      </c>
      <c r="AN206" s="151" t="s">
        <f>IF(P206="r",J206,IF(P206="n",J206,"-"))</f>
        <v>28</v>
      </c>
      <c r="AO206" t="e">
        <f>VLOOKUP(K206,$AZ$8:$BA$27,2,FALSE)</f>
        <v>#N/A</v>
      </c>
      <c r="AP206" s="12" t="s">
        <f>IF(P206="r",(AQ$2-O206),IF(P206="n",(AQ$2-O206),"-"))</f>
        <v>28</v>
      </c>
      <c r="AQ206" s="12" t="s">
        <f>IF(P206="N",Q206,IF(P206="r",Q206,"-"))</f>
        <v>28</v>
      </c>
      <c r="AR206" s="12" t="s">
        <f>IF(P206="N",R206,IF(P206="r",R206,"-"))</f>
        <v>28</v>
      </c>
      <c r="AS206" s="12" t="s">
        <f>IF(P206="N",AI206,IF(P206="r",AI206,"-"))</f>
        <v>28</v>
      </c>
      <c r="AT206" s="12" t="s">
        <f>IF(P206="N",AJ206,IF(P206="r",AJ206,"-"))</f>
        <v>28</v>
      </c>
      <c r="AU206" s="148" t="b">
        <f>IF($Y206="Mudansha",VLOOKUP($X206,$BF$17:$BG$24,2,FALSE),IF($Y206="Yudansha",VLOOKUP($X206,$BI$17:$BJ$20,2,FALSE)))</f>
        <v>0</v>
      </c>
      <c r="AV206" t="b">
        <f>IF($AP206&gt;=65,$AU206,0)</f>
        <v>0</v>
      </c>
    </row>
    <row r="207" spans="1:256">
      <c r="F207" s="155">
        <f>F206+1</f>
        <v>202</v>
      </c>
      <c r="H207" s="133"/>
      <c r="I207" s="133"/>
      <c r="J207" s="134"/>
      <c r="K207" s="135"/>
      <c r="L207" s="136"/>
      <c r="M207" s="137">
        <f>LEFT(L207,2)</f>
      </c>
      <c r="N207" s="138">
        <f>MID(L207,4,2)</f>
      </c>
      <c r="O207" s="139">
        <f>RIGHT(L207,4)</f>
      </c>
      <c r="P207" s="140"/>
      <c r="Q207" s="141"/>
      <c r="R207" s="142"/>
      <c r="S207" s="143"/>
      <c r="T207" s="144"/>
      <c r="U207" s="145"/>
      <c r="V207" s="146"/>
      <c r="W207" s="146"/>
      <c r="X207" s="147" t="e">
        <f>VLOOKUP(AP207,$BC$7:$BD$14,2)</f>
        <v>#N/A</v>
      </c>
      <c r="Y207" s="147" t="s">
        <f>IF(P207="r",AO207,IF(P207="n",AO207,"-"))</f>
        <v>28</v>
      </c>
      <c r="Z207" s="148">
        <f>AU207-AV207</f>
        <v>0</v>
      </c>
      <c r="AA207" s="148" t="b">
        <f>IF(Y207="Mudansha",VLOOKUP(X207,$BF$7:$BG$14,2,FALSE),IF(Y207="Yudansha",VLOOKUP(X207,$BI$7:$BJ$10,2,FALSE)))</f>
        <v>0</v>
      </c>
      <c r="AB207" s="148">
        <f>IF(AQ207="Y/O",Information!S$62,0)</f>
        <v>0</v>
      </c>
      <c r="AC207" s="148">
        <f>IF(AR207="Y/O",Information!K$62,0)</f>
        <v>0</v>
      </c>
      <c r="AD207" s="148">
        <f>Z207+AA207+AB207</f>
        <v>0</v>
      </c>
      <c r="AE207" s="133"/>
      <c r="AF207" s="133"/>
      <c r="AG207" s="133"/>
      <c r="AH207" s="133"/>
      <c r="AI207" s="160"/>
      <c r="AJ207" s="160"/>
      <c r="AK207" s="150" t="s">
        <f>IF($P207="r",U207,IF($P207="n",U207,"-"))</f>
        <v>28</v>
      </c>
      <c r="AL207" s="151" t="s">
        <f>IF($P207="r",V207,IF($P207="n",V207,"-"))</f>
        <v>28</v>
      </c>
      <c r="AM207" s="151" t="s">
        <f>IF($P207="r",W207,IF($P207="n",W207,"-"))</f>
        <v>28</v>
      </c>
      <c r="AN207" s="151" t="s">
        <f>IF(P207="r",J207,IF(P207="n",J207,"-"))</f>
        <v>28</v>
      </c>
      <c r="AO207" t="e">
        <f>VLOOKUP(K207,$AZ$8:$BA$27,2,FALSE)</f>
        <v>#N/A</v>
      </c>
      <c r="AP207" s="12" t="s">
        <f>IF(P207="r",(AQ$2-O207),IF(P207="n",(AQ$2-O207),"-"))</f>
        <v>28</v>
      </c>
      <c r="AQ207" s="12" t="s">
        <f>IF(P207="N",Q207,IF(P207="r",Q207,"-"))</f>
        <v>28</v>
      </c>
      <c r="AR207" s="12" t="s">
        <f>IF(P207="N",R207,IF(P207="r",R207,"-"))</f>
        <v>28</v>
      </c>
      <c r="AS207" s="12" t="s">
        <f>IF(P207="N",AI207,IF(P207="r",AI207,"-"))</f>
        <v>28</v>
      </c>
      <c r="AT207" s="12" t="s">
        <f>IF(P207="N",AJ207,IF(P207="r",AJ207,"-"))</f>
        <v>28</v>
      </c>
      <c r="AU207" s="148" t="b">
        <f>IF($Y207="Mudansha",VLOOKUP($X207,$BF$17:$BG$24,2,FALSE),IF($Y207="Yudansha",VLOOKUP($X207,$BI$17:$BJ$20,2,FALSE)))</f>
        <v>0</v>
      </c>
      <c r="AV207" t="b">
        <f>IF($AP207&gt;=65,$AU207,0)</f>
        <v>0</v>
      </c>
    </row>
    <row r="208" spans="1:256">
      <c r="F208" s="155">
        <f>F207+1</f>
        <v>203</v>
      </c>
      <c r="H208" s="133"/>
      <c r="I208" s="133"/>
      <c r="J208" s="134"/>
      <c r="K208" s="135"/>
      <c r="L208" s="136"/>
      <c r="M208" s="137">
        <f>LEFT(L208,2)</f>
      </c>
      <c r="N208" s="138">
        <f>MID(L208,4,2)</f>
      </c>
      <c r="O208" s="139">
        <f>RIGHT(L208,4)</f>
      </c>
      <c r="P208" s="140"/>
      <c r="Q208" s="141"/>
      <c r="R208" s="142"/>
      <c r="S208" s="143"/>
      <c r="T208" s="144"/>
      <c r="U208" s="145"/>
      <c r="V208" s="146"/>
      <c r="W208" s="146"/>
      <c r="X208" s="147" t="e">
        <f>VLOOKUP(AP208,$BC$7:$BD$14,2)</f>
        <v>#N/A</v>
      </c>
      <c r="Y208" s="147" t="s">
        <f>IF(P208="r",AO208,IF(P208="n",AO208,"-"))</f>
        <v>28</v>
      </c>
      <c r="Z208" s="148">
        <f>AU208-AV208</f>
        <v>0</v>
      </c>
      <c r="AA208" s="148" t="b">
        <f>IF(Y208="Mudansha",VLOOKUP(X208,$BF$7:$BG$14,2,FALSE),IF(Y208="Yudansha",VLOOKUP(X208,$BI$7:$BJ$10,2,FALSE)))</f>
        <v>0</v>
      </c>
      <c r="AB208" s="148">
        <f>IF(AQ208="Y/O",Information!S$62,0)</f>
        <v>0</v>
      </c>
      <c r="AC208" s="148">
        <f>IF(AR208="Y/O",Information!K$62,0)</f>
        <v>0</v>
      </c>
      <c r="AD208" s="148">
        <f>Z208+AA208+AB208</f>
        <v>0</v>
      </c>
      <c r="AE208" s="133"/>
      <c r="AF208" s="133"/>
      <c r="AG208" s="133"/>
      <c r="AH208" s="133"/>
      <c r="AI208" s="160"/>
      <c r="AJ208" s="160"/>
      <c r="AK208" s="150" t="s">
        <f>IF($P208="r",U208,IF($P208="n",U208,"-"))</f>
        <v>28</v>
      </c>
      <c r="AL208" s="151" t="s">
        <f>IF($P208="r",V208,IF($P208="n",V208,"-"))</f>
        <v>28</v>
      </c>
      <c r="AM208" s="151" t="s">
        <f>IF($P208="r",W208,IF($P208="n",W208,"-"))</f>
        <v>28</v>
      </c>
      <c r="AN208" s="151" t="s">
        <f>IF(P208="r",J208,IF(P208="n",J208,"-"))</f>
        <v>28</v>
      </c>
      <c r="AO208" t="e">
        <f>VLOOKUP(K208,$AZ$8:$BA$27,2,FALSE)</f>
        <v>#N/A</v>
      </c>
      <c r="AP208" s="12" t="s">
        <f>IF(P208="r",(AQ$2-O208),IF(P208="n",(AQ$2-O208),"-"))</f>
        <v>28</v>
      </c>
      <c r="AQ208" s="12" t="s">
        <f>IF(P208="N",Q208,IF(P208="r",Q208,"-"))</f>
        <v>28</v>
      </c>
      <c r="AR208" s="12" t="s">
        <f>IF(P208="N",R208,IF(P208="r",R208,"-"))</f>
        <v>28</v>
      </c>
      <c r="AS208" s="12" t="s">
        <f>IF(P208="N",AI208,IF(P208="r",AI208,"-"))</f>
        <v>28</v>
      </c>
      <c r="AT208" s="12" t="s">
        <f>IF(P208="N",AJ208,IF(P208="r",AJ208,"-"))</f>
        <v>28</v>
      </c>
      <c r="AU208" s="148" t="b">
        <f>IF($Y208="Mudansha",VLOOKUP($X208,$BF$17:$BG$24,2,FALSE),IF($Y208="Yudansha",VLOOKUP($X208,$BI$17:$BJ$20,2,FALSE)))</f>
        <v>0</v>
      </c>
      <c r="AV208" t="b">
        <f>IF($AP208&gt;=65,$AU208,0)</f>
        <v>0</v>
      </c>
    </row>
    <row r="209" spans="1:256">
      <c r="F209" s="155">
        <f>F208+1</f>
        <v>204</v>
      </c>
      <c r="H209" s="133"/>
      <c r="I209" s="133"/>
      <c r="J209" s="134"/>
      <c r="K209" s="135"/>
      <c r="L209" s="136"/>
      <c r="M209" s="137">
        <f>LEFT(L209,2)</f>
      </c>
      <c r="N209" s="138">
        <f>MID(L209,4,2)</f>
      </c>
      <c r="O209" s="139">
        <f>RIGHT(L209,4)</f>
      </c>
      <c r="P209" s="140"/>
      <c r="Q209" s="141"/>
      <c r="R209" s="142"/>
      <c r="S209" s="143"/>
      <c r="T209" s="144"/>
      <c r="U209" s="145"/>
      <c r="V209" s="146"/>
      <c r="W209" s="146"/>
      <c r="X209" s="147" t="e">
        <f>VLOOKUP(AP209,$BC$7:$BD$14,2)</f>
        <v>#N/A</v>
      </c>
      <c r="Y209" s="147" t="s">
        <f>IF(P209="r",AO209,IF(P209="n",AO209,"-"))</f>
        <v>28</v>
      </c>
      <c r="Z209" s="148">
        <f>AU209-AV209</f>
        <v>0</v>
      </c>
      <c r="AA209" s="148" t="b">
        <f>IF(Y209="Mudansha",VLOOKUP(X209,$BF$7:$BG$14,2,FALSE),IF(Y209="Yudansha",VLOOKUP(X209,$BI$7:$BJ$10,2,FALSE)))</f>
        <v>0</v>
      </c>
      <c r="AB209" s="148">
        <f>IF(AQ209="Y/O",Information!S$62,0)</f>
        <v>0</v>
      </c>
      <c r="AC209" s="148">
        <f>IF(AR209="Y/O",Information!K$62,0)</f>
        <v>0</v>
      </c>
      <c r="AD209" s="148">
        <f>Z209+AA209+AB209</f>
        <v>0</v>
      </c>
      <c r="AE209" s="133"/>
      <c r="AF209" s="133"/>
      <c r="AG209" s="133"/>
      <c r="AH209" s="133"/>
      <c r="AI209" s="160"/>
      <c r="AJ209" s="160"/>
      <c r="AK209" s="150" t="s">
        <f>IF($P209="r",U209,IF($P209="n",U209,"-"))</f>
        <v>28</v>
      </c>
      <c r="AL209" s="151" t="s">
        <f>IF($P209="r",V209,IF($P209="n",V209,"-"))</f>
        <v>28</v>
      </c>
      <c r="AM209" s="151" t="s">
        <f>IF($P209="r",W209,IF($P209="n",W209,"-"))</f>
        <v>28</v>
      </c>
      <c r="AN209" s="151" t="s">
        <f>IF(P209="r",J209,IF(P209="n",J209,"-"))</f>
        <v>28</v>
      </c>
      <c r="AO209" t="e">
        <f>VLOOKUP(K209,$AZ$8:$BA$27,2,FALSE)</f>
        <v>#N/A</v>
      </c>
      <c r="AP209" s="12" t="s">
        <f>IF(P209="r",(AQ$2-O209),IF(P209="n",(AQ$2-O209),"-"))</f>
        <v>28</v>
      </c>
      <c r="AQ209" s="12" t="s">
        <f>IF(P209="N",Q209,IF(P209="r",Q209,"-"))</f>
        <v>28</v>
      </c>
      <c r="AR209" s="12" t="s">
        <f>IF(P209="N",R209,IF(P209="r",R209,"-"))</f>
        <v>28</v>
      </c>
      <c r="AS209" s="12" t="s">
        <f>IF(P209="N",AI209,IF(P209="r",AI209,"-"))</f>
        <v>28</v>
      </c>
      <c r="AT209" s="12" t="s">
        <f>IF(P209="N",AJ209,IF(P209="r",AJ209,"-"))</f>
        <v>28</v>
      </c>
      <c r="AU209" s="148" t="b">
        <f>IF($Y209="Mudansha",VLOOKUP($X209,$BF$17:$BG$24,2,FALSE),IF($Y209="Yudansha",VLOOKUP($X209,$BI$17:$BJ$20,2,FALSE)))</f>
        <v>0</v>
      </c>
      <c r="AV209" t="b">
        <f>IF($AP209&gt;=65,$AU209,0)</f>
        <v>0</v>
      </c>
    </row>
    <row r="210" spans="1:256">
      <c r="F210" s="155">
        <f>F209+1</f>
        <v>205</v>
      </c>
      <c r="H210" s="133"/>
      <c r="I210" s="133"/>
      <c r="J210" s="134"/>
      <c r="K210" s="135"/>
      <c r="L210" s="136"/>
      <c r="M210" s="137">
        <f>LEFT(L210,2)</f>
      </c>
      <c r="N210" s="138">
        <f>MID(L210,4,2)</f>
      </c>
      <c r="O210" s="139">
        <f>RIGHT(L210,4)</f>
      </c>
      <c r="P210" s="140"/>
      <c r="Q210" s="141"/>
      <c r="R210" s="142"/>
      <c r="S210" s="143"/>
      <c r="T210" s="144"/>
      <c r="U210" s="145"/>
      <c r="V210" s="146"/>
      <c r="W210" s="146"/>
      <c r="X210" s="147" t="e">
        <f>VLOOKUP(AP210,$BC$7:$BD$14,2)</f>
        <v>#N/A</v>
      </c>
      <c r="Y210" s="147" t="s">
        <f>IF(P210="r",AO210,IF(P210="n",AO210,"-"))</f>
        <v>28</v>
      </c>
      <c r="Z210" s="148">
        <f>AU210-AV210</f>
        <v>0</v>
      </c>
      <c r="AA210" s="148" t="b">
        <f>IF(Y210="Mudansha",VLOOKUP(X210,$BF$7:$BG$14,2,FALSE),IF(Y210="Yudansha",VLOOKUP(X210,$BI$7:$BJ$10,2,FALSE)))</f>
        <v>0</v>
      </c>
      <c r="AB210" s="148">
        <f>IF(AQ210="Y/O",Information!S$62,0)</f>
        <v>0</v>
      </c>
      <c r="AC210" s="148">
        <f>IF(AR210="Y/O",Information!K$62,0)</f>
        <v>0</v>
      </c>
      <c r="AD210" s="148">
        <f>Z210+AA210+AB210</f>
        <v>0</v>
      </c>
      <c r="AE210" s="133"/>
      <c r="AF210" s="133"/>
      <c r="AG210" s="133"/>
      <c r="AH210" s="133"/>
      <c r="AI210" s="160"/>
      <c r="AJ210" s="160"/>
      <c r="AK210" s="150" t="s">
        <f>IF($P210="r",U210,IF($P210="n",U210,"-"))</f>
        <v>28</v>
      </c>
      <c r="AL210" s="151" t="s">
        <f>IF($P210="r",V210,IF($P210="n",V210,"-"))</f>
        <v>28</v>
      </c>
      <c r="AM210" s="151" t="s">
        <f>IF($P210="r",W210,IF($P210="n",W210,"-"))</f>
        <v>28</v>
      </c>
      <c r="AN210" s="151" t="s">
        <f>IF(P210="r",J210,IF(P210="n",J210,"-"))</f>
        <v>28</v>
      </c>
      <c r="AO210" t="e">
        <f>VLOOKUP(K210,$AZ$8:$BA$27,2,FALSE)</f>
        <v>#N/A</v>
      </c>
      <c r="AP210" s="12" t="s">
        <f>IF(P210="r",(AQ$2-O210),IF(P210="n",(AQ$2-O210),"-"))</f>
        <v>28</v>
      </c>
      <c r="AQ210" s="12" t="s">
        <f>IF(P210="N",Q210,IF(P210="r",Q210,"-"))</f>
        <v>28</v>
      </c>
      <c r="AR210" s="12" t="s">
        <f>IF(P210="N",R210,IF(P210="r",R210,"-"))</f>
        <v>28</v>
      </c>
      <c r="AS210" s="12" t="s">
        <f>IF(P210="N",AI210,IF(P210="r",AI210,"-"))</f>
        <v>28</v>
      </c>
      <c r="AT210" s="12" t="s">
        <f>IF(P210="N",AJ210,IF(P210="r",AJ210,"-"))</f>
        <v>28</v>
      </c>
      <c r="AU210" s="148" t="b">
        <f>IF($Y210="Mudansha",VLOOKUP($X210,$BF$17:$BG$24,2,FALSE),IF($Y210="Yudansha",VLOOKUP($X210,$BI$17:$BJ$20,2,FALSE)))</f>
        <v>0</v>
      </c>
      <c r="AV210" t="b">
        <f>IF($AP210&gt;=65,$AU210,0)</f>
        <v>0</v>
      </c>
    </row>
    <row r="211" spans="1:256">
      <c r="F211" s="155">
        <f>F210+1</f>
        <v>206</v>
      </c>
      <c r="H211" s="133"/>
      <c r="I211" s="133"/>
      <c r="J211" s="134"/>
      <c r="K211" s="135"/>
      <c r="L211" s="136"/>
      <c r="M211" s="137">
        <f>LEFT(L211,2)</f>
      </c>
      <c r="N211" s="138">
        <f>MID(L211,4,2)</f>
      </c>
      <c r="O211" s="139">
        <f>RIGHT(L211,4)</f>
      </c>
      <c r="P211" s="140"/>
      <c r="Q211" s="141"/>
      <c r="R211" s="142"/>
      <c r="S211" s="143"/>
      <c r="T211" s="144"/>
      <c r="U211" s="145"/>
      <c r="V211" s="146"/>
      <c r="W211" s="146"/>
      <c r="X211" s="147" t="e">
        <f>VLOOKUP(AP211,$BC$7:$BD$14,2)</f>
        <v>#N/A</v>
      </c>
      <c r="Y211" s="147" t="s">
        <f>IF(P211="r",AO211,IF(P211="n",AO211,"-"))</f>
        <v>28</v>
      </c>
      <c r="Z211" s="148">
        <f>AU211-AV211</f>
        <v>0</v>
      </c>
      <c r="AA211" s="148" t="b">
        <f>IF(Y211="Mudansha",VLOOKUP(X211,$BF$7:$BG$14,2,FALSE),IF(Y211="Yudansha",VLOOKUP(X211,$BI$7:$BJ$10,2,FALSE)))</f>
        <v>0</v>
      </c>
      <c r="AB211" s="148">
        <f>IF(AQ211="Y/O",Information!S$62,0)</f>
        <v>0</v>
      </c>
      <c r="AC211" s="148">
        <f>IF(AR211="Y/O",Information!K$62,0)</f>
        <v>0</v>
      </c>
      <c r="AD211" s="148">
        <f>Z211+AA211+AB211</f>
        <v>0</v>
      </c>
      <c r="AE211" s="133"/>
      <c r="AF211" s="133"/>
      <c r="AG211" s="133"/>
      <c r="AH211" s="133"/>
      <c r="AI211" s="160"/>
      <c r="AJ211" s="160"/>
      <c r="AK211" s="150" t="s">
        <f>IF($P211="r",U211,IF($P211="n",U211,"-"))</f>
        <v>28</v>
      </c>
      <c r="AL211" s="151" t="s">
        <f>IF($P211="r",V211,IF($P211="n",V211,"-"))</f>
        <v>28</v>
      </c>
      <c r="AM211" s="151" t="s">
        <f>IF($P211="r",W211,IF($P211="n",W211,"-"))</f>
        <v>28</v>
      </c>
      <c r="AN211" s="151" t="s">
        <f>IF(P211="r",J211,IF(P211="n",J211,"-"))</f>
        <v>28</v>
      </c>
      <c r="AO211" t="e">
        <f>VLOOKUP(K211,$AZ$8:$BA$27,2,FALSE)</f>
        <v>#N/A</v>
      </c>
      <c r="AP211" s="12" t="s">
        <f>IF(P211="r",(AQ$2-O211),IF(P211="n",(AQ$2-O211),"-"))</f>
        <v>28</v>
      </c>
      <c r="AQ211" s="12" t="s">
        <f>IF(P211="N",Q211,IF(P211="r",Q211,"-"))</f>
        <v>28</v>
      </c>
      <c r="AR211" s="12" t="s">
        <f>IF(P211="N",R211,IF(P211="r",R211,"-"))</f>
        <v>28</v>
      </c>
      <c r="AS211" s="12" t="s">
        <f>IF(P211="N",AI211,IF(P211="r",AI211,"-"))</f>
        <v>28</v>
      </c>
      <c r="AT211" s="12" t="s">
        <f>IF(P211="N",AJ211,IF(P211="r",AJ211,"-"))</f>
        <v>28</v>
      </c>
      <c r="AU211" s="148" t="b">
        <f>IF($Y211="Mudansha",VLOOKUP($X211,$BF$17:$BG$24,2,FALSE),IF($Y211="Yudansha",VLOOKUP($X211,$BI$17:$BJ$20,2,FALSE)))</f>
        <v>0</v>
      </c>
      <c r="AV211" t="b">
        <f>IF($AP211&gt;=65,$AU211,0)</f>
        <v>0</v>
      </c>
    </row>
    <row r="212" spans="1:256">
      <c r="F212" s="155">
        <f>F211+1</f>
        <v>207</v>
      </c>
      <c r="H212" s="133"/>
      <c r="I212" s="133"/>
      <c r="J212" s="134"/>
      <c r="K212" s="135"/>
      <c r="L212" s="136"/>
      <c r="M212" s="137">
        <f>LEFT(L212,2)</f>
      </c>
      <c r="N212" s="138">
        <f>MID(L212,4,2)</f>
      </c>
      <c r="O212" s="139">
        <f>RIGHT(L212,4)</f>
      </c>
      <c r="P212" s="140"/>
      <c r="Q212" s="141"/>
      <c r="R212" s="142"/>
      <c r="S212" s="143"/>
      <c r="T212" s="144"/>
      <c r="U212" s="145"/>
      <c r="V212" s="146"/>
      <c r="W212" s="146"/>
      <c r="X212" s="147" t="e">
        <f>VLOOKUP(AP212,$BC$7:$BD$14,2)</f>
        <v>#N/A</v>
      </c>
      <c r="Y212" s="147" t="s">
        <f>IF(P212="r",AO212,IF(P212="n",AO212,"-"))</f>
        <v>28</v>
      </c>
      <c r="Z212" s="148">
        <f>AU212-AV212</f>
        <v>0</v>
      </c>
      <c r="AA212" s="148" t="b">
        <f>IF(Y212="Mudansha",VLOOKUP(X212,$BF$7:$BG$14,2,FALSE),IF(Y212="Yudansha",VLOOKUP(X212,$BI$7:$BJ$10,2,FALSE)))</f>
        <v>0</v>
      </c>
      <c r="AB212" s="148">
        <f>IF(AQ212="Y/O",Information!S$62,0)</f>
        <v>0</v>
      </c>
      <c r="AC212" s="148">
        <f>IF(AR212="Y/O",Information!K$62,0)</f>
        <v>0</v>
      </c>
      <c r="AD212" s="148">
        <f>Z212+AA212+AB212</f>
        <v>0</v>
      </c>
      <c r="AE212" s="133"/>
      <c r="AF212" s="133"/>
      <c r="AG212" s="133"/>
      <c r="AH212" s="133"/>
      <c r="AI212" s="160"/>
      <c r="AJ212" s="160"/>
      <c r="AK212" s="150" t="s">
        <f>IF($P212="r",U212,IF($P212="n",U212,"-"))</f>
        <v>28</v>
      </c>
      <c r="AL212" s="151" t="s">
        <f>IF($P212="r",V212,IF($P212="n",V212,"-"))</f>
        <v>28</v>
      </c>
      <c r="AM212" s="151" t="s">
        <f>IF($P212="r",W212,IF($P212="n",W212,"-"))</f>
        <v>28</v>
      </c>
      <c r="AN212" s="151" t="s">
        <f>IF(P212="r",J212,IF(P212="n",J212,"-"))</f>
        <v>28</v>
      </c>
      <c r="AO212" t="e">
        <f>VLOOKUP(K212,$AZ$8:$BA$27,2,FALSE)</f>
        <v>#N/A</v>
      </c>
      <c r="AP212" s="12" t="s">
        <f>IF(P212="r",(AQ$2-O212),IF(P212="n",(AQ$2-O212),"-"))</f>
        <v>28</v>
      </c>
      <c r="AQ212" s="12" t="s">
        <f>IF(P212="N",Q212,IF(P212="r",Q212,"-"))</f>
        <v>28</v>
      </c>
      <c r="AR212" s="12" t="s">
        <f>IF(P212="N",R212,IF(P212="r",R212,"-"))</f>
        <v>28</v>
      </c>
      <c r="AS212" s="12" t="s">
        <f>IF(P212="N",AI212,IF(P212="r",AI212,"-"))</f>
        <v>28</v>
      </c>
      <c r="AT212" s="12" t="s">
        <f>IF(P212="N",AJ212,IF(P212="r",AJ212,"-"))</f>
        <v>28</v>
      </c>
      <c r="AU212" s="148" t="b">
        <f>IF($Y212="Mudansha",VLOOKUP($X212,$BF$17:$BG$24,2,FALSE),IF($Y212="Yudansha",VLOOKUP($X212,$BI$17:$BJ$20,2,FALSE)))</f>
        <v>0</v>
      </c>
      <c r="AV212" t="b">
        <f>IF($AP212&gt;=65,$AU212,0)</f>
        <v>0</v>
      </c>
    </row>
    <row r="213" spans="1:256">
      <c r="F213" s="155">
        <f>F212+1</f>
        <v>208</v>
      </c>
      <c r="H213" s="133"/>
      <c r="I213" s="133"/>
      <c r="J213" s="134"/>
      <c r="K213" s="135"/>
      <c r="L213" s="136"/>
      <c r="M213" s="137">
        <f>LEFT(L213,2)</f>
      </c>
      <c r="N213" s="138">
        <f>MID(L213,4,2)</f>
      </c>
      <c r="O213" s="139">
        <f>RIGHT(L213,4)</f>
      </c>
      <c r="P213" s="140"/>
      <c r="Q213" s="141"/>
      <c r="R213" s="142"/>
      <c r="S213" s="143"/>
      <c r="T213" s="144"/>
      <c r="U213" s="145"/>
      <c r="V213" s="146"/>
      <c r="W213" s="146"/>
      <c r="X213" s="147" t="e">
        <f>VLOOKUP(AP213,$BC$7:$BD$14,2)</f>
        <v>#N/A</v>
      </c>
      <c r="Y213" s="147" t="s">
        <f>IF(P213="r",AO213,IF(P213="n",AO213,"-"))</f>
        <v>28</v>
      </c>
      <c r="Z213" s="148">
        <f>AU213-AV213</f>
        <v>0</v>
      </c>
      <c r="AA213" s="148" t="b">
        <f>IF(Y213="Mudansha",VLOOKUP(X213,$BF$7:$BG$14,2,FALSE),IF(Y213="Yudansha",VLOOKUP(X213,$BI$7:$BJ$10,2,FALSE)))</f>
        <v>0</v>
      </c>
      <c r="AB213" s="148">
        <f>IF(AQ213="Y/O",Information!S$62,0)</f>
        <v>0</v>
      </c>
      <c r="AC213" s="148">
        <f>IF(AR213="Y/O",Information!K$62,0)</f>
        <v>0</v>
      </c>
      <c r="AD213" s="148">
        <f>Z213+AA213+AB213</f>
        <v>0</v>
      </c>
      <c r="AE213" s="133"/>
      <c r="AF213" s="133"/>
      <c r="AG213" s="133"/>
      <c r="AH213" s="133"/>
      <c r="AI213" s="160"/>
      <c r="AJ213" s="160"/>
      <c r="AK213" s="150" t="s">
        <f>IF($P213="r",U213,IF($P213="n",U213,"-"))</f>
        <v>28</v>
      </c>
      <c r="AL213" s="151" t="s">
        <f>IF($P213="r",V213,IF($P213="n",V213,"-"))</f>
        <v>28</v>
      </c>
      <c r="AM213" s="151" t="s">
        <f>IF($P213="r",W213,IF($P213="n",W213,"-"))</f>
        <v>28</v>
      </c>
      <c r="AN213" s="151" t="s">
        <f>IF(P213="r",J213,IF(P213="n",J213,"-"))</f>
        <v>28</v>
      </c>
      <c r="AO213" t="e">
        <f>VLOOKUP(K213,$AZ$8:$BA$27,2,FALSE)</f>
        <v>#N/A</v>
      </c>
      <c r="AP213" s="12" t="s">
        <f>IF(P213="r",(AQ$2-O213),IF(P213="n",(AQ$2-O213),"-"))</f>
        <v>28</v>
      </c>
      <c r="AQ213" s="12" t="s">
        <f>IF(P213="N",Q213,IF(P213="r",Q213,"-"))</f>
        <v>28</v>
      </c>
      <c r="AR213" s="12" t="s">
        <f>IF(P213="N",R213,IF(P213="r",R213,"-"))</f>
        <v>28</v>
      </c>
      <c r="AS213" s="12" t="s">
        <f>IF(P213="N",AI213,IF(P213="r",AI213,"-"))</f>
        <v>28</v>
      </c>
      <c r="AT213" s="12" t="s">
        <f>IF(P213="N",AJ213,IF(P213="r",AJ213,"-"))</f>
        <v>28</v>
      </c>
      <c r="AU213" s="148" t="b">
        <f>IF($Y213="Mudansha",VLOOKUP($X213,$BF$17:$BG$24,2,FALSE),IF($Y213="Yudansha",VLOOKUP($X213,$BI$17:$BJ$20,2,FALSE)))</f>
        <v>0</v>
      </c>
      <c r="AV213" t="b">
        <f>IF($AP213&gt;=65,$AU213,0)</f>
        <v>0</v>
      </c>
    </row>
    <row r="214" spans="1:256">
      <c r="F214" s="155">
        <f>F213+1</f>
        <v>209</v>
      </c>
      <c r="H214" s="133"/>
      <c r="I214" s="133"/>
      <c r="J214" s="134"/>
      <c r="K214" s="135"/>
      <c r="L214" s="136"/>
      <c r="M214" s="137">
        <f>LEFT(L214,2)</f>
      </c>
      <c r="N214" s="138">
        <f>MID(L214,4,2)</f>
      </c>
      <c r="O214" s="139">
        <f>RIGHT(L214,4)</f>
      </c>
      <c r="P214" s="140"/>
      <c r="Q214" s="141"/>
      <c r="R214" s="142"/>
      <c r="S214" s="143"/>
      <c r="T214" s="144"/>
      <c r="U214" s="145"/>
      <c r="V214" s="146"/>
      <c r="W214" s="146"/>
      <c r="X214" s="147" t="e">
        <f>VLOOKUP(AP214,$BC$7:$BD$14,2)</f>
        <v>#N/A</v>
      </c>
      <c r="Y214" s="147" t="s">
        <f>IF(P214="r",AO214,IF(P214="n",AO214,"-"))</f>
        <v>28</v>
      </c>
      <c r="Z214" s="148">
        <f>AU214-AV214</f>
        <v>0</v>
      </c>
      <c r="AA214" s="148" t="b">
        <f>IF(Y214="Mudansha",VLOOKUP(X214,$BF$7:$BG$14,2,FALSE),IF(Y214="Yudansha",VLOOKUP(X214,$BI$7:$BJ$10,2,FALSE)))</f>
        <v>0</v>
      </c>
      <c r="AB214" s="148">
        <f>IF(AQ214="Y/O",Information!S$62,0)</f>
        <v>0</v>
      </c>
      <c r="AC214" s="148">
        <f>IF(AR214="Y/O",Information!K$62,0)</f>
        <v>0</v>
      </c>
      <c r="AD214" s="148">
        <f>Z214+AA214+AB214</f>
        <v>0</v>
      </c>
      <c r="AE214" s="133"/>
      <c r="AF214" s="133"/>
      <c r="AG214" s="133"/>
      <c r="AH214" s="133"/>
      <c r="AI214" s="160"/>
      <c r="AJ214" s="160"/>
      <c r="AK214" s="150" t="s">
        <f>IF($P214="r",U214,IF($P214="n",U214,"-"))</f>
        <v>28</v>
      </c>
      <c r="AL214" s="151" t="s">
        <f>IF($P214="r",V214,IF($P214="n",V214,"-"))</f>
        <v>28</v>
      </c>
      <c r="AM214" s="151" t="s">
        <f>IF($P214="r",W214,IF($P214="n",W214,"-"))</f>
        <v>28</v>
      </c>
      <c r="AN214" s="151" t="s">
        <f>IF(P214="r",J214,IF(P214="n",J214,"-"))</f>
        <v>28</v>
      </c>
      <c r="AO214" t="e">
        <f>VLOOKUP(K214,$AZ$8:$BA$27,2,FALSE)</f>
        <v>#N/A</v>
      </c>
      <c r="AP214" s="12" t="s">
        <f>IF(P214="r",(AQ$2-O214),IF(P214="n",(AQ$2-O214),"-"))</f>
        <v>28</v>
      </c>
      <c r="AQ214" s="12" t="s">
        <f>IF(P214="N",Q214,IF(P214="r",Q214,"-"))</f>
        <v>28</v>
      </c>
      <c r="AR214" s="12" t="s">
        <f>IF(P214="N",R214,IF(P214="r",R214,"-"))</f>
        <v>28</v>
      </c>
      <c r="AS214" s="12" t="s">
        <f>IF(P214="N",AI214,IF(P214="r",AI214,"-"))</f>
        <v>28</v>
      </c>
      <c r="AT214" s="12" t="s">
        <f>IF(P214="N",AJ214,IF(P214="r",AJ214,"-"))</f>
        <v>28</v>
      </c>
      <c r="AU214" s="148" t="b">
        <f>IF($Y214="Mudansha",VLOOKUP($X214,$BF$17:$BG$24,2,FALSE),IF($Y214="Yudansha",VLOOKUP($X214,$BI$17:$BJ$20,2,FALSE)))</f>
        <v>0</v>
      </c>
      <c r="AV214" t="b">
        <f>IF($AP214&gt;=65,$AU214,0)</f>
        <v>0</v>
      </c>
    </row>
    <row r="215" spans="1:256">
      <c r="F215" s="155">
        <f>F214+1</f>
        <v>210</v>
      </c>
      <c r="H215" s="133"/>
      <c r="I215" s="133"/>
      <c r="J215" s="134"/>
      <c r="K215" s="135"/>
      <c r="L215" s="136"/>
      <c r="M215" s="137">
        <f>LEFT(L215,2)</f>
      </c>
      <c r="N215" s="138">
        <f>MID(L215,4,2)</f>
      </c>
      <c r="O215" s="139">
        <f>RIGHT(L215,4)</f>
      </c>
      <c r="P215" s="140"/>
      <c r="Q215" s="141"/>
      <c r="R215" s="142"/>
      <c r="S215" s="143"/>
      <c r="T215" s="144"/>
      <c r="U215" s="145"/>
      <c r="V215" s="146"/>
      <c r="W215" s="146"/>
      <c r="X215" s="147" t="e">
        <f>VLOOKUP(AP215,$BC$7:$BD$14,2)</f>
        <v>#N/A</v>
      </c>
      <c r="Y215" s="147" t="s">
        <f>IF(P215="r",AO215,IF(P215="n",AO215,"-"))</f>
        <v>28</v>
      </c>
      <c r="Z215" s="148">
        <f>AU215-AV215</f>
        <v>0</v>
      </c>
      <c r="AA215" s="148" t="b">
        <f>IF(Y215="Mudansha",VLOOKUP(X215,$BF$7:$BG$14,2,FALSE),IF(Y215="Yudansha",VLOOKUP(X215,$BI$7:$BJ$10,2,FALSE)))</f>
        <v>0</v>
      </c>
      <c r="AB215" s="148">
        <f>IF(AQ215="Y/O",Information!S$62,0)</f>
        <v>0</v>
      </c>
      <c r="AC215" s="148">
        <f>IF(AR215="Y/O",Information!K$62,0)</f>
        <v>0</v>
      </c>
      <c r="AD215" s="148">
        <f>Z215+AA215+AB215</f>
        <v>0</v>
      </c>
      <c r="AE215" s="133"/>
      <c r="AF215" s="133"/>
      <c r="AG215" s="133"/>
      <c r="AH215" s="133"/>
      <c r="AI215" s="160"/>
      <c r="AJ215" s="160"/>
      <c r="AK215" s="150" t="s">
        <f>IF($P215="r",U215,IF($P215="n",U215,"-"))</f>
        <v>28</v>
      </c>
      <c r="AL215" s="151" t="s">
        <f>IF($P215="r",V215,IF($P215="n",V215,"-"))</f>
        <v>28</v>
      </c>
      <c r="AM215" s="151" t="s">
        <f>IF($P215="r",W215,IF($P215="n",W215,"-"))</f>
        <v>28</v>
      </c>
      <c r="AN215" s="151" t="s">
        <f>IF(P215="r",J215,IF(P215="n",J215,"-"))</f>
        <v>28</v>
      </c>
      <c r="AO215" t="e">
        <f>VLOOKUP(K215,$AZ$8:$BA$27,2,FALSE)</f>
        <v>#N/A</v>
      </c>
      <c r="AP215" s="12" t="s">
        <f>IF(P215="r",(AQ$2-O215),IF(P215="n",(AQ$2-O215),"-"))</f>
        <v>28</v>
      </c>
      <c r="AQ215" s="12" t="s">
        <f>IF(P215="N",Q215,IF(P215="r",Q215,"-"))</f>
        <v>28</v>
      </c>
      <c r="AR215" s="12" t="s">
        <f>IF(P215="N",R215,IF(P215="r",R215,"-"))</f>
        <v>28</v>
      </c>
      <c r="AS215" s="12" t="s">
        <f>IF(P215="N",AI215,IF(P215="r",AI215,"-"))</f>
        <v>28</v>
      </c>
      <c r="AT215" s="12" t="s">
        <f>IF(P215="N",AJ215,IF(P215="r",AJ215,"-"))</f>
        <v>28</v>
      </c>
      <c r="AU215" s="148" t="b">
        <f>IF($Y215="Mudansha",VLOOKUP($X215,$BF$17:$BG$24,2,FALSE),IF($Y215="Yudansha",VLOOKUP($X215,$BI$17:$BJ$20,2,FALSE)))</f>
        <v>0</v>
      </c>
      <c r="AV215" t="b">
        <f>IF($AP215&gt;=65,$AU215,0)</f>
        <v>0</v>
      </c>
    </row>
    <row r="216" spans="1:256">
      <c r="F216" s="155">
        <f>F215+1</f>
        <v>211</v>
      </c>
      <c r="H216" s="133"/>
      <c r="I216" s="133"/>
      <c r="J216" s="134"/>
      <c r="K216" s="135"/>
      <c r="L216" s="136"/>
      <c r="M216" s="137">
        <f>LEFT(L216,2)</f>
      </c>
      <c r="N216" s="138">
        <f>MID(L216,4,2)</f>
      </c>
      <c r="O216" s="139">
        <f>RIGHT(L216,4)</f>
      </c>
      <c r="P216" s="140"/>
      <c r="Q216" s="141"/>
      <c r="R216" s="142"/>
      <c r="S216" s="143"/>
      <c r="T216" s="144"/>
      <c r="U216" s="145"/>
      <c r="V216" s="146"/>
      <c r="W216" s="146"/>
      <c r="X216" s="147" t="e">
        <f>VLOOKUP(AP216,$BC$7:$BD$14,2)</f>
        <v>#N/A</v>
      </c>
      <c r="Y216" s="147" t="s">
        <f>IF(P216="r",AO216,IF(P216="n",AO216,"-"))</f>
        <v>28</v>
      </c>
      <c r="Z216" s="148">
        <f>AU216-AV216</f>
        <v>0</v>
      </c>
      <c r="AA216" s="148" t="b">
        <f>IF(Y216="Mudansha",VLOOKUP(X216,$BF$7:$BG$14,2,FALSE),IF(Y216="Yudansha",VLOOKUP(X216,$BI$7:$BJ$10,2,FALSE)))</f>
        <v>0</v>
      </c>
      <c r="AB216" s="148">
        <f>IF(AQ216="Y/O",Information!S$62,0)</f>
        <v>0</v>
      </c>
      <c r="AC216" s="148">
        <f>IF(AR216="Y/O",Information!K$62,0)</f>
        <v>0</v>
      </c>
      <c r="AD216" s="148">
        <f>Z216+AA216+AB216</f>
        <v>0</v>
      </c>
      <c r="AE216" s="133"/>
      <c r="AF216" s="133"/>
      <c r="AG216" s="133"/>
      <c r="AH216" s="133"/>
      <c r="AI216" s="160"/>
      <c r="AJ216" s="160"/>
      <c r="AK216" s="150" t="s">
        <f>IF($P216="r",U216,IF($P216="n",U216,"-"))</f>
        <v>28</v>
      </c>
      <c r="AL216" s="151" t="s">
        <f>IF($P216="r",V216,IF($P216="n",V216,"-"))</f>
        <v>28</v>
      </c>
      <c r="AM216" s="151" t="s">
        <f>IF($P216="r",W216,IF($P216="n",W216,"-"))</f>
        <v>28</v>
      </c>
      <c r="AN216" s="151" t="s">
        <f>IF(P216="r",J216,IF(P216="n",J216,"-"))</f>
        <v>28</v>
      </c>
      <c r="AO216" t="e">
        <f>VLOOKUP(K216,$AZ$8:$BA$27,2,FALSE)</f>
        <v>#N/A</v>
      </c>
      <c r="AP216" s="12" t="s">
        <f>IF(P216="r",(AQ$2-O216),IF(P216="n",(AQ$2-O216),"-"))</f>
        <v>28</v>
      </c>
      <c r="AQ216" s="12" t="s">
        <f>IF(P216="N",Q216,IF(P216="r",Q216,"-"))</f>
        <v>28</v>
      </c>
      <c r="AR216" s="12" t="s">
        <f>IF(P216="N",R216,IF(P216="r",R216,"-"))</f>
        <v>28</v>
      </c>
      <c r="AS216" s="12" t="s">
        <f>IF(P216="N",AI216,IF(P216="r",AI216,"-"))</f>
        <v>28</v>
      </c>
      <c r="AT216" s="12" t="s">
        <f>IF(P216="N",AJ216,IF(P216="r",AJ216,"-"))</f>
        <v>28</v>
      </c>
      <c r="AU216" s="148" t="b">
        <f>IF($Y216="Mudansha",VLOOKUP($X216,$BF$17:$BG$24,2,FALSE),IF($Y216="Yudansha",VLOOKUP($X216,$BI$17:$BJ$20,2,FALSE)))</f>
        <v>0</v>
      </c>
      <c r="AV216" t="b">
        <f>IF($AP216&gt;=65,$AU216,0)</f>
        <v>0</v>
      </c>
    </row>
    <row r="217" spans="1:256">
      <c r="F217" s="155">
        <f>F216+1</f>
        <v>212</v>
      </c>
      <c r="H217" s="133"/>
      <c r="I217" s="133"/>
      <c r="J217" s="134"/>
      <c r="K217" s="135"/>
      <c r="L217" s="136"/>
      <c r="M217" s="137">
        <f>LEFT(L217,2)</f>
      </c>
      <c r="N217" s="138">
        <f>MID(L217,4,2)</f>
      </c>
      <c r="O217" s="139">
        <f>RIGHT(L217,4)</f>
      </c>
      <c r="P217" s="140"/>
      <c r="Q217" s="141"/>
      <c r="R217" s="142"/>
      <c r="S217" s="143"/>
      <c r="T217" s="144"/>
      <c r="U217" s="145"/>
      <c r="V217" s="146"/>
      <c r="W217" s="146"/>
      <c r="X217" s="147" t="e">
        <f>VLOOKUP(AP217,$BC$7:$BD$14,2)</f>
        <v>#N/A</v>
      </c>
      <c r="Y217" s="147" t="s">
        <f>IF(P217="r",AO217,IF(P217="n",AO217,"-"))</f>
        <v>28</v>
      </c>
      <c r="Z217" s="148">
        <f>AU217-AV217</f>
        <v>0</v>
      </c>
      <c r="AA217" s="148" t="b">
        <f>IF(Y217="Mudansha",VLOOKUP(X217,$BF$7:$BG$14,2,FALSE),IF(Y217="Yudansha",VLOOKUP(X217,$BI$7:$BJ$10,2,FALSE)))</f>
        <v>0</v>
      </c>
      <c r="AB217" s="148">
        <f>IF(AQ217="Y/O",Information!S$62,0)</f>
        <v>0</v>
      </c>
      <c r="AC217" s="148">
        <f>IF(AR217="Y/O",Information!K$62,0)</f>
        <v>0</v>
      </c>
      <c r="AD217" s="148">
        <f>Z217+AA217+AB217</f>
        <v>0</v>
      </c>
      <c r="AE217" s="133"/>
      <c r="AF217" s="133"/>
      <c r="AG217" s="133"/>
      <c r="AH217" s="133"/>
      <c r="AI217" s="160"/>
      <c r="AJ217" s="160"/>
      <c r="AK217" s="150" t="s">
        <f>IF($P217="r",U217,IF($P217="n",U217,"-"))</f>
        <v>28</v>
      </c>
      <c r="AL217" s="151" t="s">
        <f>IF($P217="r",V217,IF($P217="n",V217,"-"))</f>
        <v>28</v>
      </c>
      <c r="AM217" s="151" t="s">
        <f>IF($P217="r",W217,IF($P217="n",W217,"-"))</f>
        <v>28</v>
      </c>
      <c r="AN217" s="151" t="s">
        <f>IF(P217="r",J217,IF(P217="n",J217,"-"))</f>
        <v>28</v>
      </c>
      <c r="AO217" t="e">
        <f>VLOOKUP(K217,$AZ$8:$BA$27,2,FALSE)</f>
        <v>#N/A</v>
      </c>
      <c r="AP217" s="12" t="s">
        <f>IF(P217="r",(AQ$2-O217),IF(P217="n",(AQ$2-O217),"-"))</f>
        <v>28</v>
      </c>
      <c r="AQ217" s="12" t="s">
        <f>IF(P217="N",Q217,IF(P217="r",Q217,"-"))</f>
        <v>28</v>
      </c>
      <c r="AR217" s="12" t="s">
        <f>IF(P217="N",R217,IF(P217="r",R217,"-"))</f>
        <v>28</v>
      </c>
      <c r="AS217" s="12" t="s">
        <f>IF(P217="N",AI217,IF(P217="r",AI217,"-"))</f>
        <v>28</v>
      </c>
      <c r="AT217" s="12" t="s">
        <f>IF(P217="N",AJ217,IF(P217="r",AJ217,"-"))</f>
        <v>28</v>
      </c>
      <c r="AU217" s="148" t="b">
        <f>IF($Y217="Mudansha",VLOOKUP($X217,$BF$17:$BG$24,2,FALSE),IF($Y217="Yudansha",VLOOKUP($X217,$BI$17:$BJ$20,2,FALSE)))</f>
        <v>0</v>
      </c>
      <c r="AV217" t="b">
        <f>IF($AP217&gt;=65,$AU217,0)</f>
        <v>0</v>
      </c>
    </row>
    <row r="218" spans="1:256">
      <c r="F218" s="155">
        <f>F217+1</f>
        <v>213</v>
      </c>
      <c r="H218" s="133"/>
      <c r="I218" s="133"/>
      <c r="J218" s="134"/>
      <c r="K218" s="135"/>
      <c r="L218" s="136"/>
      <c r="M218" s="137">
        <f>LEFT(L218,2)</f>
      </c>
      <c r="N218" s="138">
        <f>MID(L218,4,2)</f>
      </c>
      <c r="O218" s="139">
        <f>RIGHT(L218,4)</f>
      </c>
      <c r="P218" s="140"/>
      <c r="Q218" s="141"/>
      <c r="R218" s="142"/>
      <c r="S218" s="143"/>
      <c r="T218" s="144"/>
      <c r="U218" s="145"/>
      <c r="V218" s="146"/>
      <c r="W218" s="146"/>
      <c r="X218" s="147" t="e">
        <f>VLOOKUP(AP218,$BC$7:$BD$14,2)</f>
        <v>#N/A</v>
      </c>
      <c r="Y218" s="147" t="s">
        <f>IF(P218="r",AO218,IF(P218="n",AO218,"-"))</f>
        <v>28</v>
      </c>
      <c r="Z218" s="148">
        <f>AU218-AV218</f>
        <v>0</v>
      </c>
      <c r="AA218" s="148" t="b">
        <f>IF(Y218="Mudansha",VLOOKUP(X218,$BF$7:$BG$14,2,FALSE),IF(Y218="Yudansha",VLOOKUP(X218,$BI$7:$BJ$10,2,FALSE)))</f>
        <v>0</v>
      </c>
      <c r="AB218" s="148">
        <f>IF(AQ218="Y/O",Information!S$62,0)</f>
        <v>0</v>
      </c>
      <c r="AC218" s="148">
        <f>IF(AR218="Y/O",Information!K$62,0)</f>
        <v>0</v>
      </c>
      <c r="AD218" s="148">
        <f>Z218+AA218+AB218</f>
        <v>0</v>
      </c>
      <c r="AE218" s="133"/>
      <c r="AF218" s="133"/>
      <c r="AG218" s="133"/>
      <c r="AH218" s="133"/>
      <c r="AI218" s="160"/>
      <c r="AJ218" s="160"/>
      <c r="AK218" s="150" t="s">
        <f>IF($P218="r",U218,IF($P218="n",U218,"-"))</f>
        <v>28</v>
      </c>
      <c r="AL218" s="151" t="s">
        <f>IF($P218="r",V218,IF($P218="n",V218,"-"))</f>
        <v>28</v>
      </c>
      <c r="AM218" s="151" t="s">
        <f>IF($P218="r",W218,IF($P218="n",W218,"-"))</f>
        <v>28</v>
      </c>
      <c r="AN218" s="151" t="s">
        <f>IF(P218="r",J218,IF(P218="n",J218,"-"))</f>
        <v>28</v>
      </c>
      <c r="AO218" t="e">
        <f>VLOOKUP(K218,$AZ$8:$BA$27,2,FALSE)</f>
        <v>#N/A</v>
      </c>
      <c r="AP218" s="12" t="s">
        <f>IF(P218="r",(AQ$2-O218),IF(P218="n",(AQ$2-O218),"-"))</f>
        <v>28</v>
      </c>
      <c r="AQ218" s="12" t="s">
        <f>IF(P218="N",Q218,IF(P218="r",Q218,"-"))</f>
        <v>28</v>
      </c>
      <c r="AR218" s="12" t="s">
        <f>IF(P218="N",R218,IF(P218="r",R218,"-"))</f>
        <v>28</v>
      </c>
      <c r="AS218" s="12" t="s">
        <f>IF(P218="N",AI218,IF(P218="r",AI218,"-"))</f>
        <v>28</v>
      </c>
      <c r="AT218" s="12" t="s">
        <f>IF(P218="N",AJ218,IF(P218="r",AJ218,"-"))</f>
        <v>28</v>
      </c>
      <c r="AU218" s="148" t="b">
        <f>IF($Y218="Mudansha",VLOOKUP($X218,$BF$17:$BG$24,2,FALSE),IF($Y218="Yudansha",VLOOKUP($X218,$BI$17:$BJ$20,2,FALSE)))</f>
        <v>0</v>
      </c>
      <c r="AV218" t="b">
        <f>IF($AP218&gt;=65,$AU218,0)</f>
        <v>0</v>
      </c>
    </row>
    <row r="219" spans="1:256">
      <c r="F219" s="155">
        <f>F218+1</f>
        <v>214</v>
      </c>
      <c r="H219" s="133"/>
      <c r="I219" s="133"/>
      <c r="J219" s="134"/>
      <c r="K219" s="135"/>
      <c r="L219" s="136"/>
      <c r="M219" s="137">
        <f>LEFT(L219,2)</f>
      </c>
      <c r="N219" s="138">
        <f>MID(L219,4,2)</f>
      </c>
      <c r="O219" s="139">
        <f>RIGHT(L219,4)</f>
      </c>
      <c r="P219" s="140"/>
      <c r="Q219" s="141"/>
      <c r="R219" s="142"/>
      <c r="S219" s="143"/>
      <c r="T219" s="144"/>
      <c r="U219" s="145"/>
      <c r="V219" s="146"/>
      <c r="W219" s="146"/>
      <c r="X219" s="147" t="e">
        <f>VLOOKUP(AP219,$BC$7:$BD$14,2)</f>
        <v>#N/A</v>
      </c>
      <c r="Y219" s="147" t="s">
        <f>IF(P219="r",AO219,IF(P219="n",AO219,"-"))</f>
        <v>28</v>
      </c>
      <c r="Z219" s="148">
        <f>AU219-AV219</f>
        <v>0</v>
      </c>
      <c r="AA219" s="148" t="b">
        <f>IF(Y219="Mudansha",VLOOKUP(X219,$BF$7:$BG$14,2,FALSE),IF(Y219="Yudansha",VLOOKUP(X219,$BI$7:$BJ$10,2,FALSE)))</f>
        <v>0</v>
      </c>
      <c r="AB219" s="148">
        <f>IF(AQ219="Y/O",Information!S$62,0)</f>
        <v>0</v>
      </c>
      <c r="AC219" s="148">
        <f>IF(AR219="Y/O",Information!K$62,0)</f>
        <v>0</v>
      </c>
      <c r="AD219" s="148">
        <f>Z219+AA219+AB219</f>
        <v>0</v>
      </c>
      <c r="AE219" s="133"/>
      <c r="AF219" s="133"/>
      <c r="AG219" s="133"/>
      <c r="AH219" s="133"/>
      <c r="AI219" s="160"/>
      <c r="AJ219" s="160"/>
      <c r="AK219" s="150" t="s">
        <f>IF($P219="r",U219,IF($P219="n",U219,"-"))</f>
        <v>28</v>
      </c>
      <c r="AL219" s="151" t="s">
        <f>IF($P219="r",V219,IF($P219="n",V219,"-"))</f>
        <v>28</v>
      </c>
      <c r="AM219" s="151" t="s">
        <f>IF($P219="r",W219,IF($P219="n",W219,"-"))</f>
        <v>28</v>
      </c>
      <c r="AN219" s="151" t="s">
        <f>IF(P219="r",J219,IF(P219="n",J219,"-"))</f>
        <v>28</v>
      </c>
      <c r="AO219" t="e">
        <f>VLOOKUP(K219,$AZ$8:$BA$27,2,FALSE)</f>
        <v>#N/A</v>
      </c>
      <c r="AP219" s="12" t="s">
        <f>IF(P219="r",(AQ$2-O219),IF(P219="n",(AQ$2-O219),"-"))</f>
        <v>28</v>
      </c>
      <c r="AQ219" s="12" t="s">
        <f>IF(P219="N",Q219,IF(P219="r",Q219,"-"))</f>
        <v>28</v>
      </c>
      <c r="AR219" s="12" t="s">
        <f>IF(P219="N",R219,IF(P219="r",R219,"-"))</f>
        <v>28</v>
      </c>
      <c r="AS219" s="12" t="s">
        <f>IF(P219="N",AI219,IF(P219="r",AI219,"-"))</f>
        <v>28</v>
      </c>
      <c r="AT219" s="12" t="s">
        <f>IF(P219="N",AJ219,IF(P219="r",AJ219,"-"))</f>
        <v>28</v>
      </c>
      <c r="AU219" s="148" t="b">
        <f>IF($Y219="Mudansha",VLOOKUP($X219,$BF$17:$BG$24,2,FALSE),IF($Y219="Yudansha",VLOOKUP($X219,$BI$17:$BJ$20,2,FALSE)))</f>
        <v>0</v>
      </c>
      <c r="AV219" t="b">
        <f>IF($AP219&gt;=65,$AU219,0)</f>
        <v>0</v>
      </c>
    </row>
    <row r="220" spans="1:256">
      <c r="F220" s="155">
        <f>F219+1</f>
        <v>215</v>
      </c>
      <c r="H220" s="133"/>
      <c r="I220" s="133"/>
      <c r="J220" s="134"/>
      <c r="K220" s="135"/>
      <c r="L220" s="136"/>
      <c r="M220" s="137">
        <f>LEFT(L220,2)</f>
      </c>
      <c r="N220" s="138">
        <f>MID(L220,4,2)</f>
      </c>
      <c r="O220" s="139">
        <f>RIGHT(L220,4)</f>
      </c>
      <c r="P220" s="140"/>
      <c r="Q220" s="141"/>
      <c r="R220" s="142"/>
      <c r="S220" s="143"/>
      <c r="T220" s="144"/>
      <c r="U220" s="145"/>
      <c r="V220" s="146"/>
      <c r="W220" s="146"/>
      <c r="X220" s="147" t="e">
        <f>VLOOKUP(AP220,$BC$7:$BD$14,2)</f>
        <v>#N/A</v>
      </c>
      <c r="Y220" s="147" t="s">
        <f>IF(P220="r",AO220,IF(P220="n",AO220,"-"))</f>
        <v>28</v>
      </c>
      <c r="Z220" s="148">
        <f>AU220-AV220</f>
        <v>0</v>
      </c>
      <c r="AA220" s="148" t="b">
        <f>IF(Y220="Mudansha",VLOOKUP(X220,$BF$7:$BG$14,2,FALSE),IF(Y220="Yudansha",VLOOKUP(X220,$BI$7:$BJ$10,2,FALSE)))</f>
        <v>0</v>
      </c>
      <c r="AB220" s="148">
        <f>IF(AQ220="Y/O",Information!S$62,0)</f>
        <v>0</v>
      </c>
      <c r="AC220" s="148">
        <f>IF(AR220="Y/O",Information!K$62,0)</f>
        <v>0</v>
      </c>
      <c r="AD220" s="148">
        <f>Z220+AA220+AB220</f>
        <v>0</v>
      </c>
      <c r="AE220" s="133"/>
      <c r="AF220" s="133"/>
      <c r="AG220" s="133"/>
      <c r="AH220" s="133"/>
      <c r="AI220" s="160"/>
      <c r="AJ220" s="160"/>
      <c r="AK220" s="150" t="s">
        <f>IF($P220="r",U220,IF($P220="n",U220,"-"))</f>
        <v>28</v>
      </c>
      <c r="AL220" s="151" t="s">
        <f>IF($P220="r",V220,IF($P220="n",V220,"-"))</f>
        <v>28</v>
      </c>
      <c r="AM220" s="151" t="s">
        <f>IF($P220="r",W220,IF($P220="n",W220,"-"))</f>
        <v>28</v>
      </c>
      <c r="AN220" s="151" t="s">
        <f>IF(P220="r",J220,IF(P220="n",J220,"-"))</f>
        <v>28</v>
      </c>
      <c r="AO220" t="e">
        <f>VLOOKUP(K220,$AZ$8:$BA$27,2,FALSE)</f>
        <v>#N/A</v>
      </c>
      <c r="AP220" s="12" t="s">
        <f>IF(P220="r",(AQ$2-O220),IF(P220="n",(AQ$2-O220),"-"))</f>
        <v>28</v>
      </c>
      <c r="AQ220" s="12" t="s">
        <f>IF(P220="N",Q220,IF(P220="r",Q220,"-"))</f>
        <v>28</v>
      </c>
      <c r="AR220" s="12" t="s">
        <f>IF(P220="N",R220,IF(P220="r",R220,"-"))</f>
        <v>28</v>
      </c>
      <c r="AS220" s="12" t="s">
        <f>IF(P220="N",AI220,IF(P220="r",AI220,"-"))</f>
        <v>28</v>
      </c>
      <c r="AT220" s="12" t="s">
        <f>IF(P220="N",AJ220,IF(P220="r",AJ220,"-"))</f>
        <v>28</v>
      </c>
      <c r="AU220" s="148" t="b">
        <f>IF($Y220="Mudansha",VLOOKUP($X220,$BF$17:$BG$24,2,FALSE),IF($Y220="Yudansha",VLOOKUP($X220,$BI$17:$BJ$20,2,FALSE)))</f>
        <v>0</v>
      </c>
      <c r="AV220" t="b">
        <f>IF($AP220&gt;=65,$AU220,0)</f>
        <v>0</v>
      </c>
    </row>
    <row r="221" spans="1:256">
      <c r="F221" s="155">
        <f>F220+1</f>
        <v>216</v>
      </c>
      <c r="H221" s="133"/>
      <c r="I221" s="133"/>
      <c r="J221" s="134"/>
      <c r="K221" s="135"/>
      <c r="L221" s="136"/>
      <c r="M221" s="137">
        <f>LEFT(L221,2)</f>
      </c>
      <c r="N221" s="138">
        <f>MID(L221,4,2)</f>
      </c>
      <c r="O221" s="139">
        <f>RIGHT(L221,4)</f>
      </c>
      <c r="P221" s="140"/>
      <c r="Q221" s="141"/>
      <c r="R221" s="142"/>
      <c r="S221" s="143"/>
      <c r="T221" s="144"/>
      <c r="U221" s="145"/>
      <c r="V221" s="146"/>
      <c r="W221" s="146"/>
      <c r="X221" s="147" t="e">
        <f>VLOOKUP(AP221,$BC$7:$BD$14,2)</f>
        <v>#N/A</v>
      </c>
      <c r="Y221" s="147" t="s">
        <f>IF(P221="r",AO221,IF(P221="n",AO221,"-"))</f>
        <v>28</v>
      </c>
      <c r="Z221" s="148">
        <f>AU221-AV221</f>
        <v>0</v>
      </c>
      <c r="AA221" s="148" t="b">
        <f>IF(Y221="Mudansha",VLOOKUP(X221,$BF$7:$BG$14,2,FALSE),IF(Y221="Yudansha",VLOOKUP(X221,$BI$7:$BJ$10,2,FALSE)))</f>
        <v>0</v>
      </c>
      <c r="AB221" s="148">
        <f>IF(AQ221="Y/O",Information!S$62,0)</f>
        <v>0</v>
      </c>
      <c r="AC221" s="148">
        <f>IF(AR221="Y/O",Information!K$62,0)</f>
        <v>0</v>
      </c>
      <c r="AD221" s="148">
        <f>Z221+AA221+AB221</f>
        <v>0</v>
      </c>
      <c r="AE221" s="133"/>
      <c r="AF221" s="133"/>
      <c r="AG221" s="133"/>
      <c r="AH221" s="133"/>
      <c r="AI221" s="160"/>
      <c r="AJ221" s="160"/>
      <c r="AK221" s="150" t="s">
        <f>IF($P221="r",U221,IF($P221="n",U221,"-"))</f>
        <v>28</v>
      </c>
      <c r="AL221" s="151" t="s">
        <f>IF($P221="r",V221,IF($P221="n",V221,"-"))</f>
        <v>28</v>
      </c>
      <c r="AM221" s="151" t="s">
        <f>IF($P221="r",W221,IF($P221="n",W221,"-"))</f>
        <v>28</v>
      </c>
      <c r="AN221" s="151" t="s">
        <f>IF(P221="r",J221,IF(P221="n",J221,"-"))</f>
        <v>28</v>
      </c>
      <c r="AO221" t="e">
        <f>VLOOKUP(K221,$AZ$8:$BA$27,2,FALSE)</f>
        <v>#N/A</v>
      </c>
      <c r="AP221" s="12" t="s">
        <f>IF(P221="r",(AQ$2-O221),IF(P221="n",(AQ$2-O221),"-"))</f>
        <v>28</v>
      </c>
      <c r="AQ221" s="12" t="s">
        <f>IF(P221="N",Q221,IF(P221="r",Q221,"-"))</f>
        <v>28</v>
      </c>
      <c r="AR221" s="12" t="s">
        <f>IF(P221="N",R221,IF(P221="r",R221,"-"))</f>
        <v>28</v>
      </c>
      <c r="AS221" s="12" t="s">
        <f>IF(P221="N",AI221,IF(P221="r",AI221,"-"))</f>
        <v>28</v>
      </c>
      <c r="AT221" s="12" t="s">
        <f>IF(P221="N",AJ221,IF(P221="r",AJ221,"-"))</f>
        <v>28</v>
      </c>
      <c r="AU221" s="148" t="b">
        <f>IF($Y221="Mudansha",VLOOKUP($X221,$BF$17:$BG$24,2,FALSE),IF($Y221="Yudansha",VLOOKUP($X221,$BI$17:$BJ$20,2,FALSE)))</f>
        <v>0</v>
      </c>
      <c r="AV221" t="b">
        <f>IF($AP221&gt;=65,$AU221,0)</f>
        <v>0</v>
      </c>
    </row>
    <row r="222" spans="1:256">
      <c r="F222" s="155">
        <f>F221+1</f>
        <v>217</v>
      </c>
      <c r="H222" s="133"/>
      <c r="I222" s="133"/>
      <c r="J222" s="134"/>
      <c r="K222" s="135"/>
      <c r="L222" s="136"/>
      <c r="M222" s="137">
        <f>LEFT(L222,2)</f>
      </c>
      <c r="N222" s="138">
        <f>MID(L222,4,2)</f>
      </c>
      <c r="O222" s="139">
        <f>RIGHT(L222,4)</f>
      </c>
      <c r="P222" s="140"/>
      <c r="Q222" s="141"/>
      <c r="R222" s="142"/>
      <c r="S222" s="143"/>
      <c r="T222" s="144"/>
      <c r="U222" s="145"/>
      <c r="V222" s="146"/>
      <c r="W222" s="146"/>
      <c r="X222" s="147" t="e">
        <f>VLOOKUP(AP222,$BC$7:$BD$14,2)</f>
        <v>#N/A</v>
      </c>
      <c r="Y222" s="147" t="s">
        <f>IF(P222="r",AO222,IF(P222="n",AO222,"-"))</f>
        <v>28</v>
      </c>
      <c r="Z222" s="148">
        <f>AU222-AV222</f>
        <v>0</v>
      </c>
      <c r="AA222" s="148" t="b">
        <f>IF(Y222="Mudansha",VLOOKUP(X222,$BF$7:$BG$14,2,FALSE),IF(Y222="Yudansha",VLOOKUP(X222,$BI$7:$BJ$10,2,FALSE)))</f>
        <v>0</v>
      </c>
      <c r="AB222" s="148">
        <f>IF(AQ222="Y/O",Information!S$62,0)</f>
        <v>0</v>
      </c>
      <c r="AC222" s="148">
        <f>IF(AR222="Y/O",Information!K$62,0)</f>
        <v>0</v>
      </c>
      <c r="AD222" s="148">
        <f>Z222+AA222+AB222</f>
        <v>0</v>
      </c>
      <c r="AE222" s="133"/>
      <c r="AF222" s="133"/>
      <c r="AG222" s="133"/>
      <c r="AH222" s="133"/>
      <c r="AI222" s="160"/>
      <c r="AJ222" s="160"/>
      <c r="AK222" s="150" t="s">
        <f>IF($P222="r",U222,IF($P222="n",U222,"-"))</f>
        <v>28</v>
      </c>
      <c r="AL222" s="151" t="s">
        <f>IF($P222="r",V222,IF($P222="n",V222,"-"))</f>
        <v>28</v>
      </c>
      <c r="AM222" s="151" t="s">
        <f>IF($P222="r",W222,IF($P222="n",W222,"-"))</f>
        <v>28</v>
      </c>
      <c r="AN222" s="151" t="s">
        <f>IF(P222="r",J222,IF(P222="n",J222,"-"))</f>
        <v>28</v>
      </c>
      <c r="AO222" t="e">
        <f>VLOOKUP(K222,$AZ$8:$BA$27,2,FALSE)</f>
        <v>#N/A</v>
      </c>
      <c r="AP222" s="12" t="s">
        <f>IF(P222="r",(AQ$2-O222),IF(P222="n",(AQ$2-O222),"-"))</f>
        <v>28</v>
      </c>
      <c r="AQ222" s="12" t="s">
        <f>IF(P222="N",Q222,IF(P222="r",Q222,"-"))</f>
        <v>28</v>
      </c>
      <c r="AR222" s="12" t="s">
        <f>IF(P222="N",R222,IF(P222="r",R222,"-"))</f>
        <v>28</v>
      </c>
      <c r="AS222" s="12" t="s">
        <f>IF(P222="N",AI222,IF(P222="r",AI222,"-"))</f>
        <v>28</v>
      </c>
      <c r="AT222" s="12" t="s">
        <f>IF(P222="N",AJ222,IF(P222="r",AJ222,"-"))</f>
        <v>28</v>
      </c>
      <c r="AU222" s="148" t="b">
        <f>IF($Y222="Mudansha",VLOOKUP($X222,$BF$17:$BG$24,2,FALSE),IF($Y222="Yudansha",VLOOKUP($X222,$BI$17:$BJ$20,2,FALSE)))</f>
        <v>0</v>
      </c>
      <c r="AV222" t="b">
        <f>IF($AP222&gt;=65,$AU222,0)</f>
        <v>0</v>
      </c>
    </row>
    <row r="223" spans="1:256">
      <c r="F223" s="155">
        <f>F222+1</f>
        <v>218</v>
      </c>
      <c r="H223" s="133"/>
      <c r="I223" s="133"/>
      <c r="J223" s="134"/>
      <c r="K223" s="135"/>
      <c r="L223" s="136"/>
      <c r="M223" s="137">
        <f>LEFT(L223,2)</f>
      </c>
      <c r="N223" s="138">
        <f>MID(L223,4,2)</f>
      </c>
      <c r="O223" s="139">
        <f>RIGHT(L223,4)</f>
      </c>
      <c r="P223" s="140"/>
      <c r="Q223" s="141"/>
      <c r="R223" s="142"/>
      <c r="S223" s="143"/>
      <c r="T223" s="144"/>
      <c r="U223" s="145"/>
      <c r="V223" s="146"/>
      <c r="W223" s="146"/>
      <c r="X223" s="147" t="e">
        <f>VLOOKUP(AP223,$BC$7:$BD$14,2)</f>
        <v>#N/A</v>
      </c>
      <c r="Y223" s="147" t="s">
        <f>IF(P223="r",AO223,IF(P223="n",AO223,"-"))</f>
        <v>28</v>
      </c>
      <c r="Z223" s="148">
        <f>AU223-AV223</f>
        <v>0</v>
      </c>
      <c r="AA223" s="148" t="b">
        <f>IF(Y223="Mudansha",VLOOKUP(X223,$BF$7:$BG$14,2,FALSE),IF(Y223="Yudansha",VLOOKUP(X223,$BI$7:$BJ$10,2,FALSE)))</f>
        <v>0</v>
      </c>
      <c r="AB223" s="148">
        <f>IF(AQ223="Y/O",Information!S$62,0)</f>
        <v>0</v>
      </c>
      <c r="AC223" s="148">
        <f>IF(AR223="Y/O",Information!K$62,0)</f>
        <v>0</v>
      </c>
      <c r="AD223" s="148">
        <f>Z223+AA223+AB223</f>
        <v>0</v>
      </c>
      <c r="AE223" s="133"/>
      <c r="AF223" s="133"/>
      <c r="AG223" s="133"/>
      <c r="AH223" s="133"/>
      <c r="AI223" s="160"/>
      <c r="AJ223" s="160"/>
      <c r="AK223" s="150" t="s">
        <f>IF($P223="r",U223,IF($P223="n",U223,"-"))</f>
        <v>28</v>
      </c>
      <c r="AL223" s="151" t="s">
        <f>IF($P223="r",V223,IF($P223="n",V223,"-"))</f>
        <v>28</v>
      </c>
      <c r="AM223" s="151" t="s">
        <f>IF($P223="r",W223,IF($P223="n",W223,"-"))</f>
        <v>28</v>
      </c>
      <c r="AN223" s="151" t="s">
        <f>IF(P223="r",J223,IF(P223="n",J223,"-"))</f>
        <v>28</v>
      </c>
      <c r="AO223" t="e">
        <f>VLOOKUP(K223,$AZ$8:$BA$27,2,FALSE)</f>
        <v>#N/A</v>
      </c>
      <c r="AP223" s="12" t="s">
        <f>IF(P223="r",(AQ$2-O223),IF(P223="n",(AQ$2-O223),"-"))</f>
        <v>28</v>
      </c>
      <c r="AQ223" s="12" t="s">
        <f>IF(P223="N",Q223,IF(P223="r",Q223,"-"))</f>
        <v>28</v>
      </c>
      <c r="AR223" s="12" t="s">
        <f>IF(P223="N",R223,IF(P223="r",R223,"-"))</f>
        <v>28</v>
      </c>
      <c r="AS223" s="12" t="s">
        <f>IF(P223="N",AI223,IF(P223="r",AI223,"-"))</f>
        <v>28</v>
      </c>
      <c r="AT223" s="12" t="s">
        <f>IF(P223="N",AJ223,IF(P223="r",AJ223,"-"))</f>
        <v>28</v>
      </c>
      <c r="AU223" s="148" t="b">
        <f>IF($Y223="Mudansha",VLOOKUP($X223,$BF$17:$BG$24,2,FALSE),IF($Y223="Yudansha",VLOOKUP($X223,$BI$17:$BJ$20,2,FALSE)))</f>
        <v>0</v>
      </c>
      <c r="AV223" t="b">
        <f>IF($AP223&gt;=65,$AU223,0)</f>
        <v>0</v>
      </c>
    </row>
    <row r="224" spans="1:256">
      <c r="F224" s="155">
        <f>F223+1</f>
        <v>219</v>
      </c>
      <c r="H224" s="133"/>
      <c r="I224" s="133"/>
      <c r="J224" s="134"/>
      <c r="K224" s="135"/>
      <c r="L224" s="136"/>
      <c r="M224" s="137">
        <f>LEFT(L224,2)</f>
      </c>
      <c r="N224" s="138">
        <f>MID(L224,4,2)</f>
      </c>
      <c r="O224" s="139">
        <f>RIGHT(L224,4)</f>
      </c>
      <c r="P224" s="140"/>
      <c r="Q224" s="141"/>
      <c r="R224" s="142"/>
      <c r="S224" s="143"/>
      <c r="T224" s="144"/>
      <c r="U224" s="145"/>
      <c r="V224" s="146"/>
      <c r="W224" s="146"/>
      <c r="X224" s="147" t="e">
        <f>VLOOKUP(AP224,$BC$7:$BD$14,2)</f>
        <v>#N/A</v>
      </c>
      <c r="Y224" s="147" t="s">
        <f>IF(P224="r",AO224,IF(P224="n",AO224,"-"))</f>
        <v>28</v>
      </c>
      <c r="Z224" s="148">
        <f>AU224-AV224</f>
        <v>0</v>
      </c>
      <c r="AA224" s="148" t="b">
        <f>IF(Y224="Mudansha",VLOOKUP(X224,$BF$7:$BG$14,2,FALSE),IF(Y224="Yudansha",VLOOKUP(X224,$BI$7:$BJ$10,2,FALSE)))</f>
        <v>0</v>
      </c>
      <c r="AB224" s="148">
        <f>IF(AQ224="Y/O",Information!S$62,0)</f>
        <v>0</v>
      </c>
      <c r="AC224" s="148">
        <f>IF(AR224="Y/O",Information!K$62,0)</f>
        <v>0</v>
      </c>
      <c r="AD224" s="148">
        <f>Z224+AA224+AB224</f>
        <v>0</v>
      </c>
      <c r="AE224" s="133"/>
      <c r="AF224" s="133"/>
      <c r="AG224" s="133"/>
      <c r="AH224" s="133"/>
      <c r="AI224" s="160"/>
      <c r="AJ224" s="160"/>
      <c r="AK224" s="150" t="s">
        <f>IF($P224="r",U224,IF($P224="n",U224,"-"))</f>
        <v>28</v>
      </c>
      <c r="AL224" s="151" t="s">
        <f>IF($P224="r",V224,IF($P224="n",V224,"-"))</f>
        <v>28</v>
      </c>
      <c r="AM224" s="151" t="s">
        <f>IF($P224="r",W224,IF($P224="n",W224,"-"))</f>
        <v>28</v>
      </c>
      <c r="AN224" s="151" t="s">
        <f>IF(P224="r",J224,IF(P224="n",J224,"-"))</f>
        <v>28</v>
      </c>
      <c r="AO224" t="e">
        <f>VLOOKUP(K224,$AZ$8:$BA$27,2,FALSE)</f>
        <v>#N/A</v>
      </c>
      <c r="AP224" s="12" t="s">
        <f>IF(P224="r",(AQ$2-O224),IF(P224="n",(AQ$2-O224),"-"))</f>
        <v>28</v>
      </c>
      <c r="AQ224" s="12" t="s">
        <f>IF(P224="N",Q224,IF(P224="r",Q224,"-"))</f>
        <v>28</v>
      </c>
      <c r="AR224" s="12" t="s">
        <f>IF(P224="N",R224,IF(P224="r",R224,"-"))</f>
        <v>28</v>
      </c>
      <c r="AS224" s="12" t="s">
        <f>IF(P224="N",AI224,IF(P224="r",AI224,"-"))</f>
        <v>28</v>
      </c>
      <c r="AT224" s="12" t="s">
        <f>IF(P224="N",AJ224,IF(P224="r",AJ224,"-"))</f>
        <v>28</v>
      </c>
      <c r="AU224" s="148" t="b">
        <f>IF($Y224="Mudansha",VLOOKUP($X224,$BF$17:$BG$24,2,FALSE),IF($Y224="Yudansha",VLOOKUP($X224,$BI$17:$BJ$20,2,FALSE)))</f>
        <v>0</v>
      </c>
      <c r="AV224" t="b">
        <f>IF($AP224&gt;=65,$AU224,0)</f>
        <v>0</v>
      </c>
    </row>
    <row r="225" spans="1:256">
      <c r="F225" s="155">
        <f>F224+1</f>
        <v>220</v>
      </c>
      <c r="H225" s="133"/>
      <c r="I225" s="133"/>
      <c r="J225" s="134"/>
      <c r="K225" s="135"/>
      <c r="L225" s="136"/>
      <c r="M225" s="137">
        <f>LEFT(L225,2)</f>
      </c>
      <c r="N225" s="138">
        <f>MID(L225,4,2)</f>
      </c>
      <c r="O225" s="139">
        <f>RIGHT(L225,4)</f>
      </c>
      <c r="P225" s="140"/>
      <c r="Q225" s="141"/>
      <c r="R225" s="142"/>
      <c r="S225" s="143"/>
      <c r="T225" s="144"/>
      <c r="U225" s="145"/>
      <c r="V225" s="146"/>
      <c r="W225" s="146"/>
      <c r="X225" s="147" t="e">
        <f>VLOOKUP(AP225,$BC$7:$BD$14,2)</f>
        <v>#N/A</v>
      </c>
      <c r="Y225" s="147" t="s">
        <f>IF(P225="r",AO225,IF(P225="n",AO225,"-"))</f>
        <v>28</v>
      </c>
      <c r="Z225" s="148">
        <f>AU225-AV225</f>
        <v>0</v>
      </c>
      <c r="AA225" s="148" t="b">
        <f>IF(Y225="Mudansha",VLOOKUP(X225,$BF$7:$BG$14,2,FALSE),IF(Y225="Yudansha",VLOOKUP(X225,$BI$7:$BJ$10,2,FALSE)))</f>
        <v>0</v>
      </c>
      <c r="AB225" s="148">
        <f>IF(AQ225="Y/O",Information!S$62,0)</f>
        <v>0</v>
      </c>
      <c r="AC225" s="148">
        <f>IF(AR225="Y/O",Information!K$62,0)</f>
        <v>0</v>
      </c>
      <c r="AD225" s="148">
        <f>Z225+AA225+AB225</f>
        <v>0</v>
      </c>
      <c r="AE225" s="133"/>
      <c r="AF225" s="133"/>
      <c r="AG225" s="133"/>
      <c r="AH225" s="133"/>
      <c r="AI225" s="160"/>
      <c r="AJ225" s="160"/>
      <c r="AK225" s="150" t="s">
        <f>IF($P225="r",U225,IF($P225="n",U225,"-"))</f>
        <v>28</v>
      </c>
      <c r="AL225" s="151" t="s">
        <f>IF($P225="r",V225,IF($P225="n",V225,"-"))</f>
        <v>28</v>
      </c>
      <c r="AM225" s="151" t="s">
        <f>IF($P225="r",W225,IF($P225="n",W225,"-"))</f>
        <v>28</v>
      </c>
      <c r="AN225" s="151" t="s">
        <f>IF(P225="r",J225,IF(P225="n",J225,"-"))</f>
        <v>28</v>
      </c>
      <c r="AO225" t="e">
        <f>VLOOKUP(K225,$AZ$8:$BA$27,2,FALSE)</f>
        <v>#N/A</v>
      </c>
      <c r="AP225" s="12" t="s">
        <f>IF(P225="r",(AQ$2-O225),IF(P225="n",(AQ$2-O225),"-"))</f>
        <v>28</v>
      </c>
      <c r="AQ225" s="12" t="s">
        <f>IF(P225="N",Q225,IF(P225="r",Q225,"-"))</f>
        <v>28</v>
      </c>
      <c r="AR225" s="12" t="s">
        <f>IF(P225="N",R225,IF(P225="r",R225,"-"))</f>
        <v>28</v>
      </c>
      <c r="AS225" s="12" t="s">
        <f>IF(P225="N",AI225,IF(P225="r",AI225,"-"))</f>
        <v>28</v>
      </c>
      <c r="AT225" s="12" t="s">
        <f>IF(P225="N",AJ225,IF(P225="r",AJ225,"-"))</f>
        <v>28</v>
      </c>
      <c r="AU225" s="148" t="b">
        <f>IF($Y225="Mudansha",VLOOKUP($X225,$BF$17:$BG$24,2,FALSE),IF($Y225="Yudansha",VLOOKUP($X225,$BI$17:$BJ$20,2,FALSE)))</f>
        <v>0</v>
      </c>
      <c r="AV225" t="b">
        <f>IF($AP225&gt;=65,$AU225,0)</f>
        <v>0</v>
      </c>
    </row>
    <row r="226" spans="1:256">
      <c r="F226" s="155">
        <f>F225+1</f>
        <v>221</v>
      </c>
      <c r="H226" s="133"/>
      <c r="I226" s="133"/>
      <c r="J226" s="134"/>
      <c r="K226" s="135"/>
      <c r="L226" s="136"/>
      <c r="M226" s="137">
        <f>LEFT(L226,2)</f>
      </c>
      <c r="N226" s="138">
        <f>MID(L226,4,2)</f>
      </c>
      <c r="O226" s="139">
        <f>RIGHT(L226,4)</f>
      </c>
      <c r="P226" s="140"/>
      <c r="Q226" s="141"/>
      <c r="R226" s="142"/>
      <c r="S226" s="143"/>
      <c r="T226" s="144"/>
      <c r="U226" s="145"/>
      <c r="V226" s="146"/>
      <c r="W226" s="146"/>
      <c r="X226" s="147" t="e">
        <f>VLOOKUP(AP226,$BC$7:$BD$14,2)</f>
        <v>#N/A</v>
      </c>
      <c r="Y226" s="147" t="s">
        <f>IF(P226="r",AO226,IF(P226="n",AO226,"-"))</f>
        <v>28</v>
      </c>
      <c r="Z226" s="148">
        <f>AU226-AV226</f>
        <v>0</v>
      </c>
      <c r="AA226" s="148" t="b">
        <f>IF(Y226="Mudansha",VLOOKUP(X226,$BF$7:$BG$14,2,FALSE),IF(Y226="Yudansha",VLOOKUP(X226,$BI$7:$BJ$10,2,FALSE)))</f>
        <v>0</v>
      </c>
      <c r="AB226" s="148">
        <f>IF(AQ226="Y/O",Information!S$62,0)</f>
        <v>0</v>
      </c>
      <c r="AC226" s="148">
        <f>IF(AR226="Y/O",Information!K$62,0)</f>
        <v>0</v>
      </c>
      <c r="AD226" s="148">
        <f>Z226+AA226+AB226</f>
        <v>0</v>
      </c>
      <c r="AE226" s="133"/>
      <c r="AF226" s="133"/>
      <c r="AG226" s="133"/>
      <c r="AH226" s="133"/>
      <c r="AI226" s="160"/>
      <c r="AJ226" s="160"/>
      <c r="AK226" s="150" t="s">
        <f>IF($P226="r",U226,IF($P226="n",U226,"-"))</f>
        <v>28</v>
      </c>
      <c r="AL226" s="151" t="s">
        <f>IF($P226="r",V226,IF($P226="n",V226,"-"))</f>
        <v>28</v>
      </c>
      <c r="AM226" s="151" t="s">
        <f>IF($P226="r",W226,IF($P226="n",W226,"-"))</f>
        <v>28</v>
      </c>
      <c r="AN226" s="151" t="s">
        <f>IF(P226="r",J226,IF(P226="n",J226,"-"))</f>
        <v>28</v>
      </c>
      <c r="AO226" t="e">
        <f>VLOOKUP(K226,$AZ$8:$BA$27,2,FALSE)</f>
        <v>#N/A</v>
      </c>
      <c r="AP226" s="12" t="s">
        <f>IF(P226="r",(AQ$2-O226),IF(P226="n",(AQ$2-O226),"-"))</f>
        <v>28</v>
      </c>
      <c r="AQ226" s="12" t="s">
        <f>IF(P226="N",Q226,IF(P226="r",Q226,"-"))</f>
        <v>28</v>
      </c>
      <c r="AR226" s="12" t="s">
        <f>IF(P226="N",R226,IF(P226="r",R226,"-"))</f>
        <v>28</v>
      </c>
      <c r="AS226" s="12" t="s">
        <f>IF(P226="N",AI226,IF(P226="r",AI226,"-"))</f>
        <v>28</v>
      </c>
      <c r="AT226" s="12" t="s">
        <f>IF(P226="N",AJ226,IF(P226="r",AJ226,"-"))</f>
        <v>28</v>
      </c>
      <c r="AU226" s="148" t="b">
        <f>IF($Y226="Mudansha",VLOOKUP($X226,$BF$17:$BG$24,2,FALSE),IF($Y226="Yudansha",VLOOKUP($X226,$BI$17:$BJ$20,2,FALSE)))</f>
        <v>0</v>
      </c>
      <c r="AV226" t="b">
        <f>IF($AP226&gt;=65,$AU226,0)</f>
        <v>0</v>
      </c>
    </row>
    <row r="227" spans="1:256">
      <c r="F227" s="155">
        <f>F226+1</f>
        <v>222</v>
      </c>
      <c r="H227" s="133"/>
      <c r="I227" s="133"/>
      <c r="J227" s="134"/>
      <c r="K227" s="135"/>
      <c r="L227" s="136"/>
      <c r="M227" s="137">
        <f>LEFT(L227,2)</f>
      </c>
      <c r="N227" s="138">
        <f>MID(L227,4,2)</f>
      </c>
      <c r="O227" s="139">
        <f>RIGHT(L227,4)</f>
      </c>
      <c r="P227" s="140"/>
      <c r="Q227" s="141"/>
      <c r="R227" s="142"/>
      <c r="S227" s="143"/>
      <c r="T227" s="144"/>
      <c r="U227" s="145"/>
      <c r="V227" s="146"/>
      <c r="W227" s="146"/>
      <c r="X227" s="147" t="e">
        <f>VLOOKUP(AP227,$BC$7:$BD$14,2)</f>
        <v>#N/A</v>
      </c>
      <c r="Y227" s="147" t="s">
        <f>IF(P227="r",AO227,IF(P227="n",AO227,"-"))</f>
        <v>28</v>
      </c>
      <c r="Z227" s="148">
        <f>AU227-AV227</f>
        <v>0</v>
      </c>
      <c r="AA227" s="148" t="b">
        <f>IF(Y227="Mudansha",VLOOKUP(X227,$BF$7:$BG$14,2,FALSE),IF(Y227="Yudansha",VLOOKUP(X227,$BI$7:$BJ$10,2,FALSE)))</f>
        <v>0</v>
      </c>
      <c r="AB227" s="148">
        <f>IF(AQ227="Y/O",Information!S$62,0)</f>
        <v>0</v>
      </c>
      <c r="AC227" s="148">
        <f>IF(AR227="Y/O",Information!K$62,0)</f>
        <v>0</v>
      </c>
      <c r="AD227" s="148">
        <f>Z227+AA227+AB227</f>
        <v>0</v>
      </c>
      <c r="AE227" s="133"/>
      <c r="AF227" s="133"/>
      <c r="AG227" s="133"/>
      <c r="AH227" s="133"/>
      <c r="AI227" s="160"/>
      <c r="AJ227" s="160"/>
      <c r="AK227" s="150" t="s">
        <f>IF($P227="r",U227,IF($P227="n",U227,"-"))</f>
        <v>28</v>
      </c>
      <c r="AL227" s="151" t="s">
        <f>IF($P227="r",V227,IF($P227="n",V227,"-"))</f>
        <v>28</v>
      </c>
      <c r="AM227" s="151" t="s">
        <f>IF($P227="r",W227,IF($P227="n",W227,"-"))</f>
        <v>28</v>
      </c>
      <c r="AN227" s="151" t="s">
        <f>IF(P227="r",J227,IF(P227="n",J227,"-"))</f>
        <v>28</v>
      </c>
      <c r="AO227" t="e">
        <f>VLOOKUP(K227,$AZ$8:$BA$27,2,FALSE)</f>
        <v>#N/A</v>
      </c>
      <c r="AP227" s="12" t="s">
        <f>IF(P227="r",(AQ$2-O227),IF(P227="n",(AQ$2-O227),"-"))</f>
        <v>28</v>
      </c>
      <c r="AQ227" s="12" t="s">
        <f>IF(P227="N",Q227,IF(P227="r",Q227,"-"))</f>
        <v>28</v>
      </c>
      <c r="AR227" s="12" t="s">
        <f>IF(P227="N",R227,IF(P227="r",R227,"-"))</f>
        <v>28</v>
      </c>
      <c r="AS227" s="12" t="s">
        <f>IF(P227="N",AI227,IF(P227="r",AI227,"-"))</f>
        <v>28</v>
      </c>
      <c r="AT227" s="12" t="s">
        <f>IF(P227="N",AJ227,IF(P227="r",AJ227,"-"))</f>
        <v>28</v>
      </c>
      <c r="AU227" s="148" t="b">
        <f>IF($Y227="Mudansha",VLOOKUP($X227,$BF$17:$BG$24,2,FALSE),IF($Y227="Yudansha",VLOOKUP($X227,$BI$17:$BJ$20,2,FALSE)))</f>
        <v>0</v>
      </c>
      <c r="AV227" t="b">
        <f>IF($AP227&gt;=65,$AU227,0)</f>
        <v>0</v>
      </c>
    </row>
    <row r="228" spans="1:256">
      <c r="F228" s="155">
        <f>F227+1</f>
        <v>223</v>
      </c>
      <c r="H228" s="133"/>
      <c r="I228" s="133"/>
      <c r="J228" s="134"/>
      <c r="K228" s="135"/>
      <c r="L228" s="136"/>
      <c r="M228" s="137">
        <f>LEFT(L228,2)</f>
      </c>
      <c r="N228" s="138">
        <f>MID(L228,4,2)</f>
      </c>
      <c r="O228" s="139">
        <f>RIGHT(L228,4)</f>
      </c>
      <c r="P228" s="140"/>
      <c r="Q228" s="141"/>
      <c r="R228" s="142"/>
      <c r="S228" s="143"/>
      <c r="T228" s="144"/>
      <c r="U228" s="145"/>
      <c r="V228" s="146"/>
      <c r="W228" s="146"/>
      <c r="X228" s="147" t="e">
        <f>VLOOKUP(AP228,$BC$7:$BD$14,2)</f>
        <v>#N/A</v>
      </c>
      <c r="Y228" s="147" t="s">
        <f>IF(P228="r",AO228,IF(P228="n",AO228,"-"))</f>
        <v>28</v>
      </c>
      <c r="Z228" s="148">
        <f>AU228-AV228</f>
        <v>0</v>
      </c>
      <c r="AA228" s="148" t="b">
        <f>IF(Y228="Mudansha",VLOOKUP(X228,$BF$7:$BG$14,2,FALSE),IF(Y228="Yudansha",VLOOKUP(X228,$BI$7:$BJ$10,2,FALSE)))</f>
        <v>0</v>
      </c>
      <c r="AB228" s="148">
        <f>IF(AQ228="Y/O",Information!S$62,0)</f>
        <v>0</v>
      </c>
      <c r="AC228" s="148">
        <f>IF(AR228="Y/O",Information!K$62,0)</f>
        <v>0</v>
      </c>
      <c r="AD228" s="148">
        <f>Z228+AA228+AB228</f>
        <v>0</v>
      </c>
      <c r="AE228" s="133"/>
      <c r="AF228" s="133"/>
      <c r="AG228" s="133"/>
      <c r="AH228" s="133"/>
      <c r="AI228" s="160"/>
      <c r="AJ228" s="160"/>
      <c r="AK228" s="150" t="s">
        <f>IF($P228="r",U228,IF($P228="n",U228,"-"))</f>
        <v>28</v>
      </c>
      <c r="AL228" s="151" t="s">
        <f>IF($P228="r",V228,IF($P228="n",V228,"-"))</f>
        <v>28</v>
      </c>
      <c r="AM228" s="151" t="s">
        <f>IF($P228="r",W228,IF($P228="n",W228,"-"))</f>
        <v>28</v>
      </c>
      <c r="AN228" s="151" t="s">
        <f>IF(P228="r",J228,IF(P228="n",J228,"-"))</f>
        <v>28</v>
      </c>
      <c r="AO228" t="e">
        <f>VLOOKUP(K228,$AZ$8:$BA$27,2,FALSE)</f>
        <v>#N/A</v>
      </c>
      <c r="AP228" s="12" t="s">
        <f>IF(P228="r",(AQ$2-O228),IF(P228="n",(AQ$2-O228),"-"))</f>
        <v>28</v>
      </c>
      <c r="AQ228" s="12" t="s">
        <f>IF(P228="N",Q228,IF(P228="r",Q228,"-"))</f>
        <v>28</v>
      </c>
      <c r="AR228" s="12" t="s">
        <f>IF(P228="N",R228,IF(P228="r",R228,"-"))</f>
        <v>28</v>
      </c>
      <c r="AS228" s="12" t="s">
        <f>IF(P228="N",AI228,IF(P228="r",AI228,"-"))</f>
        <v>28</v>
      </c>
      <c r="AT228" s="12" t="s">
        <f>IF(P228="N",AJ228,IF(P228="r",AJ228,"-"))</f>
        <v>28</v>
      </c>
      <c r="AU228" s="148" t="b">
        <f>IF($Y228="Mudansha",VLOOKUP($X228,$BF$17:$BG$24,2,FALSE),IF($Y228="Yudansha",VLOOKUP($X228,$BI$17:$BJ$20,2,FALSE)))</f>
        <v>0</v>
      </c>
      <c r="AV228" t="b">
        <f>IF($AP228&gt;=65,$AU228,0)</f>
        <v>0</v>
      </c>
    </row>
    <row r="229" spans="1:256">
      <c r="F229" s="155">
        <f>F228+1</f>
        <v>224</v>
      </c>
      <c r="H229" s="133"/>
      <c r="I229" s="133"/>
      <c r="J229" s="134"/>
      <c r="K229" s="135"/>
      <c r="L229" s="136"/>
      <c r="M229" s="137">
        <f>LEFT(L229,2)</f>
      </c>
      <c r="N229" s="138">
        <f>MID(L229,4,2)</f>
      </c>
      <c r="O229" s="139">
        <f>RIGHT(L229,4)</f>
      </c>
      <c r="P229" s="140"/>
      <c r="Q229" s="141"/>
      <c r="R229" s="142"/>
      <c r="S229" s="143"/>
      <c r="T229" s="144"/>
      <c r="U229" s="145"/>
      <c r="V229" s="146"/>
      <c r="W229" s="146"/>
      <c r="X229" s="147" t="e">
        <f>VLOOKUP(AP229,$BC$7:$BD$14,2)</f>
        <v>#N/A</v>
      </c>
      <c r="Y229" s="147" t="s">
        <f>IF(P229="r",AO229,IF(P229="n",AO229,"-"))</f>
        <v>28</v>
      </c>
      <c r="Z229" s="148">
        <f>AU229-AV229</f>
        <v>0</v>
      </c>
      <c r="AA229" s="148" t="b">
        <f>IF(Y229="Mudansha",VLOOKUP(X229,$BF$7:$BG$14,2,FALSE),IF(Y229="Yudansha",VLOOKUP(X229,$BI$7:$BJ$10,2,FALSE)))</f>
        <v>0</v>
      </c>
      <c r="AB229" s="148">
        <f>IF(AQ229="Y/O",Information!S$62,0)</f>
        <v>0</v>
      </c>
      <c r="AC229" s="148">
        <f>IF(AR229="Y/O",Information!K$62,0)</f>
        <v>0</v>
      </c>
      <c r="AD229" s="148">
        <f>Z229+AA229+AB229</f>
        <v>0</v>
      </c>
      <c r="AE229" s="133"/>
      <c r="AF229" s="133"/>
      <c r="AG229" s="133"/>
      <c r="AH229" s="133"/>
      <c r="AI229" s="160"/>
      <c r="AJ229" s="160"/>
      <c r="AK229" s="150" t="s">
        <f>IF($P229="r",U229,IF($P229="n",U229,"-"))</f>
        <v>28</v>
      </c>
      <c r="AL229" s="151" t="s">
        <f>IF($P229="r",V229,IF($P229="n",V229,"-"))</f>
        <v>28</v>
      </c>
      <c r="AM229" s="151" t="s">
        <f>IF($P229="r",W229,IF($P229="n",W229,"-"))</f>
        <v>28</v>
      </c>
      <c r="AN229" s="151" t="s">
        <f>IF(P229="r",J229,IF(P229="n",J229,"-"))</f>
        <v>28</v>
      </c>
      <c r="AO229" t="e">
        <f>VLOOKUP(K229,$AZ$8:$BA$27,2,FALSE)</f>
        <v>#N/A</v>
      </c>
      <c r="AP229" s="12" t="s">
        <f>IF(P229="r",(AQ$2-O229),IF(P229="n",(AQ$2-O229),"-"))</f>
        <v>28</v>
      </c>
      <c r="AQ229" s="12" t="s">
        <f>IF(P229="N",Q229,IF(P229="r",Q229,"-"))</f>
        <v>28</v>
      </c>
      <c r="AR229" s="12" t="s">
        <f>IF(P229="N",R229,IF(P229="r",R229,"-"))</f>
        <v>28</v>
      </c>
      <c r="AS229" s="12" t="s">
        <f>IF(P229="N",AI229,IF(P229="r",AI229,"-"))</f>
        <v>28</v>
      </c>
      <c r="AT229" s="12" t="s">
        <f>IF(P229="N",AJ229,IF(P229="r",AJ229,"-"))</f>
        <v>28</v>
      </c>
      <c r="AU229" s="148" t="b">
        <f>IF($Y229="Mudansha",VLOOKUP($X229,$BF$17:$BG$24,2,FALSE),IF($Y229="Yudansha",VLOOKUP($X229,$BI$17:$BJ$20,2,FALSE)))</f>
        <v>0</v>
      </c>
      <c r="AV229" t="b">
        <f>IF($AP229&gt;=65,$AU229,0)</f>
        <v>0</v>
      </c>
    </row>
    <row r="230" spans="1:256">
      <c r="F230" s="155">
        <f>F229+1</f>
        <v>225</v>
      </c>
      <c r="H230" s="133"/>
      <c r="I230" s="133"/>
      <c r="J230" s="134"/>
      <c r="K230" s="135"/>
      <c r="L230" s="136"/>
      <c r="M230" s="137">
        <f>LEFT(L230,2)</f>
      </c>
      <c r="N230" s="138">
        <f>MID(L230,4,2)</f>
      </c>
      <c r="O230" s="139">
        <f>RIGHT(L230,4)</f>
      </c>
      <c r="P230" s="140"/>
      <c r="Q230" s="141"/>
      <c r="R230" s="142"/>
      <c r="S230" s="143"/>
      <c r="T230" s="144"/>
      <c r="U230" s="145"/>
      <c r="V230" s="146"/>
      <c r="W230" s="146"/>
      <c r="X230" s="147" t="e">
        <f>VLOOKUP(AP230,$BC$7:$BD$14,2)</f>
        <v>#N/A</v>
      </c>
      <c r="Y230" s="147" t="s">
        <f>IF(P230="r",AO230,IF(P230="n",AO230,"-"))</f>
        <v>28</v>
      </c>
      <c r="Z230" s="148">
        <f>AU230-AV230</f>
        <v>0</v>
      </c>
      <c r="AA230" s="148" t="b">
        <f>IF(Y230="Mudansha",VLOOKUP(X230,$BF$7:$BG$14,2,FALSE),IF(Y230="Yudansha",VLOOKUP(X230,$BI$7:$BJ$10,2,FALSE)))</f>
        <v>0</v>
      </c>
      <c r="AB230" s="148">
        <f>IF(AQ230="Y/O",Information!S$62,0)</f>
        <v>0</v>
      </c>
      <c r="AC230" s="148">
        <f>IF(AR230="Y/O",Information!K$62,0)</f>
        <v>0</v>
      </c>
      <c r="AD230" s="148">
        <f>Z230+AA230+AB230</f>
        <v>0</v>
      </c>
      <c r="AE230" s="133"/>
      <c r="AF230" s="133"/>
      <c r="AG230" s="133"/>
      <c r="AH230" s="133"/>
      <c r="AI230" s="160"/>
      <c r="AJ230" s="160"/>
      <c r="AK230" s="150" t="s">
        <f>IF($P230="r",U230,IF($P230="n",U230,"-"))</f>
        <v>28</v>
      </c>
      <c r="AL230" s="151" t="s">
        <f>IF($P230="r",V230,IF($P230="n",V230,"-"))</f>
        <v>28</v>
      </c>
      <c r="AM230" s="151" t="s">
        <f>IF($P230="r",W230,IF($P230="n",W230,"-"))</f>
        <v>28</v>
      </c>
      <c r="AN230" s="151" t="s">
        <f>IF(P230="r",J230,IF(P230="n",J230,"-"))</f>
        <v>28</v>
      </c>
      <c r="AO230" t="e">
        <f>VLOOKUP(K230,$AZ$8:$BA$27,2,FALSE)</f>
        <v>#N/A</v>
      </c>
      <c r="AP230" s="12" t="s">
        <f>IF(P230="r",(AQ$2-O230),IF(P230="n",(AQ$2-O230),"-"))</f>
        <v>28</v>
      </c>
      <c r="AQ230" s="12" t="s">
        <f>IF(P230="N",Q230,IF(P230="r",Q230,"-"))</f>
        <v>28</v>
      </c>
      <c r="AR230" s="12" t="s">
        <f>IF(P230="N",R230,IF(P230="r",R230,"-"))</f>
        <v>28</v>
      </c>
      <c r="AS230" s="12" t="s">
        <f>IF(P230="N",AI230,IF(P230="r",AI230,"-"))</f>
        <v>28</v>
      </c>
      <c r="AT230" s="12" t="s">
        <f>IF(P230="N",AJ230,IF(P230="r",AJ230,"-"))</f>
        <v>28</v>
      </c>
      <c r="AU230" s="148" t="b">
        <f>IF($Y230="Mudansha",VLOOKUP($X230,$BF$17:$BG$24,2,FALSE),IF($Y230="Yudansha",VLOOKUP($X230,$BI$17:$BJ$20,2,FALSE)))</f>
        <v>0</v>
      </c>
      <c r="AV230" t="b">
        <f>IF($AP230&gt;=65,$AU230,0)</f>
        <v>0</v>
      </c>
    </row>
    <row r="231" spans="1:256">
      <c r="F231" s="155">
        <f>F230+1</f>
        <v>226</v>
      </c>
      <c r="H231" s="133"/>
      <c r="I231" s="133"/>
      <c r="J231" s="134"/>
      <c r="K231" s="135"/>
      <c r="L231" s="136"/>
      <c r="M231" s="137">
        <f>LEFT(L231,2)</f>
      </c>
      <c r="N231" s="138">
        <f>MID(L231,4,2)</f>
      </c>
      <c r="O231" s="139">
        <f>RIGHT(L231,4)</f>
      </c>
      <c r="P231" s="140"/>
      <c r="Q231" s="141"/>
      <c r="R231" s="142"/>
      <c r="S231" s="143"/>
      <c r="T231" s="144"/>
      <c r="U231" s="145"/>
      <c r="V231" s="146"/>
      <c r="W231" s="146"/>
      <c r="X231" s="147" t="e">
        <f>VLOOKUP(AP231,$BC$7:$BD$14,2)</f>
        <v>#N/A</v>
      </c>
      <c r="Y231" s="147" t="s">
        <f>IF(P231="r",AO231,IF(P231="n",AO231,"-"))</f>
        <v>28</v>
      </c>
      <c r="Z231" s="148">
        <f>AU231-AV231</f>
        <v>0</v>
      </c>
      <c r="AA231" s="148" t="b">
        <f>IF(Y231="Mudansha",VLOOKUP(X231,$BF$7:$BG$14,2,FALSE),IF(Y231="Yudansha",VLOOKUP(X231,$BI$7:$BJ$10,2,FALSE)))</f>
        <v>0</v>
      </c>
      <c r="AB231" s="148">
        <f>IF(AQ231="Y/O",Information!S$62,0)</f>
        <v>0</v>
      </c>
      <c r="AC231" s="148">
        <f>IF(AR231="Y/O",Information!K$62,0)</f>
        <v>0</v>
      </c>
      <c r="AD231" s="148">
        <f>Z231+AA231+AB231</f>
        <v>0</v>
      </c>
      <c r="AE231" s="133"/>
      <c r="AF231" s="133"/>
      <c r="AG231" s="133"/>
      <c r="AH231" s="133"/>
      <c r="AI231" s="160"/>
      <c r="AJ231" s="160"/>
      <c r="AK231" s="150" t="s">
        <f>IF($P231="r",U231,IF($P231="n",U231,"-"))</f>
        <v>28</v>
      </c>
      <c r="AL231" s="151" t="s">
        <f>IF($P231="r",V231,IF($P231="n",V231,"-"))</f>
        <v>28</v>
      </c>
      <c r="AM231" s="151" t="s">
        <f>IF($P231="r",W231,IF($P231="n",W231,"-"))</f>
        <v>28</v>
      </c>
      <c r="AN231" s="151" t="s">
        <f>IF(P231="r",J231,IF(P231="n",J231,"-"))</f>
        <v>28</v>
      </c>
      <c r="AO231" t="e">
        <f>VLOOKUP(K231,$AZ$8:$BA$27,2,FALSE)</f>
        <v>#N/A</v>
      </c>
      <c r="AP231" s="12" t="s">
        <f>IF(P231="r",(AQ$2-O231),IF(P231="n",(AQ$2-O231),"-"))</f>
        <v>28</v>
      </c>
      <c r="AQ231" s="12" t="s">
        <f>IF(P231="N",Q231,IF(P231="r",Q231,"-"))</f>
        <v>28</v>
      </c>
      <c r="AR231" s="12" t="s">
        <f>IF(P231="N",R231,IF(P231="r",R231,"-"))</f>
        <v>28</v>
      </c>
      <c r="AS231" s="12" t="s">
        <f>IF(P231="N",AI231,IF(P231="r",AI231,"-"))</f>
        <v>28</v>
      </c>
      <c r="AT231" s="12" t="s">
        <f>IF(P231="N",AJ231,IF(P231="r",AJ231,"-"))</f>
        <v>28</v>
      </c>
      <c r="AU231" s="148" t="b">
        <f>IF($Y231="Mudansha",VLOOKUP($X231,$BF$17:$BG$24,2,FALSE),IF($Y231="Yudansha",VLOOKUP($X231,$BI$17:$BJ$20,2,FALSE)))</f>
        <v>0</v>
      </c>
      <c r="AV231" t="b">
        <f>IF($AP231&gt;=65,$AU231,0)</f>
        <v>0</v>
      </c>
    </row>
    <row r="232" spans="1:256">
      <c r="F232" s="155">
        <f>F231+1</f>
        <v>227</v>
      </c>
      <c r="H232" s="133"/>
      <c r="I232" s="133"/>
      <c r="J232" s="134"/>
      <c r="K232" s="135"/>
      <c r="L232" s="136"/>
      <c r="M232" s="137">
        <f>LEFT(L232,2)</f>
      </c>
      <c r="N232" s="138">
        <f>MID(L232,4,2)</f>
      </c>
      <c r="O232" s="139">
        <f>RIGHT(L232,4)</f>
      </c>
      <c r="P232" s="140"/>
      <c r="Q232" s="141"/>
      <c r="R232" s="142"/>
      <c r="S232" s="143"/>
      <c r="T232" s="144"/>
      <c r="U232" s="145"/>
      <c r="V232" s="146"/>
      <c r="W232" s="146"/>
      <c r="X232" s="147" t="e">
        <f>VLOOKUP(AP232,$BC$7:$BD$14,2)</f>
        <v>#N/A</v>
      </c>
      <c r="Y232" s="147" t="s">
        <f>IF(P232="r",AO232,IF(P232="n",AO232,"-"))</f>
        <v>28</v>
      </c>
      <c r="Z232" s="148">
        <f>AU232-AV232</f>
        <v>0</v>
      </c>
      <c r="AA232" s="148" t="b">
        <f>IF(Y232="Mudansha",VLOOKUP(X232,$BF$7:$BG$14,2,FALSE),IF(Y232="Yudansha",VLOOKUP(X232,$BI$7:$BJ$10,2,FALSE)))</f>
        <v>0</v>
      </c>
      <c r="AB232" s="148">
        <f>IF(AQ232="Y/O",Information!S$62,0)</f>
        <v>0</v>
      </c>
      <c r="AC232" s="148">
        <f>IF(AR232="Y/O",Information!K$62,0)</f>
        <v>0</v>
      </c>
      <c r="AD232" s="148">
        <f>Z232+AA232+AB232</f>
        <v>0</v>
      </c>
      <c r="AE232" s="133"/>
      <c r="AF232" s="133"/>
      <c r="AG232" s="133"/>
      <c r="AH232" s="133"/>
      <c r="AI232" s="160"/>
      <c r="AJ232" s="160"/>
      <c r="AK232" s="150" t="s">
        <f>IF($P232="r",U232,IF($P232="n",U232,"-"))</f>
        <v>28</v>
      </c>
      <c r="AL232" s="151" t="s">
        <f>IF($P232="r",V232,IF($P232="n",V232,"-"))</f>
        <v>28</v>
      </c>
      <c r="AM232" s="151" t="s">
        <f>IF($P232="r",W232,IF($P232="n",W232,"-"))</f>
        <v>28</v>
      </c>
      <c r="AN232" s="151" t="s">
        <f>IF(P232="r",J232,IF(P232="n",J232,"-"))</f>
        <v>28</v>
      </c>
      <c r="AO232" t="e">
        <f>VLOOKUP(K232,$AZ$8:$BA$27,2,FALSE)</f>
        <v>#N/A</v>
      </c>
      <c r="AP232" s="12" t="s">
        <f>IF(P232="r",(AQ$2-O232),IF(P232="n",(AQ$2-O232),"-"))</f>
        <v>28</v>
      </c>
      <c r="AQ232" s="12" t="s">
        <f>IF(P232="N",Q232,IF(P232="r",Q232,"-"))</f>
        <v>28</v>
      </c>
      <c r="AR232" s="12" t="s">
        <f>IF(P232="N",R232,IF(P232="r",R232,"-"))</f>
        <v>28</v>
      </c>
      <c r="AS232" s="12" t="s">
        <f>IF(P232="N",AI232,IF(P232="r",AI232,"-"))</f>
        <v>28</v>
      </c>
      <c r="AT232" s="12" t="s">
        <f>IF(P232="N",AJ232,IF(P232="r",AJ232,"-"))</f>
        <v>28</v>
      </c>
      <c r="AU232" s="148" t="b">
        <f>IF($Y232="Mudansha",VLOOKUP($X232,$BF$17:$BG$24,2,FALSE),IF($Y232="Yudansha",VLOOKUP($X232,$BI$17:$BJ$20,2,FALSE)))</f>
        <v>0</v>
      </c>
      <c r="AV232" t="b">
        <f>IF($AP232&gt;=65,$AU232,0)</f>
        <v>0</v>
      </c>
    </row>
    <row r="233" spans="1:256">
      <c r="F233" s="155">
        <f>F232+1</f>
        <v>228</v>
      </c>
      <c r="H233" s="133"/>
      <c r="I233" s="133"/>
      <c r="J233" s="134"/>
      <c r="K233" s="135"/>
      <c r="L233" s="136"/>
      <c r="M233" s="137">
        <f>LEFT(L233,2)</f>
      </c>
      <c r="N233" s="138">
        <f>MID(L233,4,2)</f>
      </c>
      <c r="O233" s="139">
        <f>RIGHT(L233,4)</f>
      </c>
      <c r="P233" s="140"/>
      <c r="Q233" s="141"/>
      <c r="R233" s="142"/>
      <c r="S233" s="143"/>
      <c r="T233" s="144"/>
      <c r="U233" s="145"/>
      <c r="V233" s="146"/>
      <c r="W233" s="146"/>
      <c r="X233" s="147" t="e">
        <f>VLOOKUP(AP233,$BC$7:$BD$14,2)</f>
        <v>#N/A</v>
      </c>
      <c r="Y233" s="147" t="s">
        <f>IF(P233="r",AO233,IF(P233="n",AO233,"-"))</f>
        <v>28</v>
      </c>
      <c r="Z233" s="148">
        <f>AU233-AV233</f>
        <v>0</v>
      </c>
      <c r="AA233" s="148" t="b">
        <f>IF(Y233="Mudansha",VLOOKUP(X233,$BF$7:$BG$14,2,FALSE),IF(Y233="Yudansha",VLOOKUP(X233,$BI$7:$BJ$10,2,FALSE)))</f>
        <v>0</v>
      </c>
      <c r="AB233" s="148">
        <f>IF(AQ233="Y/O",Information!S$62,0)</f>
        <v>0</v>
      </c>
      <c r="AC233" s="148">
        <f>IF(AR233="Y/O",Information!K$62,0)</f>
        <v>0</v>
      </c>
      <c r="AD233" s="148">
        <f>Z233+AA233+AB233</f>
        <v>0</v>
      </c>
      <c r="AE233" s="133"/>
      <c r="AF233" s="133"/>
      <c r="AG233" s="133"/>
      <c r="AH233" s="133"/>
      <c r="AI233" s="160"/>
      <c r="AJ233" s="160"/>
      <c r="AK233" s="150" t="s">
        <f>IF($P233="r",U233,IF($P233="n",U233,"-"))</f>
        <v>28</v>
      </c>
      <c r="AL233" s="151" t="s">
        <f>IF($P233="r",V233,IF($P233="n",V233,"-"))</f>
        <v>28</v>
      </c>
      <c r="AM233" s="151" t="s">
        <f>IF($P233="r",W233,IF($P233="n",W233,"-"))</f>
        <v>28</v>
      </c>
      <c r="AN233" s="151" t="s">
        <f>IF(P233="r",J233,IF(P233="n",J233,"-"))</f>
        <v>28</v>
      </c>
      <c r="AO233" t="e">
        <f>VLOOKUP(K233,$AZ$8:$BA$27,2,FALSE)</f>
        <v>#N/A</v>
      </c>
      <c r="AP233" s="12" t="s">
        <f>IF(P233="r",(AQ$2-O233),IF(P233="n",(AQ$2-O233),"-"))</f>
        <v>28</v>
      </c>
      <c r="AQ233" s="12" t="s">
        <f>IF(P233="N",Q233,IF(P233="r",Q233,"-"))</f>
        <v>28</v>
      </c>
      <c r="AR233" s="12" t="s">
        <f>IF(P233="N",R233,IF(P233="r",R233,"-"))</f>
        <v>28</v>
      </c>
      <c r="AS233" s="12" t="s">
        <f>IF(P233="N",AI233,IF(P233="r",AI233,"-"))</f>
        <v>28</v>
      </c>
      <c r="AT233" s="12" t="s">
        <f>IF(P233="N",AJ233,IF(P233="r",AJ233,"-"))</f>
        <v>28</v>
      </c>
      <c r="AU233" s="148" t="b">
        <f>IF($Y233="Mudansha",VLOOKUP($X233,$BF$17:$BG$24,2,FALSE),IF($Y233="Yudansha",VLOOKUP($X233,$BI$17:$BJ$20,2,FALSE)))</f>
        <v>0</v>
      </c>
      <c r="AV233" t="b">
        <f>IF($AP233&gt;=65,$AU233,0)</f>
        <v>0</v>
      </c>
    </row>
    <row r="234" spans="1:256">
      <c r="F234" s="155">
        <f>F233+1</f>
        <v>229</v>
      </c>
      <c r="H234" s="133"/>
      <c r="I234" s="133"/>
      <c r="J234" s="134"/>
      <c r="K234" s="135"/>
      <c r="L234" s="136"/>
      <c r="M234" s="137">
        <f>LEFT(L234,2)</f>
      </c>
      <c r="N234" s="138">
        <f>MID(L234,4,2)</f>
      </c>
      <c r="O234" s="139">
        <f>RIGHT(L234,4)</f>
      </c>
      <c r="P234" s="140"/>
      <c r="Q234" s="141"/>
      <c r="R234" s="142"/>
      <c r="S234" s="143"/>
      <c r="T234" s="144"/>
      <c r="U234" s="145"/>
      <c r="V234" s="146"/>
      <c r="W234" s="146"/>
      <c r="X234" s="147" t="e">
        <f>VLOOKUP(AP234,$BC$7:$BD$14,2)</f>
        <v>#N/A</v>
      </c>
      <c r="Y234" s="147" t="s">
        <f>IF(P234="r",AO234,IF(P234="n",AO234,"-"))</f>
        <v>28</v>
      </c>
      <c r="Z234" s="148">
        <f>AU234-AV234</f>
        <v>0</v>
      </c>
      <c r="AA234" s="148" t="b">
        <f>IF(Y234="Mudansha",VLOOKUP(X234,$BF$7:$BG$14,2,FALSE),IF(Y234="Yudansha",VLOOKUP(X234,$BI$7:$BJ$10,2,FALSE)))</f>
        <v>0</v>
      </c>
      <c r="AB234" s="148">
        <f>IF(AQ234="Y/O",Information!S$62,0)</f>
        <v>0</v>
      </c>
      <c r="AC234" s="148">
        <f>IF(AR234="Y/O",Information!K$62,0)</f>
        <v>0</v>
      </c>
      <c r="AD234" s="148">
        <f>Z234+AA234+AB234</f>
        <v>0</v>
      </c>
      <c r="AE234" s="133"/>
      <c r="AF234" s="133"/>
      <c r="AG234" s="133"/>
      <c r="AH234" s="133"/>
      <c r="AI234" s="160"/>
      <c r="AJ234" s="160"/>
      <c r="AK234" s="150" t="s">
        <f>IF($P234="r",U234,IF($P234="n",U234,"-"))</f>
        <v>28</v>
      </c>
      <c r="AL234" s="151" t="s">
        <f>IF($P234="r",V234,IF($P234="n",V234,"-"))</f>
        <v>28</v>
      </c>
      <c r="AM234" s="151" t="s">
        <f>IF($P234="r",W234,IF($P234="n",W234,"-"))</f>
        <v>28</v>
      </c>
      <c r="AN234" s="151" t="s">
        <f>IF(P234="r",J234,IF(P234="n",J234,"-"))</f>
        <v>28</v>
      </c>
      <c r="AO234" t="e">
        <f>VLOOKUP(K234,$AZ$8:$BA$27,2,FALSE)</f>
        <v>#N/A</v>
      </c>
      <c r="AP234" s="12" t="s">
        <f>IF(P234="r",(AQ$2-O234),IF(P234="n",(AQ$2-O234),"-"))</f>
        <v>28</v>
      </c>
      <c r="AQ234" s="12" t="s">
        <f>IF(P234="N",Q234,IF(P234="r",Q234,"-"))</f>
        <v>28</v>
      </c>
      <c r="AR234" s="12" t="s">
        <f>IF(P234="N",R234,IF(P234="r",R234,"-"))</f>
        <v>28</v>
      </c>
      <c r="AS234" s="12" t="s">
        <f>IF(P234="N",AI234,IF(P234="r",AI234,"-"))</f>
        <v>28</v>
      </c>
      <c r="AT234" s="12" t="s">
        <f>IF(P234="N",AJ234,IF(P234="r",AJ234,"-"))</f>
        <v>28</v>
      </c>
      <c r="AU234" s="148" t="b">
        <f>IF($Y234="Mudansha",VLOOKUP($X234,$BF$17:$BG$24,2,FALSE),IF($Y234="Yudansha",VLOOKUP($X234,$BI$17:$BJ$20,2,FALSE)))</f>
        <v>0</v>
      </c>
      <c r="AV234" t="b">
        <f>IF($AP234&gt;=65,$AU234,0)</f>
        <v>0</v>
      </c>
    </row>
    <row r="235" spans="1:256">
      <c r="F235" s="155">
        <f>F234+1</f>
        <v>230</v>
      </c>
      <c r="H235" s="133"/>
      <c r="I235" s="133"/>
      <c r="J235" s="134"/>
      <c r="K235" s="135"/>
      <c r="L235" s="136"/>
      <c r="M235" s="137">
        <f>LEFT(L235,2)</f>
      </c>
      <c r="N235" s="138">
        <f>MID(L235,4,2)</f>
      </c>
      <c r="O235" s="139">
        <f>RIGHT(L235,4)</f>
      </c>
      <c r="P235" s="140"/>
      <c r="Q235" s="141"/>
      <c r="R235" s="142"/>
      <c r="S235" s="143"/>
      <c r="T235" s="144"/>
      <c r="U235" s="145"/>
      <c r="V235" s="146"/>
      <c r="W235" s="146"/>
      <c r="X235" s="147" t="e">
        <f>VLOOKUP(AP235,$BC$7:$BD$14,2)</f>
        <v>#N/A</v>
      </c>
      <c r="Y235" s="147" t="s">
        <f>IF(P235="r",AO235,IF(P235="n",AO235,"-"))</f>
        <v>28</v>
      </c>
      <c r="Z235" s="148">
        <f>AU235-AV235</f>
        <v>0</v>
      </c>
      <c r="AA235" s="148" t="b">
        <f>IF(Y235="Mudansha",VLOOKUP(X235,$BF$7:$BG$14,2,FALSE),IF(Y235="Yudansha",VLOOKUP(X235,$BI$7:$BJ$10,2,FALSE)))</f>
        <v>0</v>
      </c>
      <c r="AB235" s="148">
        <f>IF(AQ235="Y/O",Information!S$62,0)</f>
        <v>0</v>
      </c>
      <c r="AC235" s="148">
        <f>IF(AR235="Y/O",Information!K$62,0)</f>
        <v>0</v>
      </c>
      <c r="AD235" s="148">
        <f>Z235+AA235+AB235</f>
        <v>0</v>
      </c>
      <c r="AE235" s="133"/>
      <c r="AF235" s="133"/>
      <c r="AG235" s="133"/>
      <c r="AH235" s="133"/>
      <c r="AI235" s="160"/>
      <c r="AJ235" s="160"/>
      <c r="AK235" s="150" t="s">
        <f>IF($P235="r",U235,IF($P235="n",U235,"-"))</f>
        <v>28</v>
      </c>
      <c r="AL235" s="151" t="s">
        <f>IF($P235="r",V235,IF($P235="n",V235,"-"))</f>
        <v>28</v>
      </c>
      <c r="AM235" s="151" t="s">
        <f>IF($P235="r",W235,IF($P235="n",W235,"-"))</f>
        <v>28</v>
      </c>
      <c r="AN235" s="151" t="s">
        <f>IF(P235="r",J235,IF(P235="n",J235,"-"))</f>
        <v>28</v>
      </c>
      <c r="AO235" t="e">
        <f>VLOOKUP(K235,$AZ$8:$BA$27,2,FALSE)</f>
        <v>#N/A</v>
      </c>
      <c r="AP235" s="12" t="s">
        <f>IF(P235="r",(AQ$2-O235),IF(P235="n",(AQ$2-O235),"-"))</f>
        <v>28</v>
      </c>
      <c r="AQ235" s="12" t="s">
        <f>IF(P235="N",Q235,IF(P235="r",Q235,"-"))</f>
        <v>28</v>
      </c>
      <c r="AR235" s="12" t="s">
        <f>IF(P235="N",R235,IF(P235="r",R235,"-"))</f>
        <v>28</v>
      </c>
      <c r="AS235" s="12" t="s">
        <f>IF(P235="N",AI235,IF(P235="r",AI235,"-"))</f>
        <v>28</v>
      </c>
      <c r="AT235" s="12" t="s">
        <f>IF(P235="N",AJ235,IF(P235="r",AJ235,"-"))</f>
        <v>28</v>
      </c>
      <c r="AU235" s="148" t="b">
        <f>IF($Y235="Mudansha",VLOOKUP($X235,$BF$17:$BG$24,2,FALSE),IF($Y235="Yudansha",VLOOKUP($X235,$BI$17:$BJ$20,2,FALSE)))</f>
        <v>0</v>
      </c>
      <c r="AV235" t="b">
        <f>IF($AP235&gt;=65,$AU235,0)</f>
        <v>0</v>
      </c>
    </row>
    <row r="236" spans="1:256">
      <c r="F236" s="155">
        <f>F235+1</f>
        <v>231</v>
      </c>
      <c r="H236" s="133"/>
      <c r="I236" s="133"/>
      <c r="J236" s="134"/>
      <c r="K236" s="135"/>
      <c r="L236" s="136"/>
      <c r="M236" s="137">
        <f>LEFT(L236,2)</f>
      </c>
      <c r="N236" s="138">
        <f>MID(L236,4,2)</f>
      </c>
      <c r="O236" s="139">
        <f>RIGHT(L236,4)</f>
      </c>
      <c r="P236" s="140"/>
      <c r="Q236" s="141"/>
      <c r="R236" s="142"/>
      <c r="S236" s="143"/>
      <c r="T236" s="144"/>
      <c r="U236" s="145"/>
      <c r="V236" s="146"/>
      <c r="W236" s="146"/>
      <c r="X236" s="147" t="e">
        <f>VLOOKUP(AP236,$BC$7:$BD$14,2)</f>
        <v>#N/A</v>
      </c>
      <c r="Y236" s="147" t="s">
        <f>IF(P236="r",AO236,IF(P236="n",AO236,"-"))</f>
        <v>28</v>
      </c>
      <c r="Z236" s="148">
        <f>AU236-AV236</f>
        <v>0</v>
      </c>
      <c r="AA236" s="148" t="b">
        <f>IF(Y236="Mudansha",VLOOKUP(X236,$BF$7:$BG$14,2,FALSE),IF(Y236="Yudansha",VLOOKUP(X236,$BI$7:$BJ$10,2,FALSE)))</f>
        <v>0</v>
      </c>
      <c r="AB236" s="148">
        <f>IF(AQ236="Y/O",Information!S$62,0)</f>
        <v>0</v>
      </c>
      <c r="AC236" s="148">
        <f>IF(AR236="Y/O",Information!K$62,0)</f>
        <v>0</v>
      </c>
      <c r="AD236" s="148">
        <f>Z236+AA236+AB236</f>
        <v>0</v>
      </c>
      <c r="AE236" s="133"/>
      <c r="AF236" s="133"/>
      <c r="AG236" s="133"/>
      <c r="AH236" s="133"/>
      <c r="AI236" s="160"/>
      <c r="AJ236" s="160"/>
      <c r="AK236" s="150" t="s">
        <f>IF($P236="r",U236,IF($P236="n",U236,"-"))</f>
        <v>28</v>
      </c>
      <c r="AL236" s="151" t="s">
        <f>IF($P236="r",V236,IF($P236="n",V236,"-"))</f>
        <v>28</v>
      </c>
      <c r="AM236" s="151" t="s">
        <f>IF($P236="r",W236,IF($P236="n",W236,"-"))</f>
        <v>28</v>
      </c>
      <c r="AN236" s="151" t="s">
        <f>IF(P236="r",J236,IF(P236="n",J236,"-"))</f>
        <v>28</v>
      </c>
      <c r="AO236" t="e">
        <f>VLOOKUP(K236,$AZ$8:$BA$27,2,FALSE)</f>
        <v>#N/A</v>
      </c>
      <c r="AP236" s="12" t="s">
        <f>IF(P236="r",(AQ$2-O236),IF(P236="n",(AQ$2-O236),"-"))</f>
        <v>28</v>
      </c>
      <c r="AQ236" s="12" t="s">
        <f>IF(P236="N",Q236,IF(P236="r",Q236,"-"))</f>
        <v>28</v>
      </c>
      <c r="AR236" s="12" t="s">
        <f>IF(P236="N",R236,IF(P236="r",R236,"-"))</f>
        <v>28</v>
      </c>
      <c r="AS236" s="12" t="s">
        <f>IF(P236="N",AI236,IF(P236="r",AI236,"-"))</f>
        <v>28</v>
      </c>
      <c r="AT236" s="12" t="s">
        <f>IF(P236="N",AJ236,IF(P236="r",AJ236,"-"))</f>
        <v>28</v>
      </c>
      <c r="AU236" s="148" t="b">
        <f>IF($Y236="Mudansha",VLOOKUP($X236,$BF$17:$BG$24,2,FALSE),IF($Y236="Yudansha",VLOOKUP($X236,$BI$17:$BJ$20,2,FALSE)))</f>
        <v>0</v>
      </c>
      <c r="AV236" t="b">
        <f>IF($AP236&gt;=65,$AU236,0)</f>
        <v>0</v>
      </c>
    </row>
    <row r="237" spans="1:256">
      <c r="F237" s="155">
        <f>F236+1</f>
        <v>232</v>
      </c>
      <c r="H237" s="133"/>
      <c r="I237" s="133"/>
      <c r="J237" s="134"/>
      <c r="K237" s="135"/>
      <c r="L237" s="136"/>
      <c r="M237" s="137">
        <f>LEFT(L237,2)</f>
      </c>
      <c r="N237" s="138">
        <f>MID(L237,4,2)</f>
      </c>
      <c r="O237" s="139">
        <f>RIGHT(L237,4)</f>
      </c>
      <c r="P237" s="140"/>
      <c r="Q237" s="141"/>
      <c r="R237" s="142"/>
      <c r="S237" s="143"/>
      <c r="T237" s="144"/>
      <c r="U237" s="145"/>
      <c r="V237" s="146"/>
      <c r="W237" s="146"/>
      <c r="X237" s="147" t="e">
        <f>VLOOKUP(AP237,$BC$7:$BD$14,2)</f>
        <v>#N/A</v>
      </c>
      <c r="Y237" s="147" t="s">
        <f>IF(P237="r",AO237,IF(P237="n",AO237,"-"))</f>
        <v>28</v>
      </c>
      <c r="Z237" s="148">
        <f>AU237-AV237</f>
        <v>0</v>
      </c>
      <c r="AA237" s="148" t="b">
        <f>IF(Y237="Mudansha",VLOOKUP(X237,$BF$7:$BG$14,2,FALSE),IF(Y237="Yudansha",VLOOKUP(X237,$BI$7:$BJ$10,2,FALSE)))</f>
        <v>0</v>
      </c>
      <c r="AB237" s="148">
        <f>IF(AQ237="Y/O",Information!S$62,0)</f>
        <v>0</v>
      </c>
      <c r="AC237" s="148">
        <f>IF(AR237="Y/O",Information!K$62,0)</f>
        <v>0</v>
      </c>
      <c r="AD237" s="148">
        <f>Z237+AA237+AB237</f>
        <v>0</v>
      </c>
      <c r="AE237" s="133"/>
      <c r="AF237" s="133"/>
      <c r="AG237" s="133"/>
      <c r="AH237" s="133"/>
      <c r="AI237" s="160"/>
      <c r="AJ237" s="160"/>
      <c r="AK237" s="150" t="s">
        <f>IF($P237="r",U237,IF($P237="n",U237,"-"))</f>
        <v>28</v>
      </c>
      <c r="AL237" s="151" t="s">
        <f>IF($P237="r",V237,IF($P237="n",V237,"-"))</f>
        <v>28</v>
      </c>
      <c r="AM237" s="151" t="s">
        <f>IF($P237="r",W237,IF($P237="n",W237,"-"))</f>
        <v>28</v>
      </c>
      <c r="AN237" s="151" t="s">
        <f>IF(P237="r",J237,IF(P237="n",J237,"-"))</f>
        <v>28</v>
      </c>
      <c r="AO237" t="e">
        <f>VLOOKUP(K237,$AZ$8:$BA$27,2,FALSE)</f>
        <v>#N/A</v>
      </c>
      <c r="AP237" s="12" t="s">
        <f>IF(P237="r",(AQ$2-O237),IF(P237="n",(AQ$2-O237),"-"))</f>
        <v>28</v>
      </c>
      <c r="AQ237" s="12" t="s">
        <f>IF(P237="N",Q237,IF(P237="r",Q237,"-"))</f>
        <v>28</v>
      </c>
      <c r="AR237" s="12" t="s">
        <f>IF(P237="N",R237,IF(P237="r",R237,"-"))</f>
        <v>28</v>
      </c>
      <c r="AS237" s="12" t="s">
        <f>IF(P237="N",AI237,IF(P237="r",AI237,"-"))</f>
        <v>28</v>
      </c>
      <c r="AT237" s="12" t="s">
        <f>IF(P237="N",AJ237,IF(P237="r",AJ237,"-"))</f>
        <v>28</v>
      </c>
      <c r="AU237" s="148" t="b">
        <f>IF($Y237="Mudansha",VLOOKUP($X237,$BF$17:$BG$24,2,FALSE),IF($Y237="Yudansha",VLOOKUP($X237,$BI$17:$BJ$20,2,FALSE)))</f>
        <v>0</v>
      </c>
      <c r="AV237" t="b">
        <f>IF($AP237&gt;=65,$AU237,0)</f>
        <v>0</v>
      </c>
    </row>
    <row r="238" spans="1:256">
      <c r="F238" s="155">
        <f>F237+1</f>
        <v>233</v>
      </c>
      <c r="H238" s="133"/>
      <c r="I238" s="133"/>
      <c r="J238" s="134"/>
      <c r="K238" s="135"/>
      <c r="L238" s="136"/>
      <c r="M238" s="137">
        <f>LEFT(L238,2)</f>
      </c>
      <c r="N238" s="138">
        <f>MID(L238,4,2)</f>
      </c>
      <c r="O238" s="139">
        <f>RIGHT(L238,4)</f>
      </c>
      <c r="P238" s="140"/>
      <c r="Q238" s="141"/>
      <c r="R238" s="142"/>
      <c r="S238" s="143"/>
      <c r="T238" s="144"/>
      <c r="U238" s="145"/>
      <c r="V238" s="146"/>
      <c r="W238" s="146"/>
      <c r="X238" s="147" t="e">
        <f>VLOOKUP(AP238,$BC$7:$BD$14,2)</f>
        <v>#N/A</v>
      </c>
      <c r="Y238" s="147" t="s">
        <f>IF(P238="r",AO238,IF(P238="n",AO238,"-"))</f>
        <v>28</v>
      </c>
      <c r="Z238" s="148">
        <f>AU238-AV238</f>
        <v>0</v>
      </c>
      <c r="AA238" s="148" t="b">
        <f>IF(Y238="Mudansha",VLOOKUP(X238,$BF$7:$BG$14,2,FALSE),IF(Y238="Yudansha",VLOOKUP(X238,$BI$7:$BJ$10,2,FALSE)))</f>
        <v>0</v>
      </c>
      <c r="AB238" s="148">
        <f>IF(AQ238="Y/O",Information!S$62,0)</f>
        <v>0</v>
      </c>
      <c r="AC238" s="148">
        <f>IF(AR238="Y/O",Information!K$62,0)</f>
        <v>0</v>
      </c>
      <c r="AD238" s="148">
        <f>Z238+AA238+AB238</f>
        <v>0</v>
      </c>
      <c r="AE238" s="133"/>
      <c r="AF238" s="133"/>
      <c r="AG238" s="133"/>
      <c r="AH238" s="133"/>
      <c r="AI238" s="160"/>
      <c r="AJ238" s="160"/>
      <c r="AK238" s="150" t="s">
        <f>IF($P238="r",U238,IF($P238="n",U238,"-"))</f>
        <v>28</v>
      </c>
      <c r="AL238" s="151" t="s">
        <f>IF($P238="r",V238,IF($P238="n",V238,"-"))</f>
        <v>28</v>
      </c>
      <c r="AM238" s="151" t="s">
        <f>IF($P238="r",W238,IF($P238="n",W238,"-"))</f>
        <v>28</v>
      </c>
      <c r="AN238" s="151" t="s">
        <f>IF(P238="r",J238,IF(P238="n",J238,"-"))</f>
        <v>28</v>
      </c>
      <c r="AO238" t="e">
        <f>VLOOKUP(K238,$AZ$8:$BA$27,2,FALSE)</f>
        <v>#N/A</v>
      </c>
      <c r="AP238" s="12" t="s">
        <f>IF(P238="r",(AQ$2-O238),IF(P238="n",(AQ$2-O238),"-"))</f>
        <v>28</v>
      </c>
      <c r="AQ238" s="12" t="s">
        <f>IF(P238="N",Q238,IF(P238="r",Q238,"-"))</f>
        <v>28</v>
      </c>
      <c r="AR238" s="12" t="s">
        <f>IF(P238="N",R238,IF(P238="r",R238,"-"))</f>
        <v>28</v>
      </c>
      <c r="AS238" s="12" t="s">
        <f>IF(P238="N",AI238,IF(P238="r",AI238,"-"))</f>
        <v>28</v>
      </c>
      <c r="AT238" s="12" t="s">
        <f>IF(P238="N",AJ238,IF(P238="r",AJ238,"-"))</f>
        <v>28</v>
      </c>
      <c r="AU238" s="148" t="b">
        <f>IF($Y238="Mudansha",VLOOKUP($X238,$BF$17:$BG$24,2,FALSE),IF($Y238="Yudansha",VLOOKUP($X238,$BI$17:$BJ$20,2,FALSE)))</f>
        <v>0</v>
      </c>
      <c r="AV238" t="b">
        <f>IF($AP238&gt;=65,$AU238,0)</f>
        <v>0</v>
      </c>
    </row>
    <row r="239" spans="1:256">
      <c r="F239" s="155">
        <f>F238+1</f>
        <v>234</v>
      </c>
      <c r="H239" s="133"/>
      <c r="I239" s="133"/>
      <c r="J239" s="134"/>
      <c r="K239" s="135"/>
      <c r="L239" s="136"/>
      <c r="M239" s="137">
        <f>LEFT(L239,2)</f>
      </c>
      <c r="N239" s="138">
        <f>MID(L239,4,2)</f>
      </c>
      <c r="O239" s="139">
        <f>RIGHT(L239,4)</f>
      </c>
      <c r="P239" s="140"/>
      <c r="Q239" s="141"/>
      <c r="R239" s="142"/>
      <c r="S239" s="143"/>
      <c r="T239" s="144"/>
      <c r="U239" s="145"/>
      <c r="V239" s="146"/>
      <c r="W239" s="146"/>
      <c r="X239" s="147" t="e">
        <f>VLOOKUP(AP239,$BC$7:$BD$14,2)</f>
        <v>#N/A</v>
      </c>
      <c r="Y239" s="147" t="s">
        <f>IF(P239="r",AO239,IF(P239="n",AO239,"-"))</f>
        <v>28</v>
      </c>
      <c r="Z239" s="148">
        <f>AU239-AV239</f>
        <v>0</v>
      </c>
      <c r="AA239" s="148" t="b">
        <f>IF(Y239="Mudansha",VLOOKUP(X239,$BF$7:$BG$14,2,FALSE),IF(Y239="Yudansha",VLOOKUP(X239,$BI$7:$BJ$10,2,FALSE)))</f>
        <v>0</v>
      </c>
      <c r="AB239" s="148">
        <f>IF(AQ239="Y/O",Information!S$62,0)</f>
        <v>0</v>
      </c>
      <c r="AC239" s="148">
        <f>IF(AR239="Y/O",Information!K$62,0)</f>
        <v>0</v>
      </c>
      <c r="AD239" s="148">
        <f>Z239+AA239+AB239</f>
        <v>0</v>
      </c>
      <c r="AE239" s="133"/>
      <c r="AF239" s="133"/>
      <c r="AG239" s="133"/>
      <c r="AH239" s="133"/>
      <c r="AI239" s="160"/>
      <c r="AJ239" s="160"/>
      <c r="AK239" s="150" t="s">
        <f>IF($P239="r",U239,IF($P239="n",U239,"-"))</f>
        <v>28</v>
      </c>
      <c r="AL239" s="151" t="s">
        <f>IF($P239="r",V239,IF($P239="n",V239,"-"))</f>
        <v>28</v>
      </c>
      <c r="AM239" s="151" t="s">
        <f>IF($P239="r",W239,IF($P239="n",W239,"-"))</f>
        <v>28</v>
      </c>
      <c r="AN239" s="151" t="s">
        <f>IF(P239="r",J239,IF(P239="n",J239,"-"))</f>
        <v>28</v>
      </c>
      <c r="AO239" t="e">
        <f>VLOOKUP(K239,$AZ$8:$BA$27,2,FALSE)</f>
        <v>#N/A</v>
      </c>
      <c r="AP239" s="12" t="s">
        <f>IF(P239="r",(AQ$2-O239),IF(P239="n",(AQ$2-O239),"-"))</f>
        <v>28</v>
      </c>
      <c r="AQ239" s="12" t="s">
        <f>IF(P239="N",Q239,IF(P239="r",Q239,"-"))</f>
        <v>28</v>
      </c>
      <c r="AR239" s="12" t="s">
        <f>IF(P239="N",R239,IF(P239="r",R239,"-"))</f>
        <v>28</v>
      </c>
      <c r="AS239" s="12" t="s">
        <f>IF(P239="N",AI239,IF(P239="r",AI239,"-"))</f>
        <v>28</v>
      </c>
      <c r="AT239" s="12" t="s">
        <f>IF(P239="N",AJ239,IF(P239="r",AJ239,"-"))</f>
        <v>28</v>
      </c>
      <c r="AU239" s="148" t="b">
        <f>IF($Y239="Mudansha",VLOOKUP($X239,$BF$17:$BG$24,2,FALSE),IF($Y239="Yudansha",VLOOKUP($X239,$BI$17:$BJ$20,2,FALSE)))</f>
        <v>0</v>
      </c>
      <c r="AV239" t="b">
        <f>IF($AP239&gt;=65,$AU239,0)</f>
        <v>0</v>
      </c>
    </row>
    <row r="240" spans="1:256">
      <c r="F240" s="155">
        <f>F239+1</f>
        <v>235</v>
      </c>
      <c r="H240" s="133"/>
      <c r="I240" s="133"/>
      <c r="J240" s="134"/>
      <c r="K240" s="135"/>
      <c r="L240" s="136"/>
      <c r="M240" s="137">
        <f>LEFT(L240,2)</f>
      </c>
      <c r="N240" s="138">
        <f>MID(L240,4,2)</f>
      </c>
      <c r="O240" s="139">
        <f>RIGHT(L240,4)</f>
      </c>
      <c r="P240" s="140"/>
      <c r="Q240" s="141"/>
      <c r="R240" s="142"/>
      <c r="S240" s="143"/>
      <c r="T240" s="144"/>
      <c r="U240" s="145"/>
      <c r="V240" s="146"/>
      <c r="W240" s="146"/>
      <c r="X240" s="147" t="e">
        <f>VLOOKUP(AP240,$BC$7:$BD$14,2)</f>
        <v>#N/A</v>
      </c>
      <c r="Y240" s="147" t="s">
        <f>IF(P240="r",AO240,IF(P240="n",AO240,"-"))</f>
        <v>28</v>
      </c>
      <c r="Z240" s="148">
        <f>AU240-AV240</f>
        <v>0</v>
      </c>
      <c r="AA240" s="148" t="b">
        <f>IF(Y240="Mudansha",VLOOKUP(X240,$BF$7:$BG$14,2,FALSE),IF(Y240="Yudansha",VLOOKUP(X240,$BI$7:$BJ$10,2,FALSE)))</f>
        <v>0</v>
      </c>
      <c r="AB240" s="148">
        <f>IF(AQ240="Y/O",Information!S$62,0)</f>
        <v>0</v>
      </c>
      <c r="AC240" s="148">
        <f>IF(AR240="Y/O",Information!K$62,0)</f>
        <v>0</v>
      </c>
      <c r="AD240" s="148">
        <f>Z240+AA240+AB240</f>
        <v>0</v>
      </c>
      <c r="AE240" s="133"/>
      <c r="AF240" s="133"/>
      <c r="AG240" s="133"/>
      <c r="AH240" s="133"/>
      <c r="AI240" s="160"/>
      <c r="AJ240" s="160"/>
      <c r="AK240" s="150" t="s">
        <f>IF($P240="r",U240,IF($P240="n",U240,"-"))</f>
        <v>28</v>
      </c>
      <c r="AL240" s="151" t="s">
        <f>IF($P240="r",V240,IF($P240="n",V240,"-"))</f>
        <v>28</v>
      </c>
      <c r="AM240" s="151" t="s">
        <f>IF($P240="r",W240,IF($P240="n",W240,"-"))</f>
        <v>28</v>
      </c>
      <c r="AN240" s="151" t="s">
        <f>IF(P240="r",J240,IF(P240="n",J240,"-"))</f>
        <v>28</v>
      </c>
      <c r="AO240" t="e">
        <f>VLOOKUP(K240,$AZ$8:$BA$27,2,FALSE)</f>
        <v>#N/A</v>
      </c>
      <c r="AP240" s="12" t="s">
        <f>IF(P240="r",(AQ$2-O240),IF(P240="n",(AQ$2-O240),"-"))</f>
        <v>28</v>
      </c>
      <c r="AQ240" s="12" t="s">
        <f>IF(P240="N",Q240,IF(P240="r",Q240,"-"))</f>
        <v>28</v>
      </c>
      <c r="AR240" s="12" t="s">
        <f>IF(P240="N",R240,IF(P240="r",R240,"-"))</f>
        <v>28</v>
      </c>
      <c r="AS240" s="12" t="s">
        <f>IF(P240="N",AI240,IF(P240="r",AI240,"-"))</f>
        <v>28</v>
      </c>
      <c r="AT240" s="12" t="s">
        <f>IF(P240="N",AJ240,IF(P240="r",AJ240,"-"))</f>
        <v>28</v>
      </c>
      <c r="AU240" s="148" t="b">
        <f>IF($Y240="Mudansha",VLOOKUP($X240,$BF$17:$BG$24,2,FALSE),IF($Y240="Yudansha",VLOOKUP($X240,$BI$17:$BJ$20,2,FALSE)))</f>
        <v>0</v>
      </c>
      <c r="AV240" t="b">
        <f>IF($AP240&gt;=65,$AU240,0)</f>
        <v>0</v>
      </c>
    </row>
    <row r="241" spans="1:256">
      <c r="F241" s="155">
        <f>F240+1</f>
        <v>236</v>
      </c>
      <c r="H241" s="133"/>
      <c r="I241" s="133"/>
      <c r="J241" s="134"/>
      <c r="K241" s="135"/>
      <c r="L241" s="136"/>
      <c r="M241" s="137">
        <f>LEFT(L241,2)</f>
      </c>
      <c r="N241" s="138">
        <f>MID(L241,4,2)</f>
      </c>
      <c r="O241" s="139">
        <f>RIGHT(L241,4)</f>
      </c>
      <c r="P241" s="140"/>
      <c r="Q241" s="141"/>
      <c r="R241" s="142"/>
      <c r="S241" s="143"/>
      <c r="T241" s="144"/>
      <c r="U241" s="145"/>
      <c r="V241" s="146"/>
      <c r="W241" s="146"/>
      <c r="X241" s="147" t="e">
        <f>VLOOKUP(AP241,$BC$7:$BD$14,2)</f>
        <v>#N/A</v>
      </c>
      <c r="Y241" s="147" t="s">
        <f>IF(P241="r",AO241,IF(P241="n",AO241,"-"))</f>
        <v>28</v>
      </c>
      <c r="Z241" s="148">
        <f>AU241-AV241</f>
        <v>0</v>
      </c>
      <c r="AA241" s="148" t="b">
        <f>IF(Y241="Mudansha",VLOOKUP(X241,$BF$7:$BG$14,2,FALSE),IF(Y241="Yudansha",VLOOKUP(X241,$BI$7:$BJ$10,2,FALSE)))</f>
        <v>0</v>
      </c>
      <c r="AB241" s="148">
        <f>IF(AQ241="Y/O",Information!S$62,0)</f>
        <v>0</v>
      </c>
      <c r="AC241" s="148">
        <f>IF(AR241="Y/O",Information!K$62,0)</f>
        <v>0</v>
      </c>
      <c r="AD241" s="148">
        <f>Z241+AA241+AB241</f>
        <v>0</v>
      </c>
      <c r="AE241" s="133"/>
      <c r="AF241" s="133"/>
      <c r="AG241" s="133"/>
      <c r="AH241" s="133"/>
      <c r="AI241" s="160"/>
      <c r="AJ241" s="160"/>
      <c r="AK241" s="150" t="s">
        <f>IF($P241="r",U241,IF($P241="n",U241,"-"))</f>
        <v>28</v>
      </c>
      <c r="AL241" s="151" t="s">
        <f>IF($P241="r",V241,IF($P241="n",V241,"-"))</f>
        <v>28</v>
      </c>
      <c r="AM241" s="151" t="s">
        <f>IF($P241="r",W241,IF($P241="n",W241,"-"))</f>
        <v>28</v>
      </c>
      <c r="AN241" s="151" t="s">
        <f>IF(P241="r",J241,IF(P241="n",J241,"-"))</f>
        <v>28</v>
      </c>
      <c r="AO241" t="e">
        <f>VLOOKUP(K241,$AZ$8:$BA$27,2,FALSE)</f>
        <v>#N/A</v>
      </c>
      <c r="AP241" s="12" t="s">
        <f>IF(P241="r",(AQ$2-O241),IF(P241="n",(AQ$2-O241),"-"))</f>
        <v>28</v>
      </c>
      <c r="AQ241" s="12" t="s">
        <f>IF(P241="N",Q241,IF(P241="r",Q241,"-"))</f>
        <v>28</v>
      </c>
      <c r="AR241" s="12" t="s">
        <f>IF(P241="N",R241,IF(P241="r",R241,"-"))</f>
        <v>28</v>
      </c>
      <c r="AS241" s="12" t="s">
        <f>IF(P241="N",AI241,IF(P241="r",AI241,"-"))</f>
        <v>28</v>
      </c>
      <c r="AT241" s="12" t="s">
        <f>IF(P241="N",AJ241,IF(P241="r",AJ241,"-"))</f>
        <v>28</v>
      </c>
      <c r="AU241" s="148" t="b">
        <f>IF($Y241="Mudansha",VLOOKUP($X241,$BF$17:$BG$24,2,FALSE),IF($Y241="Yudansha",VLOOKUP($X241,$BI$17:$BJ$20,2,FALSE)))</f>
        <v>0</v>
      </c>
      <c r="AV241" t="b">
        <f>IF($AP241&gt;=65,$AU241,0)</f>
        <v>0</v>
      </c>
    </row>
    <row r="242" spans="1:256">
      <c r="F242" s="155">
        <f>F241+1</f>
        <v>237</v>
      </c>
      <c r="H242" s="133"/>
      <c r="I242" s="133"/>
      <c r="J242" s="134"/>
      <c r="K242" s="135"/>
      <c r="L242" s="136"/>
      <c r="M242" s="137">
        <f>LEFT(L242,2)</f>
      </c>
      <c r="N242" s="138">
        <f>MID(L242,4,2)</f>
      </c>
      <c r="O242" s="139">
        <f>RIGHT(L242,4)</f>
      </c>
      <c r="P242" s="140"/>
      <c r="Q242" s="141"/>
      <c r="R242" s="142"/>
      <c r="S242" s="143"/>
      <c r="T242" s="144"/>
      <c r="U242" s="145"/>
      <c r="V242" s="146"/>
      <c r="W242" s="146"/>
      <c r="X242" s="147" t="e">
        <f>VLOOKUP(AP242,$BC$7:$BD$14,2)</f>
        <v>#N/A</v>
      </c>
      <c r="Y242" s="147" t="s">
        <f>IF(P242="r",AO242,IF(P242="n",AO242,"-"))</f>
        <v>28</v>
      </c>
      <c r="Z242" s="148">
        <f>AU242-AV242</f>
        <v>0</v>
      </c>
      <c r="AA242" s="148" t="b">
        <f>IF(Y242="Mudansha",VLOOKUP(X242,$BF$7:$BG$14,2,FALSE),IF(Y242="Yudansha",VLOOKUP(X242,$BI$7:$BJ$10,2,FALSE)))</f>
        <v>0</v>
      </c>
      <c r="AB242" s="148">
        <f>IF(AQ242="Y/O",Information!S$62,0)</f>
        <v>0</v>
      </c>
      <c r="AC242" s="148">
        <f>IF(AR242="Y/O",Information!K$62,0)</f>
        <v>0</v>
      </c>
      <c r="AD242" s="148">
        <f>Z242+AA242+AB242</f>
        <v>0</v>
      </c>
      <c r="AE242" s="133"/>
      <c r="AF242" s="133"/>
      <c r="AG242" s="133"/>
      <c r="AH242" s="133"/>
      <c r="AI242" s="160"/>
      <c r="AJ242" s="160"/>
      <c r="AK242" s="150" t="s">
        <f>IF($P242="r",U242,IF($P242="n",U242,"-"))</f>
        <v>28</v>
      </c>
      <c r="AL242" s="151" t="s">
        <f>IF($P242="r",V242,IF($P242="n",V242,"-"))</f>
        <v>28</v>
      </c>
      <c r="AM242" s="151" t="s">
        <f>IF($P242="r",W242,IF($P242="n",W242,"-"))</f>
        <v>28</v>
      </c>
      <c r="AN242" s="151" t="s">
        <f>IF(P242="r",J242,IF(P242="n",J242,"-"))</f>
        <v>28</v>
      </c>
      <c r="AO242" t="e">
        <f>VLOOKUP(K242,$AZ$8:$BA$27,2,FALSE)</f>
        <v>#N/A</v>
      </c>
      <c r="AP242" s="12" t="s">
        <f>IF(P242="r",(AQ$2-O242),IF(P242="n",(AQ$2-O242),"-"))</f>
        <v>28</v>
      </c>
      <c r="AQ242" s="12" t="s">
        <f>IF(P242="N",Q242,IF(P242="r",Q242,"-"))</f>
        <v>28</v>
      </c>
      <c r="AR242" s="12" t="s">
        <f>IF(P242="N",R242,IF(P242="r",R242,"-"))</f>
        <v>28</v>
      </c>
      <c r="AS242" s="12" t="s">
        <f>IF(P242="N",AI242,IF(P242="r",AI242,"-"))</f>
        <v>28</v>
      </c>
      <c r="AT242" s="12" t="s">
        <f>IF(P242="N",AJ242,IF(P242="r",AJ242,"-"))</f>
        <v>28</v>
      </c>
      <c r="AU242" s="148" t="b">
        <f>IF($Y242="Mudansha",VLOOKUP($X242,$BF$17:$BG$24,2,FALSE),IF($Y242="Yudansha",VLOOKUP($X242,$BI$17:$BJ$20,2,FALSE)))</f>
        <v>0</v>
      </c>
      <c r="AV242" t="b">
        <f>IF($AP242&gt;=65,$AU242,0)</f>
        <v>0</v>
      </c>
    </row>
    <row r="243" spans="1:256">
      <c r="F243" s="155">
        <f>F242+1</f>
        <v>238</v>
      </c>
      <c r="H243" s="133"/>
      <c r="I243" s="133"/>
      <c r="J243" s="134"/>
      <c r="K243" s="135"/>
      <c r="L243" s="136"/>
      <c r="M243" s="137">
        <f>LEFT(L243,2)</f>
      </c>
      <c r="N243" s="138">
        <f>MID(L243,4,2)</f>
      </c>
      <c r="O243" s="139">
        <f>RIGHT(L243,4)</f>
      </c>
      <c r="P243" s="140"/>
      <c r="Q243" s="141"/>
      <c r="R243" s="142"/>
      <c r="S243" s="143"/>
      <c r="T243" s="144"/>
      <c r="U243" s="145"/>
      <c r="V243" s="146"/>
      <c r="W243" s="146"/>
      <c r="X243" s="147" t="e">
        <f>VLOOKUP(AP243,$BC$7:$BD$14,2)</f>
        <v>#N/A</v>
      </c>
      <c r="Y243" s="147" t="s">
        <f>IF(P243="r",AO243,IF(P243="n",AO243,"-"))</f>
        <v>28</v>
      </c>
      <c r="Z243" s="148">
        <f>AU243-AV243</f>
        <v>0</v>
      </c>
      <c r="AA243" s="148" t="b">
        <f>IF(Y243="Mudansha",VLOOKUP(X243,$BF$7:$BG$14,2,FALSE),IF(Y243="Yudansha",VLOOKUP(X243,$BI$7:$BJ$10,2,FALSE)))</f>
        <v>0</v>
      </c>
      <c r="AB243" s="148">
        <f>IF(AQ243="Y/O",Information!S$62,0)</f>
        <v>0</v>
      </c>
      <c r="AC243" s="148">
        <f>IF(AR243="Y/O",Information!K$62,0)</f>
        <v>0</v>
      </c>
      <c r="AD243" s="148">
        <f>Z243+AA243+AB243</f>
        <v>0</v>
      </c>
      <c r="AE243" s="133"/>
      <c r="AF243" s="133"/>
      <c r="AG243" s="133"/>
      <c r="AH243" s="133"/>
      <c r="AI243" s="160"/>
      <c r="AJ243" s="160"/>
      <c r="AK243" s="150" t="s">
        <f>IF($P243="r",U243,IF($P243="n",U243,"-"))</f>
        <v>28</v>
      </c>
      <c r="AL243" s="151" t="s">
        <f>IF($P243="r",V243,IF($P243="n",V243,"-"))</f>
        <v>28</v>
      </c>
      <c r="AM243" s="151" t="s">
        <f>IF($P243="r",W243,IF($P243="n",W243,"-"))</f>
        <v>28</v>
      </c>
      <c r="AN243" s="151" t="s">
        <f>IF(P243="r",J243,IF(P243="n",J243,"-"))</f>
        <v>28</v>
      </c>
      <c r="AO243" t="e">
        <f>VLOOKUP(K243,$AZ$8:$BA$27,2,FALSE)</f>
        <v>#N/A</v>
      </c>
      <c r="AP243" s="12" t="s">
        <f>IF(P243="r",(AQ$2-O243),IF(P243="n",(AQ$2-O243),"-"))</f>
        <v>28</v>
      </c>
      <c r="AQ243" s="12" t="s">
        <f>IF(P243="N",Q243,IF(P243="r",Q243,"-"))</f>
        <v>28</v>
      </c>
      <c r="AR243" s="12" t="s">
        <f>IF(P243="N",R243,IF(P243="r",R243,"-"))</f>
        <v>28</v>
      </c>
      <c r="AS243" s="12" t="s">
        <f>IF(P243="N",AI243,IF(P243="r",AI243,"-"))</f>
        <v>28</v>
      </c>
      <c r="AT243" s="12" t="s">
        <f>IF(P243="N",AJ243,IF(P243="r",AJ243,"-"))</f>
        <v>28</v>
      </c>
      <c r="AU243" s="148" t="b">
        <f>IF($Y243="Mudansha",VLOOKUP($X243,$BF$17:$BG$24,2,FALSE),IF($Y243="Yudansha",VLOOKUP($X243,$BI$17:$BJ$20,2,FALSE)))</f>
        <v>0</v>
      </c>
      <c r="AV243" t="b">
        <f>IF($AP243&gt;=65,$AU243,0)</f>
        <v>0</v>
      </c>
    </row>
    <row r="244" spans="1:256">
      <c r="F244" s="155">
        <f>F243+1</f>
        <v>239</v>
      </c>
      <c r="H244" s="133"/>
      <c r="I244" s="133"/>
      <c r="J244" s="134"/>
      <c r="K244" s="135"/>
      <c r="L244" s="136"/>
      <c r="M244" s="137">
        <f>LEFT(L244,2)</f>
      </c>
      <c r="N244" s="138">
        <f>MID(L244,4,2)</f>
      </c>
      <c r="O244" s="139">
        <f>RIGHT(L244,4)</f>
      </c>
      <c r="P244" s="140"/>
      <c r="Q244" s="141"/>
      <c r="R244" s="142"/>
      <c r="S244" s="143"/>
      <c r="T244" s="144"/>
      <c r="U244" s="145"/>
      <c r="V244" s="146"/>
      <c r="W244" s="146"/>
      <c r="X244" s="147" t="e">
        <f>VLOOKUP(AP244,$BC$7:$BD$14,2)</f>
        <v>#N/A</v>
      </c>
      <c r="Y244" s="147" t="s">
        <f>IF(P244="r",AO244,IF(P244="n",AO244,"-"))</f>
        <v>28</v>
      </c>
      <c r="Z244" s="148">
        <f>AU244-AV244</f>
        <v>0</v>
      </c>
      <c r="AA244" s="148" t="b">
        <f>IF(Y244="Mudansha",VLOOKUP(X244,$BF$7:$BG$14,2,FALSE),IF(Y244="Yudansha",VLOOKUP(X244,$BI$7:$BJ$10,2,FALSE)))</f>
        <v>0</v>
      </c>
      <c r="AB244" s="148">
        <f>IF(AQ244="Y/O",Information!S$62,0)</f>
        <v>0</v>
      </c>
      <c r="AC244" s="148">
        <f>IF(AR244="Y/O",Information!K$62,0)</f>
        <v>0</v>
      </c>
      <c r="AD244" s="148">
        <f>Z244+AA244+AB244</f>
        <v>0</v>
      </c>
      <c r="AE244" s="133"/>
      <c r="AF244" s="133"/>
      <c r="AG244" s="133"/>
      <c r="AH244" s="133"/>
      <c r="AI244" s="160"/>
      <c r="AJ244" s="160"/>
      <c r="AK244" s="150" t="s">
        <f>IF($P244="r",U244,IF($P244="n",U244,"-"))</f>
        <v>28</v>
      </c>
      <c r="AL244" s="151" t="s">
        <f>IF($P244="r",V244,IF($P244="n",V244,"-"))</f>
        <v>28</v>
      </c>
      <c r="AM244" s="151" t="s">
        <f>IF($P244="r",W244,IF($P244="n",W244,"-"))</f>
        <v>28</v>
      </c>
      <c r="AN244" s="151" t="s">
        <f>IF(P244="r",J244,IF(P244="n",J244,"-"))</f>
        <v>28</v>
      </c>
      <c r="AO244" t="e">
        <f>VLOOKUP(K244,$AZ$8:$BA$27,2,FALSE)</f>
        <v>#N/A</v>
      </c>
      <c r="AP244" s="12" t="s">
        <f>IF(P244="r",(AQ$2-O244),IF(P244="n",(AQ$2-O244),"-"))</f>
        <v>28</v>
      </c>
      <c r="AQ244" s="12" t="s">
        <f>IF(P244="N",Q244,IF(P244="r",Q244,"-"))</f>
        <v>28</v>
      </c>
      <c r="AR244" s="12" t="s">
        <f>IF(P244="N",R244,IF(P244="r",R244,"-"))</f>
        <v>28</v>
      </c>
      <c r="AS244" s="12" t="s">
        <f>IF(P244="N",AI244,IF(P244="r",AI244,"-"))</f>
        <v>28</v>
      </c>
      <c r="AT244" s="12" t="s">
        <f>IF(P244="N",AJ244,IF(P244="r",AJ244,"-"))</f>
        <v>28</v>
      </c>
      <c r="AU244" s="148" t="b">
        <f>IF($Y244="Mudansha",VLOOKUP($X244,$BF$17:$BG$24,2,FALSE),IF($Y244="Yudansha",VLOOKUP($X244,$BI$17:$BJ$20,2,FALSE)))</f>
        <v>0</v>
      </c>
      <c r="AV244" t="b">
        <f>IF($AP244&gt;=65,$AU244,0)</f>
        <v>0</v>
      </c>
    </row>
    <row r="245" spans="1:256">
      <c r="F245" s="155">
        <f>F244+1</f>
        <v>240</v>
      </c>
      <c r="H245" s="133"/>
      <c r="I245" s="133"/>
      <c r="J245" s="134"/>
      <c r="K245" s="135"/>
      <c r="L245" s="136"/>
      <c r="M245" s="137">
        <f>LEFT(L245,2)</f>
      </c>
      <c r="N245" s="138">
        <f>MID(L245,4,2)</f>
      </c>
      <c r="O245" s="139">
        <f>RIGHT(L245,4)</f>
      </c>
      <c r="P245" s="140"/>
      <c r="Q245" s="141"/>
      <c r="R245" s="142"/>
      <c r="S245" s="143"/>
      <c r="T245" s="144"/>
      <c r="U245" s="145"/>
      <c r="V245" s="146"/>
      <c r="W245" s="146"/>
      <c r="X245" s="147" t="e">
        <f>VLOOKUP(AP245,$BC$7:$BD$14,2)</f>
        <v>#N/A</v>
      </c>
      <c r="Y245" s="147" t="s">
        <f>IF(P245="r",AO245,IF(P245="n",AO245,"-"))</f>
        <v>28</v>
      </c>
      <c r="Z245" s="148">
        <f>AU245-AV245</f>
        <v>0</v>
      </c>
      <c r="AA245" s="148" t="b">
        <f>IF(Y245="Mudansha",VLOOKUP(X245,$BF$7:$BG$14,2,FALSE),IF(Y245="Yudansha",VLOOKUP(X245,$BI$7:$BJ$10,2,FALSE)))</f>
        <v>0</v>
      </c>
      <c r="AB245" s="148">
        <f>IF(AQ245="Y/O",Information!S$62,0)</f>
        <v>0</v>
      </c>
      <c r="AC245" s="148">
        <f>IF(AR245="Y/O",Information!K$62,0)</f>
        <v>0</v>
      </c>
      <c r="AD245" s="148">
        <f>Z245+AA245+AB245</f>
        <v>0</v>
      </c>
      <c r="AE245" s="133"/>
      <c r="AF245" s="133"/>
      <c r="AG245" s="133"/>
      <c r="AH245" s="133"/>
      <c r="AI245" s="160"/>
      <c r="AJ245" s="160"/>
      <c r="AK245" s="150" t="s">
        <f>IF($P245="r",U245,IF($P245="n",U245,"-"))</f>
        <v>28</v>
      </c>
      <c r="AL245" s="151" t="s">
        <f>IF($P245="r",V245,IF($P245="n",V245,"-"))</f>
        <v>28</v>
      </c>
      <c r="AM245" s="151" t="s">
        <f>IF($P245="r",W245,IF($P245="n",W245,"-"))</f>
        <v>28</v>
      </c>
      <c r="AN245" s="151" t="s">
        <f>IF(P245="r",J245,IF(P245="n",J245,"-"))</f>
        <v>28</v>
      </c>
      <c r="AO245" t="e">
        <f>VLOOKUP(K245,$AZ$8:$BA$27,2,FALSE)</f>
        <v>#N/A</v>
      </c>
      <c r="AP245" s="12" t="s">
        <f>IF(P245="r",(AQ$2-O245),IF(P245="n",(AQ$2-O245),"-"))</f>
        <v>28</v>
      </c>
      <c r="AQ245" s="12" t="s">
        <f>IF(P245="N",Q245,IF(P245="r",Q245,"-"))</f>
        <v>28</v>
      </c>
      <c r="AR245" s="12" t="s">
        <f>IF(P245="N",R245,IF(P245="r",R245,"-"))</f>
        <v>28</v>
      </c>
      <c r="AS245" s="12" t="s">
        <f>IF(P245="N",AI245,IF(P245="r",AI245,"-"))</f>
        <v>28</v>
      </c>
      <c r="AT245" s="12" t="s">
        <f>IF(P245="N",AJ245,IF(P245="r",AJ245,"-"))</f>
        <v>28</v>
      </c>
      <c r="AU245" s="148" t="b">
        <f>IF($Y245="Mudansha",VLOOKUP($X245,$BF$17:$BG$24,2,FALSE),IF($Y245="Yudansha",VLOOKUP($X245,$BI$17:$BJ$20,2,FALSE)))</f>
        <v>0</v>
      </c>
      <c r="AV245" t="b">
        <f>IF($AP245&gt;=65,$AU245,0)</f>
        <v>0</v>
      </c>
    </row>
    <row r="246" spans="1:256">
      <c r="F246" s="155">
        <f>F245+1</f>
        <v>241</v>
      </c>
      <c r="H246" s="133"/>
      <c r="I246" s="133"/>
      <c r="J246" s="134"/>
      <c r="K246" s="135"/>
      <c r="L246" s="136"/>
      <c r="M246" s="137">
        <f>LEFT(L246,2)</f>
      </c>
      <c r="N246" s="138">
        <f>MID(L246,4,2)</f>
      </c>
      <c r="O246" s="139">
        <f>RIGHT(L246,4)</f>
      </c>
      <c r="P246" s="140"/>
      <c r="Q246" s="141"/>
      <c r="R246" s="142"/>
      <c r="S246" s="143"/>
      <c r="T246" s="144"/>
      <c r="U246" s="145"/>
      <c r="V246" s="146"/>
      <c r="W246" s="146"/>
      <c r="X246" s="147" t="e">
        <f>VLOOKUP(AP246,$BC$7:$BD$14,2)</f>
        <v>#N/A</v>
      </c>
      <c r="Y246" s="147" t="s">
        <f>IF(P246="r",AO246,IF(P246="n",AO246,"-"))</f>
        <v>28</v>
      </c>
      <c r="Z246" s="148">
        <f>AU246-AV246</f>
        <v>0</v>
      </c>
      <c r="AA246" s="148" t="b">
        <f>IF(Y246="Mudansha",VLOOKUP(X246,$BF$7:$BG$14,2,FALSE),IF(Y246="Yudansha",VLOOKUP(X246,$BI$7:$BJ$10,2,FALSE)))</f>
        <v>0</v>
      </c>
      <c r="AB246" s="148">
        <f>IF(AQ246="Y/O",Information!S$62,0)</f>
        <v>0</v>
      </c>
      <c r="AC246" s="148">
        <f>IF(AR246="Y/O",Information!K$62,0)</f>
        <v>0</v>
      </c>
      <c r="AD246" s="148">
        <f>Z246+AA246+AB246</f>
        <v>0</v>
      </c>
      <c r="AE246" s="133"/>
      <c r="AF246" s="133"/>
      <c r="AG246" s="133"/>
      <c r="AH246" s="133"/>
      <c r="AI246" s="160"/>
      <c r="AJ246" s="160"/>
      <c r="AK246" s="150" t="s">
        <f>IF($P246="r",U246,IF($P246="n",U246,"-"))</f>
        <v>28</v>
      </c>
      <c r="AL246" s="151" t="s">
        <f>IF($P246="r",V246,IF($P246="n",V246,"-"))</f>
        <v>28</v>
      </c>
      <c r="AM246" s="151" t="s">
        <f>IF($P246="r",W246,IF($P246="n",W246,"-"))</f>
        <v>28</v>
      </c>
      <c r="AN246" s="151" t="s">
        <f>IF(P246="r",J246,IF(P246="n",J246,"-"))</f>
        <v>28</v>
      </c>
      <c r="AO246" t="e">
        <f>VLOOKUP(K246,$AZ$8:$BA$27,2,FALSE)</f>
        <v>#N/A</v>
      </c>
      <c r="AP246" s="12" t="s">
        <f>IF(P246="r",(AQ$2-O246),IF(P246="n",(AQ$2-O246),"-"))</f>
        <v>28</v>
      </c>
      <c r="AQ246" s="12" t="s">
        <f>IF(P246="N",Q246,IF(P246="r",Q246,"-"))</f>
        <v>28</v>
      </c>
      <c r="AR246" s="12" t="s">
        <f>IF(P246="N",R246,IF(P246="r",R246,"-"))</f>
        <v>28</v>
      </c>
      <c r="AS246" s="12" t="s">
        <f>IF(P246="N",AI246,IF(P246="r",AI246,"-"))</f>
        <v>28</v>
      </c>
      <c r="AT246" s="12" t="s">
        <f>IF(P246="N",AJ246,IF(P246="r",AJ246,"-"))</f>
        <v>28</v>
      </c>
      <c r="AU246" s="148" t="b">
        <f>IF($Y246="Mudansha",VLOOKUP($X246,$BF$17:$BG$24,2,FALSE),IF($Y246="Yudansha",VLOOKUP($X246,$BI$17:$BJ$20,2,FALSE)))</f>
        <v>0</v>
      </c>
      <c r="AV246" t="b">
        <f>IF($AP246&gt;=65,$AU246,0)</f>
        <v>0</v>
      </c>
    </row>
    <row r="247" spans="1:256">
      <c r="F247" s="155">
        <f>F246+1</f>
        <v>242</v>
      </c>
      <c r="H247" s="133"/>
      <c r="I247" s="133"/>
      <c r="J247" s="134"/>
      <c r="K247" s="135"/>
      <c r="L247" s="136"/>
      <c r="M247" s="137">
        <f>LEFT(L247,2)</f>
      </c>
      <c r="N247" s="138">
        <f>MID(L247,4,2)</f>
      </c>
      <c r="O247" s="139">
        <f>RIGHT(L247,4)</f>
      </c>
      <c r="P247" s="140"/>
      <c r="Q247" s="141"/>
      <c r="R247" s="142"/>
      <c r="S247" s="143"/>
      <c r="T247" s="144"/>
      <c r="U247" s="145"/>
      <c r="V247" s="146"/>
      <c r="W247" s="146"/>
      <c r="X247" s="147" t="e">
        <f>VLOOKUP(AP247,$BC$7:$BD$14,2)</f>
        <v>#N/A</v>
      </c>
      <c r="Y247" s="147" t="s">
        <f>IF(P247="r",AO247,IF(P247="n",AO247,"-"))</f>
        <v>28</v>
      </c>
      <c r="Z247" s="148">
        <f>AU247-AV247</f>
        <v>0</v>
      </c>
      <c r="AA247" s="148" t="b">
        <f>IF(Y247="Mudansha",VLOOKUP(X247,$BF$7:$BG$14,2,FALSE),IF(Y247="Yudansha",VLOOKUP(X247,$BI$7:$BJ$10,2,FALSE)))</f>
        <v>0</v>
      </c>
      <c r="AB247" s="148">
        <f>IF(AQ247="Y/O",Information!S$62,0)</f>
        <v>0</v>
      </c>
      <c r="AC247" s="148">
        <f>IF(AR247="Y/O",Information!K$62,0)</f>
        <v>0</v>
      </c>
      <c r="AD247" s="148">
        <f>Z247+AA247+AB247</f>
        <v>0</v>
      </c>
      <c r="AE247" s="133"/>
      <c r="AF247" s="133"/>
      <c r="AG247" s="133"/>
      <c r="AH247" s="133"/>
      <c r="AI247" s="160"/>
      <c r="AJ247" s="160"/>
      <c r="AK247" s="150" t="s">
        <f>IF($P247="r",U247,IF($P247="n",U247,"-"))</f>
        <v>28</v>
      </c>
      <c r="AL247" s="151" t="s">
        <f>IF($P247="r",V247,IF($P247="n",V247,"-"))</f>
        <v>28</v>
      </c>
      <c r="AM247" s="151" t="s">
        <f>IF($P247="r",W247,IF($P247="n",W247,"-"))</f>
        <v>28</v>
      </c>
      <c r="AN247" s="151" t="s">
        <f>IF(P247="r",J247,IF(P247="n",J247,"-"))</f>
        <v>28</v>
      </c>
      <c r="AO247" t="e">
        <f>VLOOKUP(K247,$AZ$8:$BA$27,2,FALSE)</f>
        <v>#N/A</v>
      </c>
      <c r="AP247" s="12" t="s">
        <f>IF(P247="r",(AQ$2-O247),IF(P247="n",(AQ$2-O247),"-"))</f>
        <v>28</v>
      </c>
      <c r="AQ247" s="12" t="s">
        <f>IF(P247="N",Q247,IF(P247="r",Q247,"-"))</f>
        <v>28</v>
      </c>
      <c r="AR247" s="12" t="s">
        <f>IF(P247="N",R247,IF(P247="r",R247,"-"))</f>
        <v>28</v>
      </c>
      <c r="AS247" s="12" t="s">
        <f>IF(P247="N",AI247,IF(P247="r",AI247,"-"))</f>
        <v>28</v>
      </c>
      <c r="AT247" s="12" t="s">
        <f>IF(P247="N",AJ247,IF(P247="r",AJ247,"-"))</f>
        <v>28</v>
      </c>
      <c r="AU247" s="148" t="b">
        <f>IF($Y247="Mudansha",VLOOKUP($X247,$BF$17:$BG$24,2,FALSE),IF($Y247="Yudansha",VLOOKUP($X247,$BI$17:$BJ$20,2,FALSE)))</f>
        <v>0</v>
      </c>
      <c r="AV247" t="b">
        <f>IF($AP247&gt;=65,$AU247,0)</f>
        <v>0</v>
      </c>
    </row>
    <row r="248" spans="1:256">
      <c r="F248" s="155">
        <f>F247+1</f>
        <v>243</v>
      </c>
      <c r="H248" s="133"/>
      <c r="I248" s="133"/>
      <c r="J248" s="134"/>
      <c r="K248" s="135"/>
      <c r="L248" s="136"/>
      <c r="M248" s="137">
        <f>LEFT(L248,2)</f>
      </c>
      <c r="N248" s="138">
        <f>MID(L248,4,2)</f>
      </c>
      <c r="O248" s="139">
        <f>RIGHT(L248,4)</f>
      </c>
      <c r="P248" s="140"/>
      <c r="Q248" s="141"/>
      <c r="R248" s="142"/>
      <c r="S248" s="143"/>
      <c r="T248" s="144"/>
      <c r="U248" s="145"/>
      <c r="V248" s="146"/>
      <c r="W248" s="146"/>
      <c r="X248" s="147" t="e">
        <f>VLOOKUP(AP248,$BC$7:$BD$14,2)</f>
        <v>#N/A</v>
      </c>
      <c r="Y248" s="147" t="s">
        <f>IF(P248="r",AO248,IF(P248="n",AO248,"-"))</f>
        <v>28</v>
      </c>
      <c r="Z248" s="148">
        <f>AU248-AV248</f>
        <v>0</v>
      </c>
      <c r="AA248" s="148" t="b">
        <f>IF(Y248="Mudansha",VLOOKUP(X248,$BF$7:$BG$14,2,FALSE),IF(Y248="Yudansha",VLOOKUP(X248,$BI$7:$BJ$10,2,FALSE)))</f>
        <v>0</v>
      </c>
      <c r="AB248" s="148">
        <f>IF(AQ248="Y/O",Information!S$62,0)</f>
        <v>0</v>
      </c>
      <c r="AC248" s="148">
        <f>IF(AR248="Y/O",Information!K$62,0)</f>
        <v>0</v>
      </c>
      <c r="AD248" s="148">
        <f>Z248+AA248+AB248</f>
        <v>0</v>
      </c>
      <c r="AE248" s="133"/>
      <c r="AF248" s="133"/>
      <c r="AG248" s="133"/>
      <c r="AH248" s="133"/>
      <c r="AI248" s="160"/>
      <c r="AJ248" s="160"/>
      <c r="AK248" s="150" t="s">
        <f>IF($P248="r",U248,IF($P248="n",U248,"-"))</f>
        <v>28</v>
      </c>
      <c r="AL248" s="151" t="s">
        <f>IF($P248="r",V248,IF($P248="n",V248,"-"))</f>
        <v>28</v>
      </c>
      <c r="AM248" s="151" t="s">
        <f>IF($P248="r",W248,IF($P248="n",W248,"-"))</f>
        <v>28</v>
      </c>
      <c r="AN248" s="151" t="s">
        <f>IF(P248="r",J248,IF(P248="n",J248,"-"))</f>
        <v>28</v>
      </c>
      <c r="AO248" t="e">
        <f>VLOOKUP(K248,$AZ$8:$BA$27,2,FALSE)</f>
        <v>#N/A</v>
      </c>
      <c r="AP248" s="12" t="s">
        <f>IF(P248="r",(AQ$2-O248),IF(P248="n",(AQ$2-O248),"-"))</f>
        <v>28</v>
      </c>
      <c r="AQ248" s="12" t="s">
        <f>IF(P248="N",Q248,IF(P248="r",Q248,"-"))</f>
        <v>28</v>
      </c>
      <c r="AR248" s="12" t="s">
        <f>IF(P248="N",R248,IF(P248="r",R248,"-"))</f>
        <v>28</v>
      </c>
      <c r="AS248" s="12" t="s">
        <f>IF(P248="N",AI248,IF(P248="r",AI248,"-"))</f>
        <v>28</v>
      </c>
      <c r="AT248" s="12" t="s">
        <f>IF(P248="N",AJ248,IF(P248="r",AJ248,"-"))</f>
        <v>28</v>
      </c>
      <c r="AU248" s="148" t="b">
        <f>IF($Y248="Mudansha",VLOOKUP($X248,$BF$17:$BG$24,2,FALSE),IF($Y248="Yudansha",VLOOKUP($X248,$BI$17:$BJ$20,2,FALSE)))</f>
        <v>0</v>
      </c>
      <c r="AV248" t="b">
        <f>IF($AP248&gt;=65,$AU248,0)</f>
        <v>0</v>
      </c>
    </row>
    <row r="249" spans="1:256">
      <c r="F249" s="155">
        <f>F248+1</f>
        <v>244</v>
      </c>
      <c r="H249" s="133"/>
      <c r="I249" s="133"/>
      <c r="J249" s="134"/>
      <c r="K249" s="135"/>
      <c r="L249" s="136"/>
      <c r="M249" s="137">
        <f>LEFT(L249,2)</f>
      </c>
      <c r="N249" s="138">
        <f>MID(L249,4,2)</f>
      </c>
      <c r="O249" s="139">
        <f>RIGHT(L249,4)</f>
      </c>
      <c r="P249" s="140"/>
      <c r="Q249" s="141"/>
      <c r="R249" s="142"/>
      <c r="S249" s="143"/>
      <c r="T249" s="144"/>
      <c r="U249" s="145"/>
      <c r="V249" s="146"/>
      <c r="W249" s="146"/>
      <c r="X249" s="147" t="e">
        <f>VLOOKUP(AP249,$BC$7:$BD$14,2)</f>
        <v>#N/A</v>
      </c>
      <c r="Y249" s="147" t="s">
        <f>IF(P249="r",AO249,IF(P249="n",AO249,"-"))</f>
        <v>28</v>
      </c>
      <c r="Z249" s="148">
        <f>AU249-AV249</f>
        <v>0</v>
      </c>
      <c r="AA249" s="148" t="b">
        <f>IF(Y249="Mudansha",VLOOKUP(X249,$BF$7:$BG$14,2,FALSE),IF(Y249="Yudansha",VLOOKUP(X249,$BI$7:$BJ$10,2,FALSE)))</f>
        <v>0</v>
      </c>
      <c r="AB249" s="148">
        <f>IF(AQ249="Y/O",Information!S$62,0)</f>
        <v>0</v>
      </c>
      <c r="AC249" s="148">
        <f>IF(AR249="Y/O",Information!K$62,0)</f>
        <v>0</v>
      </c>
      <c r="AD249" s="148">
        <f>Z249+AA249+AB249</f>
        <v>0</v>
      </c>
      <c r="AE249" s="133"/>
      <c r="AF249" s="133"/>
      <c r="AG249" s="133"/>
      <c r="AH249" s="133"/>
      <c r="AI249" s="160"/>
      <c r="AJ249" s="160"/>
      <c r="AK249" s="150" t="s">
        <f>IF($P249="r",U249,IF($P249="n",U249,"-"))</f>
        <v>28</v>
      </c>
      <c r="AL249" s="151" t="s">
        <f>IF($P249="r",V249,IF($P249="n",V249,"-"))</f>
        <v>28</v>
      </c>
      <c r="AM249" s="151" t="s">
        <f>IF($P249="r",W249,IF($P249="n",W249,"-"))</f>
        <v>28</v>
      </c>
      <c r="AN249" s="151" t="s">
        <f>IF(P249="r",J249,IF(P249="n",J249,"-"))</f>
        <v>28</v>
      </c>
      <c r="AO249" t="e">
        <f>VLOOKUP(K249,$AZ$8:$BA$27,2,FALSE)</f>
        <v>#N/A</v>
      </c>
      <c r="AP249" s="12" t="s">
        <f>IF(P249="r",(AQ$2-O249),IF(P249="n",(AQ$2-O249),"-"))</f>
        <v>28</v>
      </c>
      <c r="AQ249" s="12" t="s">
        <f>IF(P249="N",Q249,IF(P249="r",Q249,"-"))</f>
        <v>28</v>
      </c>
      <c r="AR249" s="12" t="s">
        <f>IF(P249="N",R249,IF(P249="r",R249,"-"))</f>
        <v>28</v>
      </c>
      <c r="AS249" s="12" t="s">
        <f>IF(P249="N",AI249,IF(P249="r",AI249,"-"))</f>
        <v>28</v>
      </c>
      <c r="AT249" s="12" t="s">
        <f>IF(P249="N",AJ249,IF(P249="r",AJ249,"-"))</f>
        <v>28</v>
      </c>
      <c r="AU249" s="148" t="b">
        <f>IF($Y249="Mudansha",VLOOKUP($X249,$BF$17:$BG$24,2,FALSE),IF($Y249="Yudansha",VLOOKUP($X249,$BI$17:$BJ$20,2,FALSE)))</f>
        <v>0</v>
      </c>
      <c r="AV249" t="b">
        <f>IF($AP249&gt;=65,$AU249,0)</f>
        <v>0</v>
      </c>
    </row>
    <row r="250" spans="1:256">
      <c r="F250" s="155">
        <f>F249+1</f>
        <v>245</v>
      </c>
      <c r="H250" s="133"/>
      <c r="I250" s="133"/>
      <c r="J250" s="134"/>
      <c r="K250" s="135"/>
      <c r="L250" s="136"/>
      <c r="M250" s="137">
        <f>LEFT(L250,2)</f>
      </c>
      <c r="N250" s="138">
        <f>MID(L250,4,2)</f>
      </c>
      <c r="O250" s="139">
        <f>RIGHT(L250,4)</f>
      </c>
      <c r="P250" s="140"/>
      <c r="Q250" s="141"/>
      <c r="R250" s="142"/>
      <c r="S250" s="143"/>
      <c r="T250" s="144"/>
      <c r="U250" s="145"/>
      <c r="V250" s="146"/>
      <c r="W250" s="146"/>
      <c r="X250" s="147" t="e">
        <f>VLOOKUP(AP250,$BC$7:$BD$14,2)</f>
        <v>#N/A</v>
      </c>
      <c r="Y250" s="147" t="s">
        <f>IF(P250="r",AO250,IF(P250="n",AO250,"-"))</f>
        <v>28</v>
      </c>
      <c r="Z250" s="148">
        <f>AU250-AV250</f>
        <v>0</v>
      </c>
      <c r="AA250" s="148" t="b">
        <f>IF(Y250="Mudansha",VLOOKUP(X250,$BF$7:$BG$14,2,FALSE),IF(Y250="Yudansha",VLOOKUP(X250,$BI$7:$BJ$10,2,FALSE)))</f>
        <v>0</v>
      </c>
      <c r="AB250" s="148">
        <f>IF(AQ250="Y/O",Information!S$62,0)</f>
        <v>0</v>
      </c>
      <c r="AC250" s="148">
        <f>IF(AR250="Y/O",Information!K$62,0)</f>
        <v>0</v>
      </c>
      <c r="AD250" s="148">
        <f>Z250+AA250+AB250</f>
        <v>0</v>
      </c>
      <c r="AE250" s="133"/>
      <c r="AF250" s="133"/>
      <c r="AG250" s="133"/>
      <c r="AH250" s="133"/>
      <c r="AI250" s="160"/>
      <c r="AJ250" s="160"/>
      <c r="AK250" s="150" t="s">
        <f>IF($P250="r",U250,IF($P250="n",U250,"-"))</f>
        <v>28</v>
      </c>
      <c r="AL250" s="151" t="s">
        <f>IF($P250="r",V250,IF($P250="n",V250,"-"))</f>
        <v>28</v>
      </c>
      <c r="AM250" s="151" t="s">
        <f>IF($P250="r",W250,IF($P250="n",W250,"-"))</f>
        <v>28</v>
      </c>
      <c r="AN250" s="151" t="s">
        <f>IF(P250="r",J250,IF(P250="n",J250,"-"))</f>
        <v>28</v>
      </c>
      <c r="AO250" t="e">
        <f>VLOOKUP(K250,$AZ$8:$BA$27,2,FALSE)</f>
        <v>#N/A</v>
      </c>
      <c r="AP250" s="12" t="s">
        <f>IF(P250="r",(AQ$2-O250),IF(P250="n",(AQ$2-O250),"-"))</f>
        <v>28</v>
      </c>
      <c r="AQ250" s="12" t="s">
        <f>IF(P250="N",Q250,IF(P250="r",Q250,"-"))</f>
        <v>28</v>
      </c>
      <c r="AR250" s="12" t="s">
        <f>IF(P250="N",R250,IF(P250="r",R250,"-"))</f>
        <v>28</v>
      </c>
      <c r="AS250" s="12" t="s">
        <f>IF(P250="N",AI250,IF(P250="r",AI250,"-"))</f>
        <v>28</v>
      </c>
      <c r="AT250" s="12" t="s">
        <f>IF(P250="N",AJ250,IF(P250="r",AJ250,"-"))</f>
        <v>28</v>
      </c>
      <c r="AU250" s="148" t="b">
        <f>IF($Y250="Mudansha",VLOOKUP($X250,$BF$17:$BG$24,2,FALSE),IF($Y250="Yudansha",VLOOKUP($X250,$BI$17:$BJ$20,2,FALSE)))</f>
        <v>0</v>
      </c>
      <c r="AV250" t="b">
        <f>IF($AP250&gt;=65,$AU250,0)</f>
        <v>0</v>
      </c>
    </row>
    <row r="251" spans="1:256">
      <c r="F251" s="155">
        <f>F250+1</f>
        <v>246</v>
      </c>
      <c r="H251" s="133"/>
      <c r="I251" s="133"/>
      <c r="J251" s="134"/>
      <c r="K251" s="135"/>
      <c r="L251" s="136"/>
      <c r="M251" s="137">
        <f>LEFT(L251,2)</f>
      </c>
      <c r="N251" s="138">
        <f>MID(L251,4,2)</f>
      </c>
      <c r="O251" s="139">
        <f>RIGHT(L251,4)</f>
      </c>
      <c r="P251" s="140"/>
      <c r="Q251" s="141"/>
      <c r="R251" s="142"/>
      <c r="S251" s="143"/>
      <c r="T251" s="144"/>
      <c r="U251" s="145"/>
      <c r="V251" s="146"/>
      <c r="W251" s="146"/>
      <c r="X251" s="147" t="e">
        <f>VLOOKUP(AP251,$BC$7:$BD$14,2)</f>
        <v>#N/A</v>
      </c>
      <c r="Y251" s="147" t="s">
        <f>IF(P251="r",AO251,IF(P251="n",AO251,"-"))</f>
        <v>28</v>
      </c>
      <c r="Z251" s="148">
        <f>AU251-AV251</f>
        <v>0</v>
      </c>
      <c r="AA251" s="148" t="b">
        <f>IF(Y251="Mudansha",VLOOKUP(X251,$BF$7:$BG$14,2,FALSE),IF(Y251="Yudansha",VLOOKUP(X251,$BI$7:$BJ$10,2,FALSE)))</f>
        <v>0</v>
      </c>
      <c r="AB251" s="148">
        <f>IF(AQ251="Y/O",Information!S$62,0)</f>
        <v>0</v>
      </c>
      <c r="AC251" s="148">
        <f>IF(AR251="Y/O",Information!K$62,0)</f>
        <v>0</v>
      </c>
      <c r="AD251" s="148">
        <f>Z251+AA251+AB251</f>
        <v>0</v>
      </c>
      <c r="AE251" s="133"/>
      <c r="AF251" s="133"/>
      <c r="AG251" s="133"/>
      <c r="AH251" s="133"/>
      <c r="AI251" s="160"/>
      <c r="AJ251" s="160"/>
      <c r="AK251" s="150" t="s">
        <f>IF($P251="r",U251,IF($P251="n",U251,"-"))</f>
        <v>28</v>
      </c>
      <c r="AL251" s="151" t="s">
        <f>IF($P251="r",V251,IF($P251="n",V251,"-"))</f>
        <v>28</v>
      </c>
      <c r="AM251" s="151" t="s">
        <f>IF($P251="r",W251,IF($P251="n",W251,"-"))</f>
        <v>28</v>
      </c>
      <c r="AN251" s="151" t="s">
        <f>IF(P251="r",J251,IF(P251="n",J251,"-"))</f>
        <v>28</v>
      </c>
      <c r="AO251" t="e">
        <f>VLOOKUP(K251,$AZ$8:$BA$27,2,FALSE)</f>
        <v>#N/A</v>
      </c>
      <c r="AP251" s="12" t="s">
        <f>IF(P251="r",(AQ$2-O251),IF(P251="n",(AQ$2-O251),"-"))</f>
        <v>28</v>
      </c>
      <c r="AQ251" s="12" t="s">
        <f>IF(P251="N",Q251,IF(P251="r",Q251,"-"))</f>
        <v>28</v>
      </c>
      <c r="AR251" s="12" t="s">
        <f>IF(P251="N",R251,IF(P251="r",R251,"-"))</f>
        <v>28</v>
      </c>
      <c r="AS251" s="12" t="s">
        <f>IF(P251="N",AI251,IF(P251="r",AI251,"-"))</f>
        <v>28</v>
      </c>
      <c r="AT251" s="12" t="s">
        <f>IF(P251="N",AJ251,IF(P251="r",AJ251,"-"))</f>
        <v>28</v>
      </c>
      <c r="AU251" s="148" t="b">
        <f>IF($Y251="Mudansha",VLOOKUP($X251,$BF$17:$BG$24,2,FALSE),IF($Y251="Yudansha",VLOOKUP($X251,$BI$17:$BJ$20,2,FALSE)))</f>
        <v>0</v>
      </c>
      <c r="AV251" t="b">
        <f>IF($AP251&gt;=65,$AU251,0)</f>
        <v>0</v>
      </c>
    </row>
    <row r="252" spans="1:256">
      <c r="F252" s="155">
        <f>F251+1</f>
        <v>247</v>
      </c>
      <c r="H252" s="133"/>
      <c r="I252" s="133"/>
      <c r="J252" s="134"/>
      <c r="K252" s="135"/>
      <c r="L252" s="136"/>
      <c r="M252" s="137">
        <f>LEFT(L252,2)</f>
      </c>
      <c r="N252" s="138">
        <f>MID(L252,4,2)</f>
      </c>
      <c r="O252" s="139">
        <f>RIGHT(L252,4)</f>
      </c>
      <c r="P252" s="140"/>
      <c r="Q252" s="141"/>
      <c r="R252" s="142"/>
      <c r="S252" s="143"/>
      <c r="T252" s="144"/>
      <c r="U252" s="145"/>
      <c r="V252" s="146"/>
      <c r="W252" s="146"/>
      <c r="X252" s="147" t="e">
        <f>VLOOKUP(AP252,$BC$7:$BD$14,2)</f>
        <v>#N/A</v>
      </c>
      <c r="Y252" s="147" t="s">
        <f>IF(P252="r",AO252,IF(P252="n",AO252,"-"))</f>
        <v>28</v>
      </c>
      <c r="Z252" s="148">
        <f>AU252-AV252</f>
        <v>0</v>
      </c>
      <c r="AA252" s="148" t="b">
        <f>IF(Y252="Mudansha",VLOOKUP(X252,$BF$7:$BG$14,2,FALSE),IF(Y252="Yudansha",VLOOKUP(X252,$BI$7:$BJ$10,2,FALSE)))</f>
        <v>0</v>
      </c>
      <c r="AB252" s="148">
        <f>IF(AQ252="Y/O",Information!S$62,0)</f>
        <v>0</v>
      </c>
      <c r="AC252" s="148">
        <f>IF(AR252="Y/O",Information!K$62,0)</f>
        <v>0</v>
      </c>
      <c r="AD252" s="148">
        <f>Z252+AA252+AB252</f>
        <v>0</v>
      </c>
      <c r="AE252" s="133"/>
      <c r="AF252" s="133"/>
      <c r="AG252" s="133"/>
      <c r="AH252" s="133"/>
      <c r="AI252" s="160"/>
      <c r="AJ252" s="160"/>
      <c r="AK252" s="150" t="s">
        <f>IF($P252="r",U252,IF($P252="n",U252,"-"))</f>
        <v>28</v>
      </c>
      <c r="AL252" s="151" t="s">
        <f>IF($P252="r",V252,IF($P252="n",V252,"-"))</f>
        <v>28</v>
      </c>
      <c r="AM252" s="151" t="s">
        <f>IF($P252="r",W252,IF($P252="n",W252,"-"))</f>
        <v>28</v>
      </c>
      <c r="AN252" s="151" t="s">
        <f>IF(P252="r",J252,IF(P252="n",J252,"-"))</f>
        <v>28</v>
      </c>
      <c r="AO252" t="e">
        <f>VLOOKUP(K252,$AZ$8:$BA$27,2,FALSE)</f>
        <v>#N/A</v>
      </c>
      <c r="AP252" s="12" t="s">
        <f>IF(P252="r",(AQ$2-O252),IF(P252="n",(AQ$2-O252),"-"))</f>
        <v>28</v>
      </c>
      <c r="AQ252" s="12" t="s">
        <f>IF(P252="N",Q252,IF(P252="r",Q252,"-"))</f>
        <v>28</v>
      </c>
      <c r="AR252" s="12" t="s">
        <f>IF(P252="N",R252,IF(P252="r",R252,"-"))</f>
        <v>28</v>
      </c>
      <c r="AS252" s="12" t="s">
        <f>IF(P252="N",AI252,IF(P252="r",AI252,"-"))</f>
        <v>28</v>
      </c>
      <c r="AT252" s="12" t="s">
        <f>IF(P252="N",AJ252,IF(P252="r",AJ252,"-"))</f>
        <v>28</v>
      </c>
      <c r="AU252" s="148" t="b">
        <f>IF($Y252="Mudansha",VLOOKUP($X252,$BF$17:$BG$24,2,FALSE),IF($Y252="Yudansha",VLOOKUP($X252,$BI$17:$BJ$20,2,FALSE)))</f>
        <v>0</v>
      </c>
      <c r="AV252" t="b">
        <f>IF($AP252&gt;=65,$AU252,0)</f>
        <v>0</v>
      </c>
    </row>
    <row r="253" spans="1:256">
      <c r="F253" s="155">
        <f>F252+1</f>
        <v>248</v>
      </c>
      <c r="H253" s="133"/>
      <c r="I253" s="133"/>
      <c r="J253" s="134"/>
      <c r="K253" s="135"/>
      <c r="L253" s="136"/>
      <c r="M253" s="137">
        <f>LEFT(L253,2)</f>
      </c>
      <c r="N253" s="138">
        <f>MID(L253,4,2)</f>
      </c>
      <c r="O253" s="139">
        <f>RIGHT(L253,4)</f>
      </c>
      <c r="P253" s="140"/>
      <c r="Q253" s="141"/>
      <c r="R253" s="142"/>
      <c r="S253" s="143"/>
      <c r="T253" s="144"/>
      <c r="U253" s="145"/>
      <c r="V253" s="146"/>
      <c r="W253" s="146"/>
      <c r="X253" s="147" t="e">
        <f>VLOOKUP(AP253,$BC$7:$BD$14,2)</f>
        <v>#N/A</v>
      </c>
      <c r="Y253" s="147" t="s">
        <f>IF(P253="r",AO253,IF(P253="n",AO253,"-"))</f>
        <v>28</v>
      </c>
      <c r="Z253" s="148">
        <f>AU253-AV253</f>
        <v>0</v>
      </c>
      <c r="AA253" s="148" t="b">
        <f>IF(Y253="Mudansha",VLOOKUP(X253,$BF$7:$BG$14,2,FALSE),IF(Y253="Yudansha",VLOOKUP(X253,$BI$7:$BJ$10,2,FALSE)))</f>
        <v>0</v>
      </c>
      <c r="AB253" s="148">
        <f>IF(AQ253="Y/O",Information!S$62,0)</f>
        <v>0</v>
      </c>
      <c r="AC253" s="148">
        <f>IF(AR253="Y/O",Information!K$62,0)</f>
        <v>0</v>
      </c>
      <c r="AD253" s="148">
        <f>Z253+AA253+AB253</f>
        <v>0</v>
      </c>
      <c r="AE253" s="133"/>
      <c r="AF253" s="133"/>
      <c r="AG253" s="133"/>
      <c r="AH253" s="133"/>
      <c r="AI253" s="160"/>
      <c r="AJ253" s="160"/>
      <c r="AK253" s="150" t="s">
        <f>IF($P253="r",U253,IF($P253="n",U253,"-"))</f>
        <v>28</v>
      </c>
      <c r="AL253" s="151" t="s">
        <f>IF($P253="r",V253,IF($P253="n",V253,"-"))</f>
        <v>28</v>
      </c>
      <c r="AM253" s="151" t="s">
        <f>IF($P253="r",W253,IF($P253="n",W253,"-"))</f>
        <v>28</v>
      </c>
      <c r="AN253" s="151" t="s">
        <f>IF(P253="r",J253,IF(P253="n",J253,"-"))</f>
        <v>28</v>
      </c>
      <c r="AO253" t="e">
        <f>VLOOKUP(K253,$AZ$8:$BA$27,2,FALSE)</f>
        <v>#N/A</v>
      </c>
      <c r="AP253" s="12" t="s">
        <f>IF(P253="r",(AQ$2-O253),IF(P253="n",(AQ$2-O253),"-"))</f>
        <v>28</v>
      </c>
      <c r="AQ253" s="12" t="s">
        <f>IF(P253="N",Q253,IF(P253="r",Q253,"-"))</f>
        <v>28</v>
      </c>
      <c r="AR253" s="12" t="s">
        <f>IF(P253="N",R253,IF(P253="r",R253,"-"))</f>
        <v>28</v>
      </c>
      <c r="AS253" s="12" t="s">
        <f>IF(P253="N",AI253,IF(P253="r",AI253,"-"))</f>
        <v>28</v>
      </c>
      <c r="AT253" s="12" t="s">
        <f>IF(P253="N",AJ253,IF(P253="r",AJ253,"-"))</f>
        <v>28</v>
      </c>
      <c r="AU253" s="148" t="b">
        <f>IF($Y253="Mudansha",VLOOKUP($X253,$BF$17:$BG$24,2,FALSE),IF($Y253="Yudansha",VLOOKUP($X253,$BI$17:$BJ$20,2,FALSE)))</f>
        <v>0</v>
      </c>
      <c r="AV253" t="b">
        <f>IF($AP253&gt;=65,$AU253,0)</f>
        <v>0</v>
      </c>
    </row>
    <row r="254" spans="1:256">
      <c r="F254" s="155">
        <f>F253+1</f>
        <v>249</v>
      </c>
      <c r="H254" s="133"/>
      <c r="I254" s="133"/>
      <c r="J254" s="134"/>
      <c r="K254" s="135"/>
      <c r="L254" s="136"/>
      <c r="M254" s="137">
        <f>LEFT(L254,2)</f>
      </c>
      <c r="N254" s="138">
        <f>MID(L254,4,2)</f>
      </c>
      <c r="O254" s="139">
        <f>RIGHT(L254,4)</f>
      </c>
      <c r="P254" s="140"/>
      <c r="Q254" s="141"/>
      <c r="R254" s="142"/>
      <c r="S254" s="143"/>
      <c r="T254" s="144"/>
      <c r="U254" s="145"/>
      <c r="V254" s="146"/>
      <c r="W254" s="146"/>
      <c r="X254" s="147" t="e">
        <f>VLOOKUP(AP254,$BC$7:$BD$14,2)</f>
        <v>#N/A</v>
      </c>
      <c r="Y254" s="147" t="s">
        <f>IF(P254="r",AO254,IF(P254="n",AO254,"-"))</f>
        <v>28</v>
      </c>
      <c r="Z254" s="148">
        <f>AU254-AV254</f>
        <v>0</v>
      </c>
      <c r="AA254" s="148" t="b">
        <f>IF(Y254="Mudansha",VLOOKUP(X254,$BF$7:$BG$14,2,FALSE),IF(Y254="Yudansha",VLOOKUP(X254,$BI$7:$BJ$10,2,FALSE)))</f>
        <v>0</v>
      </c>
      <c r="AB254" s="148">
        <f>IF(AQ254="Y/O",Information!S$62,0)</f>
        <v>0</v>
      </c>
      <c r="AC254" s="148">
        <f>IF(AR254="Y/O",Information!K$62,0)</f>
        <v>0</v>
      </c>
      <c r="AD254" s="148">
        <f>Z254+AA254+AB254</f>
        <v>0</v>
      </c>
      <c r="AE254" s="133"/>
      <c r="AF254" s="133"/>
      <c r="AG254" s="133"/>
      <c r="AH254" s="133"/>
      <c r="AI254" s="160"/>
      <c r="AJ254" s="160"/>
      <c r="AK254" s="150" t="s">
        <f>IF($P254="r",U254,IF($P254="n",U254,"-"))</f>
        <v>28</v>
      </c>
      <c r="AL254" s="151" t="s">
        <f>IF($P254="r",V254,IF($P254="n",V254,"-"))</f>
        <v>28</v>
      </c>
      <c r="AM254" s="151" t="s">
        <f>IF($P254="r",W254,IF($P254="n",W254,"-"))</f>
        <v>28</v>
      </c>
      <c r="AN254" s="151" t="s">
        <f>IF(P254="r",J254,IF(P254="n",J254,"-"))</f>
        <v>28</v>
      </c>
      <c r="AO254" t="e">
        <f>VLOOKUP(K254,$AZ$8:$BA$27,2,FALSE)</f>
        <v>#N/A</v>
      </c>
      <c r="AP254" s="12" t="s">
        <f>IF(P254="r",(AQ$2-O254),IF(P254="n",(AQ$2-O254),"-"))</f>
        <v>28</v>
      </c>
      <c r="AQ254" s="12" t="s">
        <f>IF(P254="N",Q254,IF(P254="r",Q254,"-"))</f>
        <v>28</v>
      </c>
      <c r="AR254" s="12" t="s">
        <f>IF(P254="N",R254,IF(P254="r",R254,"-"))</f>
        <v>28</v>
      </c>
      <c r="AS254" s="12" t="s">
        <f>IF(P254="N",AI254,IF(P254="r",AI254,"-"))</f>
        <v>28</v>
      </c>
      <c r="AT254" s="12" t="s">
        <f>IF(P254="N",AJ254,IF(P254="r",AJ254,"-"))</f>
        <v>28</v>
      </c>
      <c r="AU254" s="148" t="b">
        <f>IF($Y254="Mudansha",VLOOKUP($X254,$BF$17:$BG$24,2,FALSE),IF($Y254="Yudansha",VLOOKUP($X254,$BI$17:$BJ$20,2,FALSE)))</f>
        <v>0</v>
      </c>
      <c r="AV254" t="b">
        <f>IF($AP254&gt;=65,$AU254,0)</f>
        <v>0</v>
      </c>
    </row>
    <row r="255" spans="1:256">
      <c r="F255" s="155">
        <f>F254+1</f>
        <v>250</v>
      </c>
      <c r="H255" s="133"/>
      <c r="I255" s="133"/>
      <c r="J255" s="134"/>
      <c r="K255" s="135"/>
      <c r="L255" s="136"/>
      <c r="M255" s="137">
        <f>LEFT(L255,2)</f>
      </c>
      <c r="N255" s="138">
        <f>MID(L255,4,2)</f>
      </c>
      <c r="O255" s="139">
        <f>RIGHT(L255,4)</f>
      </c>
      <c r="P255" s="140"/>
      <c r="Q255" s="141"/>
      <c r="R255" s="142"/>
      <c r="S255" s="143"/>
      <c r="T255" s="144"/>
      <c r="U255" s="145"/>
      <c r="V255" s="146"/>
      <c r="W255" s="146"/>
      <c r="X255" s="147" t="e">
        <f>VLOOKUP(AP255,$BC$7:$BD$14,2)</f>
        <v>#N/A</v>
      </c>
      <c r="Y255" s="147" t="s">
        <f>IF(P255="r",AO255,IF(P255="n",AO255,"-"))</f>
        <v>28</v>
      </c>
      <c r="Z255" s="148">
        <f>AU255-AV255</f>
        <v>0</v>
      </c>
      <c r="AA255" s="148" t="b">
        <f>IF(Y255="Mudansha",VLOOKUP(X255,$BF$7:$BG$14,2,FALSE),IF(Y255="Yudansha",VLOOKUP(X255,$BI$7:$BJ$10,2,FALSE)))</f>
        <v>0</v>
      </c>
      <c r="AB255" s="148">
        <f>IF(AQ255="Y/O",Information!S$62,0)</f>
        <v>0</v>
      </c>
      <c r="AC255" s="148">
        <f>IF(AR255="Y/O",Information!K$62,0)</f>
        <v>0</v>
      </c>
      <c r="AD255" s="148">
        <f>Z255+AA255+AB255</f>
        <v>0</v>
      </c>
      <c r="AE255" s="133"/>
      <c r="AF255" s="133"/>
      <c r="AG255" s="133"/>
      <c r="AH255" s="133"/>
      <c r="AI255" s="160"/>
      <c r="AJ255" s="160"/>
      <c r="AK255" s="150" t="s">
        <f>IF($P255="r",U255,IF($P255="n",U255,"-"))</f>
        <v>28</v>
      </c>
      <c r="AL255" s="151" t="s">
        <f>IF($P255="r",V255,IF($P255="n",V255,"-"))</f>
        <v>28</v>
      </c>
      <c r="AM255" s="151" t="s">
        <f>IF($P255="r",W255,IF($P255="n",W255,"-"))</f>
        <v>28</v>
      </c>
      <c r="AN255" s="151" t="s">
        <f>IF(P255="r",J255,IF(P255="n",J255,"-"))</f>
        <v>28</v>
      </c>
      <c r="AO255" t="e">
        <f>VLOOKUP(K255,$AZ$8:$BA$27,2,FALSE)</f>
        <v>#N/A</v>
      </c>
      <c r="AP255" s="12" t="s">
        <f>IF(P255="r",(AQ$2-O255),IF(P255="n",(AQ$2-O255),"-"))</f>
        <v>28</v>
      </c>
      <c r="AQ255" s="12" t="s">
        <f>IF(P255="N",Q255,IF(P255="r",Q255,"-"))</f>
        <v>28</v>
      </c>
      <c r="AR255" s="12" t="s">
        <f>IF(P255="N",R255,IF(P255="r",R255,"-"))</f>
        <v>28</v>
      </c>
      <c r="AS255" s="12" t="s">
        <f>IF(P255="N",AI255,IF(P255="r",AI255,"-"))</f>
        <v>28</v>
      </c>
      <c r="AT255" s="12" t="s">
        <f>IF(P255="N",AJ255,IF(P255="r",AJ255,"-"))</f>
        <v>28</v>
      </c>
      <c r="AU255" s="148" t="b">
        <f>IF($Y255="Mudansha",VLOOKUP($X255,$BF$17:$BG$24,2,FALSE),IF($Y255="Yudansha",VLOOKUP($X255,$BI$17:$BJ$20,2,FALSE)))</f>
        <v>0</v>
      </c>
      <c r="AV255" t="b">
        <f>IF($AP255&gt;=65,$AU255,0)</f>
        <v>0</v>
      </c>
    </row>
    <row r="256" spans="1:256">
      <c r="F256" s="155">
        <f>F255+1</f>
        <v>251</v>
      </c>
      <c r="H256" s="133"/>
      <c r="I256" s="133"/>
      <c r="J256" s="134"/>
      <c r="K256" s="135"/>
      <c r="L256" s="136"/>
      <c r="M256" s="137">
        <f>LEFT(L256,2)</f>
      </c>
      <c r="N256" s="138">
        <f>MID(L256,4,2)</f>
      </c>
      <c r="O256" s="139">
        <f>RIGHT(L256,4)</f>
      </c>
      <c r="P256" s="140"/>
      <c r="Q256" s="141"/>
      <c r="R256" s="142"/>
      <c r="S256" s="143"/>
      <c r="T256" s="144"/>
      <c r="U256" s="145"/>
      <c r="V256" s="146"/>
      <c r="W256" s="146"/>
      <c r="X256" s="147" t="e">
        <f>VLOOKUP(AP256,$BC$7:$BD$14,2)</f>
        <v>#N/A</v>
      </c>
      <c r="Y256" s="147" t="s">
        <f>IF(P256="r",AO256,IF(P256="n",AO256,"-"))</f>
        <v>28</v>
      </c>
      <c r="Z256" s="148">
        <f>AU256-AV256</f>
        <v>0</v>
      </c>
      <c r="AA256" s="148" t="b">
        <f>IF(Y256="Mudansha",VLOOKUP(X256,$BF$7:$BG$14,2,FALSE),IF(Y256="Yudansha",VLOOKUP(X256,$BI$7:$BJ$10,2,FALSE)))</f>
        <v>0</v>
      </c>
      <c r="AB256" s="148">
        <f>IF(AQ256="Y/O",Information!S$62,0)</f>
        <v>0</v>
      </c>
      <c r="AC256" s="148">
        <f>IF(AR256="Y/O",Information!K$62,0)</f>
        <v>0</v>
      </c>
      <c r="AD256" s="148">
        <f>Z256+AA256+AB256</f>
        <v>0</v>
      </c>
      <c r="AE256" s="133"/>
      <c r="AF256" s="133"/>
      <c r="AG256" s="133"/>
      <c r="AH256" s="133"/>
      <c r="AI256" s="160"/>
      <c r="AJ256" s="160"/>
      <c r="AK256" s="150" t="s">
        <f>IF($P256="r",U256,IF($P256="n",U256,"-"))</f>
        <v>28</v>
      </c>
      <c r="AL256" s="151" t="s">
        <f>IF($P256="r",V256,IF($P256="n",V256,"-"))</f>
        <v>28</v>
      </c>
      <c r="AM256" s="151" t="s">
        <f>IF($P256="r",W256,IF($P256="n",W256,"-"))</f>
        <v>28</v>
      </c>
      <c r="AN256" s="151" t="s">
        <f>IF(P256="r",J256,IF(P256="n",J256,"-"))</f>
        <v>28</v>
      </c>
      <c r="AO256" t="e">
        <f>VLOOKUP(K256,$AZ$8:$BA$27,2,FALSE)</f>
        <v>#N/A</v>
      </c>
      <c r="AP256" s="12" t="s">
        <f>IF(P256="r",(AQ$2-O256),IF(P256="n",(AQ$2-O256),"-"))</f>
        <v>28</v>
      </c>
      <c r="AQ256" s="12" t="s">
        <f>IF(P256="N",Q256,IF(P256="r",Q256,"-"))</f>
        <v>28</v>
      </c>
      <c r="AR256" s="12" t="s">
        <f>IF(P256="N",R256,IF(P256="r",R256,"-"))</f>
        <v>28</v>
      </c>
      <c r="AS256" s="12" t="s">
        <f>IF(P256="N",AI256,IF(P256="r",AI256,"-"))</f>
        <v>28</v>
      </c>
      <c r="AT256" s="12" t="s">
        <f>IF(P256="N",AJ256,IF(P256="r",AJ256,"-"))</f>
        <v>28</v>
      </c>
      <c r="AU256" s="148" t="b">
        <f>IF($Y256="Mudansha",VLOOKUP($X256,$BF$17:$BG$24,2,FALSE),IF($Y256="Yudansha",VLOOKUP($X256,$BI$17:$BJ$20,2,FALSE)))</f>
        <v>0</v>
      </c>
      <c r="AV256" t="b">
        <f>IF($AP256&gt;=65,$AU256,0)</f>
        <v>0</v>
      </c>
    </row>
    <row r="257" spans="1:256">
      <c r="F257" s="155">
        <f>F256+1</f>
        <v>252</v>
      </c>
      <c r="H257" s="133"/>
      <c r="I257" s="133"/>
      <c r="J257" s="134"/>
      <c r="K257" s="135"/>
      <c r="L257" s="136"/>
      <c r="M257" s="137">
        <f>LEFT(L257,2)</f>
      </c>
      <c r="N257" s="138">
        <f>MID(L257,4,2)</f>
      </c>
      <c r="O257" s="139">
        <f>RIGHT(L257,4)</f>
      </c>
      <c r="P257" s="140"/>
      <c r="Q257" s="141"/>
      <c r="R257" s="142"/>
      <c r="S257" s="143"/>
      <c r="T257" s="144"/>
      <c r="U257" s="145"/>
      <c r="V257" s="146"/>
      <c r="W257" s="146"/>
      <c r="X257" s="147" t="e">
        <f>VLOOKUP(AP257,$BC$7:$BD$14,2)</f>
        <v>#N/A</v>
      </c>
      <c r="Y257" s="147" t="s">
        <f>IF(P257="r",AO257,IF(P257="n",AO257,"-"))</f>
        <v>28</v>
      </c>
      <c r="Z257" s="148">
        <f>AU257-AV257</f>
        <v>0</v>
      </c>
      <c r="AA257" s="148" t="b">
        <f>IF(Y257="Mudansha",VLOOKUP(X257,$BF$7:$BG$14,2,FALSE),IF(Y257="Yudansha",VLOOKUP(X257,$BI$7:$BJ$10,2,FALSE)))</f>
        <v>0</v>
      </c>
      <c r="AB257" s="148">
        <f>IF(AQ257="Y/O",Information!S$62,0)</f>
        <v>0</v>
      </c>
      <c r="AC257" s="148">
        <f>IF(AR257="Y/O",Information!K$62,0)</f>
        <v>0</v>
      </c>
      <c r="AD257" s="148">
        <f>Z257+AA257+AB257</f>
        <v>0</v>
      </c>
      <c r="AE257" s="133"/>
      <c r="AF257" s="133"/>
      <c r="AG257" s="133"/>
      <c r="AH257" s="133"/>
      <c r="AI257" s="160"/>
      <c r="AJ257" s="160"/>
      <c r="AK257" s="150" t="s">
        <f>IF($P257="r",U257,IF($P257="n",U257,"-"))</f>
        <v>28</v>
      </c>
      <c r="AL257" s="151" t="s">
        <f>IF($P257="r",V257,IF($P257="n",V257,"-"))</f>
        <v>28</v>
      </c>
      <c r="AM257" s="151" t="s">
        <f>IF($P257="r",W257,IF($P257="n",W257,"-"))</f>
        <v>28</v>
      </c>
      <c r="AN257" s="151" t="s">
        <f>IF(P257="r",J257,IF(P257="n",J257,"-"))</f>
        <v>28</v>
      </c>
      <c r="AO257" t="e">
        <f>VLOOKUP(K257,$AZ$8:$BA$27,2,FALSE)</f>
        <v>#N/A</v>
      </c>
      <c r="AP257" s="12" t="s">
        <f>IF(P257="r",(AQ$2-O257),IF(P257="n",(AQ$2-O257),"-"))</f>
        <v>28</v>
      </c>
      <c r="AQ257" s="12" t="s">
        <f>IF(P257="N",Q257,IF(P257="r",Q257,"-"))</f>
        <v>28</v>
      </c>
      <c r="AR257" s="12" t="s">
        <f>IF(P257="N",R257,IF(P257="r",R257,"-"))</f>
        <v>28</v>
      </c>
      <c r="AS257" s="12" t="s">
        <f>IF(P257="N",AI257,IF(P257="r",AI257,"-"))</f>
        <v>28</v>
      </c>
      <c r="AT257" s="12" t="s">
        <f>IF(P257="N",AJ257,IF(P257="r",AJ257,"-"))</f>
        <v>28</v>
      </c>
      <c r="AU257" s="148" t="b">
        <f>IF($Y257="Mudansha",VLOOKUP($X257,$BF$17:$BG$24,2,FALSE),IF($Y257="Yudansha",VLOOKUP($X257,$BI$17:$BJ$20,2,FALSE)))</f>
        <v>0</v>
      </c>
      <c r="AV257" t="b">
        <f>IF($AP257&gt;=65,$AU257,0)</f>
        <v>0</v>
      </c>
    </row>
    <row r="258" spans="1:256">
      <c r="F258" s="155">
        <f>F257+1</f>
        <v>253</v>
      </c>
      <c r="H258" s="133"/>
      <c r="I258" s="133"/>
      <c r="J258" s="134"/>
      <c r="K258" s="135"/>
      <c r="L258" s="136"/>
      <c r="M258" s="137">
        <f>LEFT(L258,2)</f>
      </c>
      <c r="N258" s="138">
        <f>MID(L258,4,2)</f>
      </c>
      <c r="O258" s="139">
        <f>RIGHT(L258,4)</f>
      </c>
      <c r="P258" s="140"/>
      <c r="Q258" s="141"/>
      <c r="R258" s="142"/>
      <c r="S258" s="143"/>
      <c r="T258" s="144"/>
      <c r="U258" s="145"/>
      <c r="V258" s="146"/>
      <c r="W258" s="146"/>
      <c r="X258" s="147" t="e">
        <f>VLOOKUP(AP258,$BC$7:$BD$14,2)</f>
        <v>#N/A</v>
      </c>
      <c r="Y258" s="147" t="s">
        <f>IF(P258="r",AO258,IF(P258="n",AO258,"-"))</f>
        <v>28</v>
      </c>
      <c r="Z258" s="148">
        <f>AU258-AV258</f>
        <v>0</v>
      </c>
      <c r="AA258" s="148" t="b">
        <f>IF(Y258="Mudansha",VLOOKUP(X258,$BF$7:$BG$14,2,FALSE),IF(Y258="Yudansha",VLOOKUP(X258,$BI$7:$BJ$10,2,FALSE)))</f>
        <v>0</v>
      </c>
      <c r="AB258" s="148">
        <f>IF(AQ258="Y/O",Information!S$62,0)</f>
        <v>0</v>
      </c>
      <c r="AC258" s="148">
        <f>IF(AR258="Y/O",Information!K$62,0)</f>
        <v>0</v>
      </c>
      <c r="AD258" s="148">
        <f>Z258+AA258+AB258</f>
        <v>0</v>
      </c>
      <c r="AE258" s="133"/>
      <c r="AF258" s="133"/>
      <c r="AG258" s="133"/>
      <c r="AH258" s="133"/>
      <c r="AI258" s="160"/>
      <c r="AJ258" s="160"/>
      <c r="AK258" s="150" t="s">
        <f>IF($P258="r",U258,IF($P258="n",U258,"-"))</f>
        <v>28</v>
      </c>
      <c r="AL258" s="151" t="s">
        <f>IF($P258="r",V258,IF($P258="n",V258,"-"))</f>
        <v>28</v>
      </c>
      <c r="AM258" s="151" t="s">
        <f>IF($P258="r",W258,IF($P258="n",W258,"-"))</f>
        <v>28</v>
      </c>
      <c r="AN258" s="151" t="s">
        <f>IF(P258="r",J258,IF(P258="n",J258,"-"))</f>
        <v>28</v>
      </c>
      <c r="AO258" t="e">
        <f>VLOOKUP(K258,$AZ$8:$BA$27,2,FALSE)</f>
        <v>#N/A</v>
      </c>
      <c r="AP258" s="12" t="s">
        <f>IF(P258="r",(AQ$2-O258),IF(P258="n",(AQ$2-O258),"-"))</f>
        <v>28</v>
      </c>
      <c r="AQ258" s="12" t="s">
        <f>IF(P258="N",Q258,IF(P258="r",Q258,"-"))</f>
        <v>28</v>
      </c>
      <c r="AR258" s="12" t="s">
        <f>IF(P258="N",R258,IF(P258="r",R258,"-"))</f>
        <v>28</v>
      </c>
      <c r="AS258" s="12" t="s">
        <f>IF(P258="N",AI258,IF(P258="r",AI258,"-"))</f>
        <v>28</v>
      </c>
      <c r="AT258" s="12" t="s">
        <f>IF(P258="N",AJ258,IF(P258="r",AJ258,"-"))</f>
        <v>28</v>
      </c>
      <c r="AU258" s="148" t="b">
        <f>IF($Y258="Mudansha",VLOOKUP($X258,$BF$17:$BG$24,2,FALSE),IF($Y258="Yudansha",VLOOKUP($X258,$BI$17:$BJ$20,2,FALSE)))</f>
        <v>0</v>
      </c>
      <c r="AV258" t="b">
        <f>IF($AP258&gt;=65,$AU258,0)</f>
        <v>0</v>
      </c>
    </row>
    <row r="259" spans="1:256">
      <c r="F259" s="155">
        <f>F258+1</f>
        <v>254</v>
      </c>
      <c r="H259" s="133"/>
      <c r="I259" s="133"/>
      <c r="J259" s="134"/>
      <c r="K259" s="135"/>
      <c r="L259" s="136"/>
      <c r="M259" s="137">
        <f>LEFT(L259,2)</f>
      </c>
      <c r="N259" s="138">
        <f>MID(L259,4,2)</f>
      </c>
      <c r="O259" s="139">
        <f>RIGHT(L259,4)</f>
      </c>
      <c r="P259" s="140"/>
      <c r="Q259" s="141"/>
      <c r="R259" s="142"/>
      <c r="S259" s="143"/>
      <c r="T259" s="144"/>
      <c r="U259" s="145"/>
      <c r="V259" s="146"/>
      <c r="W259" s="146"/>
      <c r="X259" s="147" t="e">
        <f>VLOOKUP(AP259,$BC$7:$BD$14,2)</f>
        <v>#N/A</v>
      </c>
      <c r="Y259" s="147" t="s">
        <f>IF(P259="r",AO259,IF(P259="n",AO259,"-"))</f>
        <v>28</v>
      </c>
      <c r="Z259" s="148">
        <f>AU259-AV259</f>
        <v>0</v>
      </c>
      <c r="AA259" s="148" t="b">
        <f>IF(Y259="Mudansha",VLOOKUP(X259,$BF$7:$BG$14,2,FALSE),IF(Y259="Yudansha",VLOOKUP(X259,$BI$7:$BJ$10,2,FALSE)))</f>
        <v>0</v>
      </c>
      <c r="AB259" s="148">
        <f>IF(AQ259="Y/O",Information!S$62,0)</f>
        <v>0</v>
      </c>
      <c r="AC259" s="148">
        <f>IF(AR259="Y/O",Information!K$62,0)</f>
        <v>0</v>
      </c>
      <c r="AD259" s="148">
        <f>Z259+AA259+AB259</f>
        <v>0</v>
      </c>
      <c r="AE259" s="133"/>
      <c r="AF259" s="133"/>
      <c r="AG259" s="133"/>
      <c r="AH259" s="133"/>
      <c r="AI259" s="160"/>
      <c r="AJ259" s="160"/>
      <c r="AK259" s="150" t="s">
        <f>IF($P259="r",U259,IF($P259="n",U259,"-"))</f>
        <v>28</v>
      </c>
      <c r="AL259" s="151" t="s">
        <f>IF($P259="r",V259,IF($P259="n",V259,"-"))</f>
        <v>28</v>
      </c>
      <c r="AM259" s="151" t="s">
        <f>IF($P259="r",W259,IF($P259="n",W259,"-"))</f>
        <v>28</v>
      </c>
      <c r="AN259" s="151" t="s">
        <f>IF(P259="r",J259,IF(P259="n",J259,"-"))</f>
        <v>28</v>
      </c>
      <c r="AO259" t="e">
        <f>VLOOKUP(K259,$AZ$8:$BA$27,2,FALSE)</f>
        <v>#N/A</v>
      </c>
      <c r="AP259" s="12" t="s">
        <f>IF(P259="r",(AQ$2-O259),IF(P259="n",(AQ$2-O259),"-"))</f>
        <v>28</v>
      </c>
      <c r="AQ259" s="12" t="s">
        <f>IF(P259="N",Q259,IF(P259="r",Q259,"-"))</f>
        <v>28</v>
      </c>
      <c r="AR259" s="12" t="s">
        <f>IF(P259="N",R259,IF(P259="r",R259,"-"))</f>
        <v>28</v>
      </c>
      <c r="AS259" s="12" t="s">
        <f>IF(P259="N",AI259,IF(P259="r",AI259,"-"))</f>
        <v>28</v>
      </c>
      <c r="AT259" s="12" t="s">
        <f>IF(P259="N",AJ259,IF(P259="r",AJ259,"-"))</f>
        <v>28</v>
      </c>
      <c r="AU259" s="148" t="b">
        <f>IF($Y259="Mudansha",VLOOKUP($X259,$BF$17:$BG$24,2,FALSE),IF($Y259="Yudansha",VLOOKUP($X259,$BI$17:$BJ$20,2,FALSE)))</f>
        <v>0</v>
      </c>
      <c r="AV259" t="b">
        <f>IF($AP259&gt;=65,$AU259,0)</f>
        <v>0</v>
      </c>
    </row>
    <row r="260" spans="1:256">
      <c r="F260" s="155">
        <f>F259+1</f>
        <v>255</v>
      </c>
      <c r="H260" s="133"/>
      <c r="I260" s="133"/>
      <c r="J260" s="134"/>
      <c r="K260" s="135"/>
      <c r="L260" s="136"/>
      <c r="M260" s="137">
        <f>LEFT(L260,2)</f>
      </c>
      <c r="N260" s="138">
        <f>MID(L260,4,2)</f>
      </c>
      <c r="O260" s="139">
        <f>RIGHT(L260,4)</f>
      </c>
      <c r="P260" s="140"/>
      <c r="Q260" s="141"/>
      <c r="R260" s="142"/>
      <c r="S260" s="143"/>
      <c r="T260" s="144"/>
      <c r="U260" s="145"/>
      <c r="V260" s="146"/>
      <c r="W260" s="146"/>
      <c r="X260" s="147" t="e">
        <f>VLOOKUP(AP260,$BC$7:$BD$14,2)</f>
        <v>#N/A</v>
      </c>
      <c r="Y260" s="147" t="s">
        <f>IF(P260="r",AO260,IF(P260="n",AO260,"-"))</f>
        <v>28</v>
      </c>
      <c r="Z260" s="148">
        <f>AU260-AV260</f>
        <v>0</v>
      </c>
      <c r="AA260" s="148" t="b">
        <f>IF(Y260="Mudansha",VLOOKUP(X260,$BF$7:$BG$14,2,FALSE),IF(Y260="Yudansha",VLOOKUP(X260,$BI$7:$BJ$10,2,FALSE)))</f>
        <v>0</v>
      </c>
      <c r="AB260" s="148">
        <f>IF(AQ260="Y/O",Information!S$62,0)</f>
        <v>0</v>
      </c>
      <c r="AC260" s="148">
        <f>IF(AR260="Y/O",Information!K$62,0)</f>
        <v>0</v>
      </c>
      <c r="AD260" s="148">
        <f>Z260+AA260+AB260</f>
        <v>0</v>
      </c>
      <c r="AE260" s="133"/>
      <c r="AF260" s="133"/>
      <c r="AG260" s="133"/>
      <c r="AH260" s="133"/>
      <c r="AI260" s="160"/>
      <c r="AJ260" s="160"/>
      <c r="AK260" s="150" t="s">
        <f>IF($P260="r",U260,IF($P260="n",U260,"-"))</f>
        <v>28</v>
      </c>
      <c r="AL260" s="151" t="s">
        <f>IF($P260="r",V260,IF($P260="n",V260,"-"))</f>
        <v>28</v>
      </c>
      <c r="AM260" s="151" t="s">
        <f>IF($P260="r",W260,IF($P260="n",W260,"-"))</f>
        <v>28</v>
      </c>
      <c r="AN260" s="151" t="s">
        <f>IF(P260="r",J260,IF(P260="n",J260,"-"))</f>
        <v>28</v>
      </c>
      <c r="AO260" t="e">
        <f>VLOOKUP(K260,$AZ$8:$BA$27,2,FALSE)</f>
        <v>#N/A</v>
      </c>
      <c r="AP260" s="12" t="s">
        <f>IF(P260="r",(AQ$2-O260),IF(P260="n",(AQ$2-O260),"-"))</f>
        <v>28</v>
      </c>
      <c r="AQ260" s="12" t="s">
        <f>IF(P260="N",Q260,IF(P260="r",Q260,"-"))</f>
        <v>28</v>
      </c>
      <c r="AR260" s="12" t="s">
        <f>IF(P260="N",R260,IF(P260="r",R260,"-"))</f>
        <v>28</v>
      </c>
      <c r="AS260" s="12" t="s">
        <f>IF(P260="N",AI260,IF(P260="r",AI260,"-"))</f>
        <v>28</v>
      </c>
      <c r="AT260" s="12" t="s">
        <f>IF(P260="N",AJ260,IF(P260="r",AJ260,"-"))</f>
        <v>28</v>
      </c>
      <c r="AU260" s="148" t="b">
        <f>IF($Y260="Mudansha",VLOOKUP($X260,$BF$17:$BG$24,2,FALSE),IF($Y260="Yudansha",VLOOKUP($X260,$BI$17:$BJ$20,2,FALSE)))</f>
        <v>0</v>
      </c>
      <c r="AV260" t="b">
        <f>IF($AP260&gt;=65,$AU260,0)</f>
        <v>0</v>
      </c>
    </row>
    <row r="261" spans="1:256">
      <c r="F261" s="155">
        <f>F260+1</f>
        <v>256</v>
      </c>
      <c r="H261" s="133"/>
      <c r="I261" s="133"/>
      <c r="J261" s="134"/>
      <c r="K261" s="135"/>
      <c r="L261" s="136"/>
      <c r="M261" s="137">
        <f>LEFT(L261,2)</f>
      </c>
      <c r="N261" s="138">
        <f>MID(L261,4,2)</f>
      </c>
      <c r="O261" s="139">
        <f>RIGHT(L261,4)</f>
      </c>
      <c r="P261" s="140"/>
      <c r="Q261" s="141"/>
      <c r="R261" s="142"/>
      <c r="S261" s="143"/>
      <c r="T261" s="144"/>
      <c r="U261" s="145"/>
      <c r="V261" s="146"/>
      <c r="W261" s="146"/>
      <c r="X261" s="147" t="e">
        <f>VLOOKUP(AP261,$BC$7:$BD$14,2)</f>
        <v>#N/A</v>
      </c>
      <c r="Y261" s="147" t="s">
        <f>IF(P261="r",AO261,IF(P261="n",AO261,"-"))</f>
        <v>28</v>
      </c>
      <c r="Z261" s="148">
        <f>AU261-AV261</f>
        <v>0</v>
      </c>
      <c r="AA261" s="148" t="b">
        <f>IF(Y261="Mudansha",VLOOKUP(X261,$BF$7:$BG$14,2,FALSE),IF(Y261="Yudansha",VLOOKUP(X261,$BI$7:$BJ$10,2,FALSE)))</f>
        <v>0</v>
      </c>
      <c r="AB261" s="148">
        <f>IF(AQ261="Y/O",Information!S$62,0)</f>
        <v>0</v>
      </c>
      <c r="AC261" s="148">
        <f>IF(AR261="Y/O",Information!K$62,0)</f>
        <v>0</v>
      </c>
      <c r="AD261" s="148">
        <f>Z261+AA261+AB261</f>
        <v>0</v>
      </c>
      <c r="AE261" s="133"/>
      <c r="AF261" s="133"/>
      <c r="AG261" s="133"/>
      <c r="AH261" s="133"/>
      <c r="AI261" s="160"/>
      <c r="AJ261" s="160"/>
      <c r="AK261" s="150" t="s">
        <f>IF($P261="r",U261,IF($P261="n",U261,"-"))</f>
        <v>28</v>
      </c>
      <c r="AL261" s="151" t="s">
        <f>IF($P261="r",V261,IF($P261="n",V261,"-"))</f>
        <v>28</v>
      </c>
      <c r="AM261" s="151" t="s">
        <f>IF($P261="r",W261,IF($P261="n",W261,"-"))</f>
        <v>28</v>
      </c>
      <c r="AN261" s="151" t="s">
        <f>IF(P261="r",J261,IF(P261="n",J261,"-"))</f>
        <v>28</v>
      </c>
      <c r="AO261" t="e">
        <f>VLOOKUP(K261,$AZ$8:$BA$27,2,FALSE)</f>
        <v>#N/A</v>
      </c>
      <c r="AP261" s="12" t="s">
        <f>IF(P261="r",(AQ$2-O261),IF(P261="n",(AQ$2-O261),"-"))</f>
        <v>28</v>
      </c>
      <c r="AQ261" s="12" t="s">
        <f>IF(P261="N",Q261,IF(P261="r",Q261,"-"))</f>
        <v>28</v>
      </c>
      <c r="AR261" s="12" t="s">
        <f>IF(P261="N",R261,IF(P261="r",R261,"-"))</f>
        <v>28</v>
      </c>
      <c r="AS261" s="12" t="s">
        <f>IF(P261="N",AI261,IF(P261="r",AI261,"-"))</f>
        <v>28</v>
      </c>
      <c r="AT261" s="12" t="s">
        <f>IF(P261="N",AJ261,IF(P261="r",AJ261,"-"))</f>
        <v>28</v>
      </c>
      <c r="AU261" s="148" t="b">
        <f>IF($Y261="Mudansha",VLOOKUP($X261,$BF$17:$BG$24,2,FALSE),IF($Y261="Yudansha",VLOOKUP($X261,$BI$17:$BJ$20,2,FALSE)))</f>
        <v>0</v>
      </c>
      <c r="AV261" t="b">
        <f>IF($AP261&gt;=65,$AU261,0)</f>
        <v>0</v>
      </c>
    </row>
    <row r="262" spans="1:256">
      <c r="F262" s="155">
        <f>F261+1</f>
        <v>257</v>
      </c>
      <c r="H262" s="133"/>
      <c r="I262" s="133"/>
      <c r="J262" s="134"/>
      <c r="K262" s="135"/>
      <c r="L262" s="136"/>
      <c r="M262" s="137">
        <f>LEFT(L262,2)</f>
      </c>
      <c r="N262" s="138">
        <f>MID(L262,4,2)</f>
      </c>
      <c r="O262" s="139">
        <f>RIGHT(L262,4)</f>
      </c>
      <c r="P262" s="140"/>
      <c r="Q262" s="141"/>
      <c r="R262" s="142"/>
      <c r="S262" s="143"/>
      <c r="T262" s="144"/>
      <c r="U262" s="145"/>
      <c r="V262" s="146"/>
      <c r="W262" s="146"/>
      <c r="X262" s="147" t="e">
        <f>VLOOKUP(AP262,$BC$7:$BD$14,2)</f>
        <v>#N/A</v>
      </c>
      <c r="Y262" s="147" t="s">
        <f>IF(P262="r",AO262,IF(P262="n",AO262,"-"))</f>
        <v>28</v>
      </c>
      <c r="Z262" s="148">
        <f>AU262-AV262</f>
        <v>0</v>
      </c>
      <c r="AA262" s="148" t="b">
        <f>IF(Y262="Mudansha",VLOOKUP(X262,$BF$7:$BG$14,2,FALSE),IF(Y262="Yudansha",VLOOKUP(X262,$BI$7:$BJ$10,2,FALSE)))</f>
        <v>0</v>
      </c>
      <c r="AB262" s="148">
        <f>IF(AQ262="Y/O",Information!S$62,0)</f>
        <v>0</v>
      </c>
      <c r="AC262" s="148">
        <f>IF(AR262="Y/O",Information!K$62,0)</f>
        <v>0</v>
      </c>
      <c r="AD262" s="148">
        <f>Z262+AA262+AB262</f>
        <v>0</v>
      </c>
      <c r="AE262" s="133"/>
      <c r="AF262" s="133"/>
      <c r="AG262" s="133"/>
      <c r="AH262" s="133"/>
      <c r="AI262" s="160"/>
      <c r="AJ262" s="160"/>
      <c r="AK262" s="150" t="s">
        <f>IF($P262="r",U262,IF($P262="n",U262,"-"))</f>
        <v>28</v>
      </c>
      <c r="AL262" s="151" t="s">
        <f>IF($P262="r",V262,IF($P262="n",V262,"-"))</f>
        <v>28</v>
      </c>
      <c r="AM262" s="151" t="s">
        <f>IF($P262="r",W262,IF($P262="n",W262,"-"))</f>
        <v>28</v>
      </c>
      <c r="AN262" s="151" t="s">
        <f>IF(P262="r",J262,IF(P262="n",J262,"-"))</f>
        <v>28</v>
      </c>
      <c r="AO262" t="e">
        <f>VLOOKUP(K262,$AZ$8:$BA$27,2,FALSE)</f>
        <v>#N/A</v>
      </c>
      <c r="AP262" s="12" t="s">
        <f>IF(P262="r",(AQ$2-O262),IF(P262="n",(AQ$2-O262),"-"))</f>
        <v>28</v>
      </c>
      <c r="AQ262" s="12" t="s">
        <f>IF(P262="N",Q262,IF(P262="r",Q262,"-"))</f>
        <v>28</v>
      </c>
      <c r="AR262" s="12" t="s">
        <f>IF(P262="N",R262,IF(P262="r",R262,"-"))</f>
        <v>28</v>
      </c>
      <c r="AS262" s="12" t="s">
        <f>IF(P262="N",AI262,IF(P262="r",AI262,"-"))</f>
        <v>28</v>
      </c>
      <c r="AT262" s="12" t="s">
        <f>IF(P262="N",AJ262,IF(P262="r",AJ262,"-"))</f>
        <v>28</v>
      </c>
      <c r="AU262" s="148" t="b">
        <f>IF($Y262="Mudansha",VLOOKUP($X262,$BF$17:$BG$24,2,FALSE),IF($Y262="Yudansha",VLOOKUP($X262,$BI$17:$BJ$20,2,FALSE)))</f>
        <v>0</v>
      </c>
      <c r="AV262" t="b">
        <f>IF($AP262&gt;=65,$AU262,0)</f>
        <v>0</v>
      </c>
    </row>
    <row r="263" spans="1:256">
      <c r="F263" s="155">
        <f>F262+1</f>
        <v>258</v>
      </c>
      <c r="H263" s="133"/>
      <c r="I263" s="133"/>
      <c r="J263" s="134"/>
      <c r="K263" s="135"/>
      <c r="L263" s="136"/>
      <c r="M263" s="137">
        <f>LEFT(L263,2)</f>
      </c>
      <c r="N263" s="138">
        <f>MID(L263,4,2)</f>
      </c>
      <c r="O263" s="139">
        <f>RIGHT(L263,4)</f>
      </c>
      <c r="P263" s="140"/>
      <c r="Q263" s="141"/>
      <c r="R263" s="142"/>
      <c r="S263" s="143"/>
      <c r="T263" s="144"/>
      <c r="U263" s="145"/>
      <c r="V263" s="146"/>
      <c r="W263" s="146"/>
      <c r="X263" s="147" t="e">
        <f>VLOOKUP(AP263,$BC$7:$BD$14,2)</f>
        <v>#N/A</v>
      </c>
      <c r="Y263" s="147" t="s">
        <f>IF(P263="r",AO263,IF(P263="n",AO263,"-"))</f>
        <v>28</v>
      </c>
      <c r="Z263" s="148">
        <f>AU263-AV263</f>
        <v>0</v>
      </c>
      <c r="AA263" s="148" t="b">
        <f>IF(Y263="Mudansha",VLOOKUP(X263,$BF$7:$BG$14,2,FALSE),IF(Y263="Yudansha",VLOOKUP(X263,$BI$7:$BJ$10,2,FALSE)))</f>
        <v>0</v>
      </c>
      <c r="AB263" s="148">
        <f>IF(AQ263="Y/O",Information!S$62,0)</f>
        <v>0</v>
      </c>
      <c r="AC263" s="148">
        <f>IF(AR263="Y/O",Information!K$62,0)</f>
        <v>0</v>
      </c>
      <c r="AD263" s="148">
        <f>Z263+AA263+AB263</f>
        <v>0</v>
      </c>
      <c r="AE263" s="133"/>
      <c r="AF263" s="133"/>
      <c r="AG263" s="133"/>
      <c r="AH263" s="133"/>
      <c r="AI263" s="160"/>
      <c r="AJ263" s="160"/>
      <c r="AK263" s="150" t="s">
        <f>IF($P263="r",U263,IF($P263="n",U263,"-"))</f>
        <v>28</v>
      </c>
      <c r="AL263" s="151" t="s">
        <f>IF($P263="r",V263,IF($P263="n",V263,"-"))</f>
        <v>28</v>
      </c>
      <c r="AM263" s="151" t="s">
        <f>IF($P263="r",W263,IF($P263="n",W263,"-"))</f>
        <v>28</v>
      </c>
      <c r="AN263" s="151" t="s">
        <f>IF(P263="r",J263,IF(P263="n",J263,"-"))</f>
        <v>28</v>
      </c>
      <c r="AO263" t="e">
        <f>VLOOKUP(K263,$AZ$8:$BA$27,2,FALSE)</f>
        <v>#N/A</v>
      </c>
      <c r="AP263" s="12" t="s">
        <f>IF(P263="r",(AQ$2-O263),IF(P263="n",(AQ$2-O263),"-"))</f>
        <v>28</v>
      </c>
      <c r="AQ263" s="12" t="s">
        <f>IF(P263="N",Q263,IF(P263="r",Q263,"-"))</f>
        <v>28</v>
      </c>
      <c r="AR263" s="12" t="s">
        <f>IF(P263="N",R263,IF(P263="r",R263,"-"))</f>
        <v>28</v>
      </c>
      <c r="AS263" s="12" t="s">
        <f>IF(P263="N",AI263,IF(P263="r",AI263,"-"))</f>
        <v>28</v>
      </c>
      <c r="AT263" s="12" t="s">
        <f>IF(P263="N",AJ263,IF(P263="r",AJ263,"-"))</f>
        <v>28</v>
      </c>
      <c r="AU263" s="148" t="b">
        <f>IF($Y263="Mudansha",VLOOKUP($X263,$BF$17:$BG$24,2,FALSE),IF($Y263="Yudansha",VLOOKUP($X263,$BI$17:$BJ$20,2,FALSE)))</f>
        <v>0</v>
      </c>
      <c r="AV263" t="b">
        <f>IF($AP263&gt;=65,$AU263,0)</f>
        <v>0</v>
      </c>
    </row>
    <row r="264" spans="1:256">
      <c r="F264" s="155">
        <f>F263+1</f>
        <v>259</v>
      </c>
      <c r="H264" s="133"/>
      <c r="I264" s="133"/>
      <c r="J264" s="134"/>
      <c r="K264" s="135"/>
      <c r="L264" s="136"/>
      <c r="M264" s="137">
        <f>LEFT(L264,2)</f>
      </c>
      <c r="N264" s="138">
        <f>MID(L264,4,2)</f>
      </c>
      <c r="O264" s="139">
        <f>RIGHT(L264,4)</f>
      </c>
      <c r="P264" s="140"/>
      <c r="Q264" s="141"/>
      <c r="R264" s="142"/>
      <c r="S264" s="143"/>
      <c r="T264" s="144"/>
      <c r="U264" s="145"/>
      <c r="V264" s="146"/>
      <c r="W264" s="146"/>
      <c r="X264" s="147" t="e">
        <f>VLOOKUP(AP264,$BC$7:$BD$14,2)</f>
        <v>#N/A</v>
      </c>
      <c r="Y264" s="147" t="s">
        <f>IF(P264="r",AO264,IF(P264="n",AO264,"-"))</f>
        <v>28</v>
      </c>
      <c r="Z264" s="148">
        <f>AU264-AV264</f>
        <v>0</v>
      </c>
      <c r="AA264" s="148" t="b">
        <f>IF(Y264="Mudansha",VLOOKUP(X264,$BF$7:$BG$14,2,FALSE),IF(Y264="Yudansha",VLOOKUP(X264,$BI$7:$BJ$10,2,FALSE)))</f>
        <v>0</v>
      </c>
      <c r="AB264" s="148">
        <f>IF(AQ264="Y/O",Information!S$62,0)</f>
        <v>0</v>
      </c>
      <c r="AC264" s="148">
        <f>IF(AR264="Y/O",Information!K$62,0)</f>
        <v>0</v>
      </c>
      <c r="AD264" s="148">
        <f>Z264+AA264+AB264</f>
        <v>0</v>
      </c>
      <c r="AE264" s="133"/>
      <c r="AF264" s="133"/>
      <c r="AG264" s="133"/>
      <c r="AH264" s="133"/>
      <c r="AI264" s="160"/>
      <c r="AJ264" s="160"/>
      <c r="AK264" s="150" t="s">
        <f>IF($P264="r",U264,IF($P264="n",U264,"-"))</f>
        <v>28</v>
      </c>
      <c r="AL264" s="151" t="s">
        <f>IF($P264="r",V264,IF($P264="n",V264,"-"))</f>
        <v>28</v>
      </c>
      <c r="AM264" s="151" t="s">
        <f>IF($P264="r",W264,IF($P264="n",W264,"-"))</f>
        <v>28</v>
      </c>
      <c r="AN264" s="151" t="s">
        <f>IF(P264="r",J264,IF(P264="n",J264,"-"))</f>
        <v>28</v>
      </c>
      <c r="AO264" t="e">
        <f>VLOOKUP(K264,$AZ$8:$BA$27,2,FALSE)</f>
        <v>#N/A</v>
      </c>
      <c r="AP264" s="12" t="s">
        <f>IF(P264="r",(AQ$2-O264),IF(P264="n",(AQ$2-O264),"-"))</f>
        <v>28</v>
      </c>
      <c r="AQ264" s="12" t="s">
        <f>IF(P264="N",Q264,IF(P264="r",Q264,"-"))</f>
        <v>28</v>
      </c>
      <c r="AR264" s="12" t="s">
        <f>IF(P264="N",R264,IF(P264="r",R264,"-"))</f>
        <v>28</v>
      </c>
      <c r="AS264" s="12" t="s">
        <f>IF(P264="N",AI264,IF(P264="r",AI264,"-"))</f>
        <v>28</v>
      </c>
      <c r="AT264" s="12" t="s">
        <f>IF(P264="N",AJ264,IF(P264="r",AJ264,"-"))</f>
        <v>28</v>
      </c>
      <c r="AU264" s="148" t="b">
        <f>IF($Y264="Mudansha",VLOOKUP($X264,$BF$17:$BG$24,2,FALSE),IF($Y264="Yudansha",VLOOKUP($X264,$BI$17:$BJ$20,2,FALSE)))</f>
        <v>0</v>
      </c>
      <c r="AV264" t="b">
        <f>IF($AP264&gt;=65,$AU264,0)</f>
        <v>0</v>
      </c>
    </row>
    <row r="265" spans="1:256">
      <c r="F265" s="155">
        <f>F264+1</f>
        <v>260</v>
      </c>
      <c r="H265" s="133"/>
      <c r="I265" s="133"/>
      <c r="J265" s="134"/>
      <c r="K265" s="135"/>
      <c r="L265" s="136"/>
      <c r="M265" s="137">
        <f>LEFT(L265,2)</f>
      </c>
      <c r="N265" s="138">
        <f>MID(L265,4,2)</f>
      </c>
      <c r="O265" s="139">
        <f>RIGHT(L265,4)</f>
      </c>
      <c r="P265" s="140"/>
      <c r="Q265" s="141"/>
      <c r="R265" s="142"/>
      <c r="S265" s="143"/>
      <c r="T265" s="144"/>
      <c r="U265" s="145"/>
      <c r="V265" s="146"/>
      <c r="W265" s="146"/>
      <c r="X265" s="147" t="e">
        <f>VLOOKUP(AP265,$BC$7:$BD$14,2)</f>
        <v>#N/A</v>
      </c>
      <c r="Y265" s="147" t="s">
        <f>IF(P265="r",AO265,IF(P265="n",AO265,"-"))</f>
        <v>28</v>
      </c>
      <c r="Z265" s="148">
        <f>AU265-AV265</f>
        <v>0</v>
      </c>
      <c r="AA265" s="148" t="b">
        <f>IF(Y265="Mudansha",VLOOKUP(X265,$BF$7:$BG$14,2,FALSE),IF(Y265="Yudansha",VLOOKUP(X265,$BI$7:$BJ$10,2,FALSE)))</f>
        <v>0</v>
      </c>
      <c r="AB265" s="148">
        <f>IF(AQ265="Y/O",Information!S$62,0)</f>
        <v>0</v>
      </c>
      <c r="AC265" s="148">
        <f>IF(AR265="Y/O",Information!K$62,0)</f>
        <v>0</v>
      </c>
      <c r="AD265" s="148">
        <f>Z265+AA265+AB265</f>
        <v>0</v>
      </c>
      <c r="AE265" s="133"/>
      <c r="AF265" s="133"/>
      <c r="AG265" s="133"/>
      <c r="AH265" s="133"/>
      <c r="AI265" s="160"/>
      <c r="AJ265" s="160"/>
      <c r="AK265" s="150" t="s">
        <f>IF($P265="r",U265,IF($P265="n",U265,"-"))</f>
        <v>28</v>
      </c>
      <c r="AL265" s="151" t="s">
        <f>IF($P265="r",V265,IF($P265="n",V265,"-"))</f>
        <v>28</v>
      </c>
      <c r="AM265" s="151" t="s">
        <f>IF($P265="r",W265,IF($P265="n",W265,"-"))</f>
        <v>28</v>
      </c>
      <c r="AN265" s="151" t="s">
        <f>IF(P265="r",J265,IF(P265="n",J265,"-"))</f>
        <v>28</v>
      </c>
      <c r="AO265" t="e">
        <f>VLOOKUP(K265,$AZ$8:$BA$27,2,FALSE)</f>
        <v>#N/A</v>
      </c>
      <c r="AP265" s="12" t="s">
        <f>IF(P265="r",(AQ$2-O265),IF(P265="n",(AQ$2-O265),"-"))</f>
        <v>28</v>
      </c>
      <c r="AQ265" s="12" t="s">
        <f>IF(P265="N",Q265,IF(P265="r",Q265,"-"))</f>
        <v>28</v>
      </c>
      <c r="AR265" s="12" t="s">
        <f>IF(P265="N",R265,IF(P265="r",R265,"-"))</f>
        <v>28</v>
      </c>
      <c r="AS265" s="12" t="s">
        <f>IF(P265="N",AI265,IF(P265="r",AI265,"-"))</f>
        <v>28</v>
      </c>
      <c r="AT265" s="12" t="s">
        <f>IF(P265="N",AJ265,IF(P265="r",AJ265,"-"))</f>
        <v>28</v>
      </c>
      <c r="AU265" s="148" t="b">
        <f>IF($Y265="Mudansha",VLOOKUP($X265,$BF$17:$BG$24,2,FALSE),IF($Y265="Yudansha",VLOOKUP($X265,$BI$17:$BJ$20,2,FALSE)))</f>
        <v>0</v>
      </c>
      <c r="AV265" t="b">
        <f>IF($AP265&gt;=65,$AU265,0)</f>
        <v>0</v>
      </c>
    </row>
    <row r="266" spans="1:256">
      <c r="F266" s="155">
        <f>F265+1</f>
        <v>261</v>
      </c>
      <c r="H266" s="133"/>
      <c r="I266" s="133"/>
      <c r="J266" s="134"/>
      <c r="K266" s="135"/>
      <c r="L266" s="136"/>
      <c r="M266" s="137">
        <f>LEFT(L266,2)</f>
      </c>
      <c r="N266" s="138">
        <f>MID(L266,4,2)</f>
      </c>
      <c r="O266" s="139">
        <f>RIGHT(L266,4)</f>
      </c>
      <c r="P266" s="140"/>
      <c r="Q266" s="141"/>
      <c r="R266" s="142"/>
      <c r="S266" s="143"/>
      <c r="T266" s="144"/>
      <c r="U266" s="145"/>
      <c r="V266" s="146"/>
      <c r="W266" s="146"/>
      <c r="X266" s="147" t="e">
        <f>VLOOKUP(AP266,$BC$7:$BD$14,2)</f>
        <v>#N/A</v>
      </c>
      <c r="Y266" s="147" t="s">
        <f>IF(P266="r",AO266,IF(P266="n",AO266,"-"))</f>
        <v>28</v>
      </c>
      <c r="Z266" s="148">
        <f>AU266-AV266</f>
        <v>0</v>
      </c>
      <c r="AA266" s="148" t="b">
        <f>IF(Y266="Mudansha",VLOOKUP(X266,$BF$7:$BG$14,2,FALSE),IF(Y266="Yudansha",VLOOKUP(X266,$BI$7:$BJ$10,2,FALSE)))</f>
        <v>0</v>
      </c>
      <c r="AB266" s="148">
        <f>IF(AQ266="Y/O",Information!S$62,0)</f>
        <v>0</v>
      </c>
      <c r="AC266" s="148">
        <f>IF(AR266="Y/O",Information!K$62,0)</f>
        <v>0</v>
      </c>
      <c r="AD266" s="148">
        <f>Z266+AA266+AB266</f>
        <v>0</v>
      </c>
      <c r="AE266" s="133"/>
      <c r="AF266" s="133"/>
      <c r="AG266" s="133"/>
      <c r="AH266" s="133"/>
      <c r="AI266" s="160"/>
      <c r="AJ266" s="160"/>
      <c r="AK266" s="150" t="s">
        <f>IF($P266="r",U266,IF($P266="n",U266,"-"))</f>
        <v>28</v>
      </c>
      <c r="AL266" s="151" t="s">
        <f>IF($P266="r",V266,IF($P266="n",V266,"-"))</f>
        <v>28</v>
      </c>
      <c r="AM266" s="151" t="s">
        <f>IF($P266="r",W266,IF($P266="n",W266,"-"))</f>
        <v>28</v>
      </c>
      <c r="AN266" s="151" t="s">
        <f>IF(P266="r",J266,IF(P266="n",J266,"-"))</f>
        <v>28</v>
      </c>
      <c r="AO266" t="e">
        <f>VLOOKUP(K266,$AZ$8:$BA$27,2,FALSE)</f>
        <v>#N/A</v>
      </c>
      <c r="AP266" s="12" t="s">
        <f>IF(P266="r",(AQ$2-O266),IF(P266="n",(AQ$2-O266),"-"))</f>
        <v>28</v>
      </c>
      <c r="AQ266" s="12" t="s">
        <f>IF(P266="N",Q266,IF(P266="r",Q266,"-"))</f>
        <v>28</v>
      </c>
      <c r="AR266" s="12" t="s">
        <f>IF(P266="N",R266,IF(P266="r",R266,"-"))</f>
        <v>28</v>
      </c>
      <c r="AS266" s="12" t="s">
        <f>IF(P266="N",AI266,IF(P266="r",AI266,"-"))</f>
        <v>28</v>
      </c>
      <c r="AT266" s="12" t="s">
        <f>IF(P266="N",AJ266,IF(P266="r",AJ266,"-"))</f>
        <v>28</v>
      </c>
      <c r="AU266" s="148" t="b">
        <f>IF($Y266="Mudansha",VLOOKUP($X266,$BF$17:$BG$24,2,FALSE),IF($Y266="Yudansha",VLOOKUP($X266,$BI$17:$BJ$20,2,FALSE)))</f>
        <v>0</v>
      </c>
      <c r="AV266" t="b">
        <f>IF($AP266&gt;=65,$AU266,0)</f>
        <v>0</v>
      </c>
    </row>
    <row r="267" spans="1:256">
      <c r="F267" s="155">
        <f>F266+1</f>
        <v>262</v>
      </c>
      <c r="H267" s="133"/>
      <c r="I267" s="133"/>
      <c r="J267" s="134"/>
      <c r="K267" s="135"/>
      <c r="L267" s="136"/>
      <c r="M267" s="137">
        <f>LEFT(L267,2)</f>
      </c>
      <c r="N267" s="138">
        <f>MID(L267,4,2)</f>
      </c>
      <c r="O267" s="139">
        <f>RIGHT(L267,4)</f>
      </c>
      <c r="P267" s="140"/>
      <c r="Q267" s="141"/>
      <c r="R267" s="142"/>
      <c r="S267" s="143"/>
      <c r="T267" s="144"/>
      <c r="U267" s="145"/>
      <c r="V267" s="146"/>
      <c r="W267" s="146"/>
      <c r="X267" s="147" t="e">
        <f>VLOOKUP(AP267,$BC$7:$BD$14,2)</f>
        <v>#N/A</v>
      </c>
      <c r="Y267" s="147" t="s">
        <f>IF(P267="r",AO267,IF(P267="n",AO267,"-"))</f>
        <v>28</v>
      </c>
      <c r="Z267" s="148">
        <f>AU267-AV267</f>
        <v>0</v>
      </c>
      <c r="AA267" s="148" t="b">
        <f>IF(Y267="Mudansha",VLOOKUP(X267,$BF$7:$BG$14,2,FALSE),IF(Y267="Yudansha",VLOOKUP(X267,$BI$7:$BJ$10,2,FALSE)))</f>
        <v>0</v>
      </c>
      <c r="AB267" s="148">
        <f>IF(AQ267="Y/O",Information!S$62,0)</f>
        <v>0</v>
      </c>
      <c r="AC267" s="148">
        <f>IF(AR267="Y/O",Information!K$62,0)</f>
        <v>0</v>
      </c>
      <c r="AD267" s="148">
        <f>Z267+AA267+AB267</f>
        <v>0</v>
      </c>
      <c r="AE267" s="133"/>
      <c r="AF267" s="133"/>
      <c r="AG267" s="133"/>
      <c r="AH267" s="133"/>
      <c r="AI267" s="160"/>
      <c r="AJ267" s="160"/>
      <c r="AK267" s="150" t="s">
        <f>IF($P267="r",U267,IF($P267="n",U267,"-"))</f>
        <v>28</v>
      </c>
      <c r="AL267" s="151" t="s">
        <f>IF($P267="r",V267,IF($P267="n",V267,"-"))</f>
        <v>28</v>
      </c>
      <c r="AM267" s="151" t="s">
        <f>IF($P267="r",W267,IF($P267="n",W267,"-"))</f>
        <v>28</v>
      </c>
      <c r="AN267" s="151" t="s">
        <f>IF(P267="r",J267,IF(P267="n",J267,"-"))</f>
        <v>28</v>
      </c>
      <c r="AO267" t="e">
        <f>VLOOKUP(K267,$AZ$8:$BA$27,2,FALSE)</f>
        <v>#N/A</v>
      </c>
      <c r="AP267" s="12" t="s">
        <f>IF(P267="r",(AQ$2-O267),IF(P267="n",(AQ$2-O267),"-"))</f>
        <v>28</v>
      </c>
      <c r="AQ267" s="12" t="s">
        <f>IF(P267="N",Q267,IF(P267="r",Q267,"-"))</f>
        <v>28</v>
      </c>
      <c r="AR267" s="12" t="s">
        <f>IF(P267="N",R267,IF(P267="r",R267,"-"))</f>
        <v>28</v>
      </c>
      <c r="AS267" s="12" t="s">
        <f>IF(P267="N",AI267,IF(P267="r",AI267,"-"))</f>
        <v>28</v>
      </c>
      <c r="AT267" s="12" t="s">
        <f>IF(P267="N",AJ267,IF(P267="r",AJ267,"-"))</f>
        <v>28</v>
      </c>
      <c r="AU267" s="148" t="b">
        <f>IF($Y267="Mudansha",VLOOKUP($X267,$BF$17:$BG$24,2,FALSE),IF($Y267="Yudansha",VLOOKUP($X267,$BI$17:$BJ$20,2,FALSE)))</f>
        <v>0</v>
      </c>
      <c r="AV267" t="b">
        <f>IF($AP267&gt;=65,$AU267,0)</f>
        <v>0</v>
      </c>
    </row>
    <row r="268" spans="1:256">
      <c r="F268" s="155">
        <f>F267+1</f>
        <v>263</v>
      </c>
      <c r="H268" s="133"/>
      <c r="I268" s="133"/>
      <c r="J268" s="134"/>
      <c r="K268" s="135"/>
      <c r="L268" s="136"/>
      <c r="M268" s="137">
        <f>LEFT(L268,2)</f>
      </c>
      <c r="N268" s="138">
        <f>MID(L268,4,2)</f>
      </c>
      <c r="O268" s="139">
        <f>RIGHT(L268,4)</f>
      </c>
      <c r="P268" s="140"/>
      <c r="Q268" s="141"/>
      <c r="R268" s="142"/>
      <c r="S268" s="143"/>
      <c r="T268" s="144"/>
      <c r="U268" s="145"/>
      <c r="V268" s="146"/>
      <c r="W268" s="146"/>
      <c r="X268" s="147" t="e">
        <f>VLOOKUP(AP268,$BC$7:$BD$14,2)</f>
        <v>#N/A</v>
      </c>
      <c r="Y268" s="147" t="s">
        <f>IF(P268="r",AO268,IF(P268="n",AO268,"-"))</f>
        <v>28</v>
      </c>
      <c r="Z268" s="148">
        <f>AU268-AV268</f>
        <v>0</v>
      </c>
      <c r="AA268" s="148" t="b">
        <f>IF(Y268="Mudansha",VLOOKUP(X268,$BF$7:$BG$14,2,FALSE),IF(Y268="Yudansha",VLOOKUP(X268,$BI$7:$BJ$10,2,FALSE)))</f>
        <v>0</v>
      </c>
      <c r="AB268" s="148">
        <f>IF(AQ268="Y/O",Information!S$62,0)</f>
        <v>0</v>
      </c>
      <c r="AC268" s="148">
        <f>IF(AR268="Y/O",Information!K$62,0)</f>
        <v>0</v>
      </c>
      <c r="AD268" s="148">
        <f>Z268+AA268+AB268</f>
        <v>0</v>
      </c>
      <c r="AE268" s="133"/>
      <c r="AF268" s="133"/>
      <c r="AG268" s="133"/>
      <c r="AH268" s="133"/>
      <c r="AI268" s="160"/>
      <c r="AJ268" s="160"/>
      <c r="AK268" s="150" t="s">
        <f>IF($P268="r",U268,IF($P268="n",U268,"-"))</f>
        <v>28</v>
      </c>
      <c r="AL268" s="151" t="s">
        <f>IF($P268="r",V268,IF($P268="n",V268,"-"))</f>
        <v>28</v>
      </c>
      <c r="AM268" s="151" t="s">
        <f>IF($P268="r",W268,IF($P268="n",W268,"-"))</f>
        <v>28</v>
      </c>
      <c r="AN268" s="151" t="s">
        <f>IF(P268="r",J268,IF(P268="n",J268,"-"))</f>
        <v>28</v>
      </c>
      <c r="AO268" t="e">
        <f>VLOOKUP(K268,$AZ$8:$BA$27,2,FALSE)</f>
        <v>#N/A</v>
      </c>
      <c r="AP268" s="12" t="s">
        <f>IF(P268="r",(AQ$2-O268),IF(P268="n",(AQ$2-O268),"-"))</f>
        <v>28</v>
      </c>
      <c r="AQ268" s="12" t="s">
        <f>IF(P268="N",Q268,IF(P268="r",Q268,"-"))</f>
        <v>28</v>
      </c>
      <c r="AR268" s="12" t="s">
        <f>IF(P268="N",R268,IF(P268="r",R268,"-"))</f>
        <v>28</v>
      </c>
      <c r="AS268" s="12" t="s">
        <f>IF(P268="N",AI268,IF(P268="r",AI268,"-"))</f>
        <v>28</v>
      </c>
      <c r="AT268" s="12" t="s">
        <f>IF(P268="N",AJ268,IF(P268="r",AJ268,"-"))</f>
        <v>28</v>
      </c>
      <c r="AU268" s="148" t="b">
        <f>IF($Y268="Mudansha",VLOOKUP($X268,$BF$17:$BG$24,2,FALSE),IF($Y268="Yudansha",VLOOKUP($X268,$BI$17:$BJ$20,2,FALSE)))</f>
        <v>0</v>
      </c>
      <c r="AV268" t="b">
        <f>IF($AP268&gt;=65,$AU268,0)</f>
        <v>0</v>
      </c>
    </row>
    <row r="269" spans="1:256">
      <c r="F269" s="155">
        <f>F268+1</f>
        <v>264</v>
      </c>
      <c r="H269" s="133"/>
      <c r="I269" s="133"/>
      <c r="J269" s="134"/>
      <c r="K269" s="135"/>
      <c r="L269" s="136"/>
      <c r="M269" s="137">
        <f>LEFT(L269,2)</f>
      </c>
      <c r="N269" s="138">
        <f>MID(L269,4,2)</f>
      </c>
      <c r="O269" s="139">
        <f>RIGHT(L269,4)</f>
      </c>
      <c r="P269" s="140"/>
      <c r="Q269" s="141"/>
      <c r="R269" s="142"/>
      <c r="S269" s="143"/>
      <c r="T269" s="144"/>
      <c r="U269" s="145"/>
      <c r="V269" s="146"/>
      <c r="W269" s="146"/>
      <c r="X269" s="147" t="e">
        <f>VLOOKUP(AP269,$BC$7:$BD$14,2)</f>
        <v>#N/A</v>
      </c>
      <c r="Y269" s="147" t="s">
        <f>IF(P269="r",AO269,IF(P269="n",AO269,"-"))</f>
        <v>28</v>
      </c>
      <c r="Z269" s="148">
        <f>AU269-AV269</f>
        <v>0</v>
      </c>
      <c r="AA269" s="148" t="b">
        <f>IF(Y269="Mudansha",VLOOKUP(X269,$BF$7:$BG$14,2,FALSE),IF(Y269="Yudansha",VLOOKUP(X269,$BI$7:$BJ$10,2,FALSE)))</f>
        <v>0</v>
      </c>
      <c r="AB269" s="148">
        <f>IF(AQ269="Y/O",Information!S$62,0)</f>
        <v>0</v>
      </c>
      <c r="AC269" s="148">
        <f>IF(AR269="Y/O",Information!K$62,0)</f>
        <v>0</v>
      </c>
      <c r="AD269" s="148">
        <f>Z269+AA269+AB269</f>
        <v>0</v>
      </c>
      <c r="AE269" s="133"/>
      <c r="AF269" s="133"/>
      <c r="AG269" s="133"/>
      <c r="AH269" s="133"/>
      <c r="AI269" s="160"/>
      <c r="AJ269" s="160"/>
      <c r="AK269" s="150" t="s">
        <f>IF($P269="r",U269,IF($P269="n",U269,"-"))</f>
        <v>28</v>
      </c>
      <c r="AL269" s="151" t="s">
        <f>IF($P269="r",V269,IF($P269="n",V269,"-"))</f>
        <v>28</v>
      </c>
      <c r="AM269" s="151" t="s">
        <f>IF($P269="r",W269,IF($P269="n",W269,"-"))</f>
        <v>28</v>
      </c>
      <c r="AN269" s="151" t="s">
        <f>IF(P269="r",J269,IF(P269="n",J269,"-"))</f>
        <v>28</v>
      </c>
      <c r="AO269" t="e">
        <f>VLOOKUP(K269,$AZ$8:$BA$27,2,FALSE)</f>
        <v>#N/A</v>
      </c>
      <c r="AP269" s="12" t="s">
        <f>IF(P269="r",(AQ$2-O269),IF(P269="n",(AQ$2-O269),"-"))</f>
        <v>28</v>
      </c>
      <c r="AQ269" s="12" t="s">
        <f>IF(P269="N",Q269,IF(P269="r",Q269,"-"))</f>
        <v>28</v>
      </c>
      <c r="AR269" s="12" t="s">
        <f>IF(P269="N",R269,IF(P269="r",R269,"-"))</f>
        <v>28</v>
      </c>
      <c r="AS269" s="12" t="s">
        <f>IF(P269="N",AI269,IF(P269="r",AI269,"-"))</f>
        <v>28</v>
      </c>
      <c r="AT269" s="12" t="s">
        <f>IF(P269="N",AJ269,IF(P269="r",AJ269,"-"))</f>
        <v>28</v>
      </c>
      <c r="AU269" s="148" t="b">
        <f>IF($Y269="Mudansha",VLOOKUP($X269,$BF$17:$BG$24,2,FALSE),IF($Y269="Yudansha",VLOOKUP($X269,$BI$17:$BJ$20,2,FALSE)))</f>
        <v>0</v>
      </c>
      <c r="AV269" t="b">
        <f>IF($AP269&gt;=65,$AU269,0)</f>
        <v>0</v>
      </c>
    </row>
    <row r="270" spans="1:256">
      <c r="F270" s="155">
        <f>F269+1</f>
        <v>265</v>
      </c>
      <c r="H270" s="133"/>
      <c r="I270" s="133"/>
      <c r="J270" s="134"/>
      <c r="K270" s="135"/>
      <c r="L270" s="136"/>
      <c r="M270" s="137">
        <f>LEFT(L270,2)</f>
      </c>
      <c r="N270" s="138">
        <f>MID(L270,4,2)</f>
      </c>
      <c r="O270" s="139">
        <f>RIGHT(L270,4)</f>
      </c>
      <c r="P270" s="140"/>
      <c r="Q270" s="141"/>
      <c r="R270" s="142"/>
      <c r="S270" s="143"/>
      <c r="T270" s="144"/>
      <c r="U270" s="145"/>
      <c r="V270" s="146"/>
      <c r="W270" s="146"/>
      <c r="X270" s="147" t="e">
        <f>VLOOKUP(AP270,$BC$7:$BD$14,2)</f>
        <v>#N/A</v>
      </c>
      <c r="Y270" s="147" t="s">
        <f>IF(P270="r",AO270,IF(P270="n",AO270,"-"))</f>
        <v>28</v>
      </c>
      <c r="Z270" s="148">
        <f>AU270-AV270</f>
        <v>0</v>
      </c>
      <c r="AA270" s="148" t="b">
        <f>IF(Y270="Mudansha",VLOOKUP(X270,$BF$7:$BG$14,2,FALSE),IF(Y270="Yudansha",VLOOKUP(X270,$BI$7:$BJ$10,2,FALSE)))</f>
        <v>0</v>
      </c>
      <c r="AB270" s="148">
        <f>IF(AQ270="Y/O",Information!S$62,0)</f>
        <v>0</v>
      </c>
      <c r="AC270" s="148">
        <f>IF(AR270="Y/O",Information!K$62,0)</f>
        <v>0</v>
      </c>
      <c r="AD270" s="148">
        <f>Z270+AA270+AB270</f>
        <v>0</v>
      </c>
      <c r="AE270" s="133"/>
      <c r="AF270" s="133"/>
      <c r="AG270" s="133"/>
      <c r="AH270" s="133"/>
      <c r="AI270" s="160"/>
      <c r="AJ270" s="160"/>
      <c r="AK270" s="150" t="s">
        <f>IF($P270="r",U270,IF($P270="n",U270,"-"))</f>
        <v>28</v>
      </c>
      <c r="AL270" s="151" t="s">
        <f>IF($P270="r",V270,IF($P270="n",V270,"-"))</f>
        <v>28</v>
      </c>
      <c r="AM270" s="151" t="s">
        <f>IF($P270="r",W270,IF($P270="n",W270,"-"))</f>
        <v>28</v>
      </c>
      <c r="AN270" s="151" t="s">
        <f>IF(P270="r",J270,IF(P270="n",J270,"-"))</f>
        <v>28</v>
      </c>
      <c r="AO270" t="e">
        <f>VLOOKUP(K270,$AZ$8:$BA$27,2,FALSE)</f>
        <v>#N/A</v>
      </c>
      <c r="AP270" s="12" t="s">
        <f>IF(P270="r",(AQ$2-O270),IF(P270="n",(AQ$2-O270),"-"))</f>
        <v>28</v>
      </c>
      <c r="AQ270" s="12" t="s">
        <f>IF(P270="N",Q270,IF(P270="r",Q270,"-"))</f>
        <v>28</v>
      </c>
      <c r="AR270" s="12" t="s">
        <f>IF(P270="N",R270,IF(P270="r",R270,"-"))</f>
        <v>28</v>
      </c>
      <c r="AS270" s="12" t="s">
        <f>IF(P270="N",AI270,IF(P270="r",AI270,"-"))</f>
        <v>28</v>
      </c>
      <c r="AT270" s="12" t="s">
        <f>IF(P270="N",AJ270,IF(P270="r",AJ270,"-"))</f>
        <v>28</v>
      </c>
      <c r="AU270" s="148" t="b">
        <f>IF($Y270="Mudansha",VLOOKUP($X270,$BF$17:$BG$24,2,FALSE),IF($Y270="Yudansha",VLOOKUP($X270,$BI$17:$BJ$20,2,FALSE)))</f>
        <v>0</v>
      </c>
      <c r="AV270" t="b">
        <f>IF($AP270&gt;=65,$AU270,0)</f>
        <v>0</v>
      </c>
    </row>
    <row r="271" spans="1:256">
      <c r="F271" s="155">
        <f>F270+1</f>
        <v>266</v>
      </c>
      <c r="H271" s="133"/>
      <c r="I271" s="133"/>
      <c r="J271" s="134"/>
      <c r="K271" s="135"/>
      <c r="L271" s="136"/>
      <c r="M271" s="137">
        <f>LEFT(L271,2)</f>
      </c>
      <c r="N271" s="138">
        <f>MID(L271,4,2)</f>
      </c>
      <c r="O271" s="139">
        <f>RIGHT(L271,4)</f>
      </c>
      <c r="P271" s="140"/>
      <c r="Q271" s="141"/>
      <c r="R271" s="142"/>
      <c r="S271" s="143"/>
      <c r="T271" s="144"/>
      <c r="U271" s="145"/>
      <c r="V271" s="146"/>
      <c r="W271" s="146"/>
      <c r="X271" s="147" t="e">
        <f>VLOOKUP(AP271,$BC$7:$BD$14,2)</f>
        <v>#N/A</v>
      </c>
      <c r="Y271" s="147" t="s">
        <f>IF(P271="r",AO271,IF(P271="n",AO271,"-"))</f>
        <v>28</v>
      </c>
      <c r="Z271" s="148">
        <f>AU271-AV271</f>
        <v>0</v>
      </c>
      <c r="AA271" s="148" t="b">
        <f>IF(Y271="Mudansha",VLOOKUP(X271,$BF$7:$BG$14,2,FALSE),IF(Y271="Yudansha",VLOOKUP(X271,$BI$7:$BJ$10,2,FALSE)))</f>
        <v>0</v>
      </c>
      <c r="AB271" s="148">
        <f>IF(AQ271="Y/O",Information!S$62,0)</f>
        <v>0</v>
      </c>
      <c r="AC271" s="148">
        <f>IF(AR271="Y/O",Information!K$62,0)</f>
        <v>0</v>
      </c>
      <c r="AD271" s="148">
        <f>Z271+AA271+AB271</f>
        <v>0</v>
      </c>
      <c r="AE271" s="133"/>
      <c r="AF271" s="133"/>
      <c r="AG271" s="133"/>
      <c r="AH271" s="133"/>
      <c r="AI271" s="160"/>
      <c r="AJ271" s="160"/>
      <c r="AK271" s="150" t="s">
        <f>IF($P271="r",U271,IF($P271="n",U271,"-"))</f>
        <v>28</v>
      </c>
      <c r="AL271" s="151" t="s">
        <f>IF($P271="r",V271,IF($P271="n",V271,"-"))</f>
        <v>28</v>
      </c>
      <c r="AM271" s="151" t="s">
        <f>IF($P271="r",W271,IF($P271="n",W271,"-"))</f>
        <v>28</v>
      </c>
      <c r="AN271" s="151" t="s">
        <f>IF(P271="r",J271,IF(P271="n",J271,"-"))</f>
        <v>28</v>
      </c>
      <c r="AO271" t="e">
        <f>VLOOKUP(K271,$AZ$8:$BA$27,2,FALSE)</f>
        <v>#N/A</v>
      </c>
      <c r="AP271" s="12" t="s">
        <f>IF(P271="r",(AQ$2-O271),IF(P271="n",(AQ$2-O271),"-"))</f>
        <v>28</v>
      </c>
      <c r="AQ271" s="12" t="s">
        <f>IF(P271="N",Q271,IF(P271="r",Q271,"-"))</f>
        <v>28</v>
      </c>
      <c r="AR271" s="12" t="s">
        <f>IF(P271="N",R271,IF(P271="r",R271,"-"))</f>
        <v>28</v>
      </c>
      <c r="AS271" s="12" t="s">
        <f>IF(P271="N",AI271,IF(P271="r",AI271,"-"))</f>
        <v>28</v>
      </c>
      <c r="AT271" s="12" t="s">
        <f>IF(P271="N",AJ271,IF(P271="r",AJ271,"-"))</f>
        <v>28</v>
      </c>
      <c r="AU271" s="148" t="b">
        <f>IF($Y271="Mudansha",VLOOKUP($X271,$BF$17:$BG$24,2,FALSE),IF($Y271="Yudansha",VLOOKUP($X271,$BI$17:$BJ$20,2,FALSE)))</f>
        <v>0</v>
      </c>
      <c r="AV271" t="b">
        <f>IF($AP271&gt;=65,$AU271,0)</f>
        <v>0</v>
      </c>
    </row>
    <row r="272" spans="1:256">
      <c r="F272" s="155">
        <f>F271+1</f>
        <v>267</v>
      </c>
      <c r="H272" s="133"/>
      <c r="I272" s="133"/>
      <c r="J272" s="134"/>
      <c r="K272" s="135"/>
      <c r="L272" s="136"/>
      <c r="M272" s="137">
        <f>LEFT(L272,2)</f>
      </c>
      <c r="N272" s="138">
        <f>MID(L272,4,2)</f>
      </c>
      <c r="O272" s="139">
        <f>RIGHT(L272,4)</f>
      </c>
      <c r="P272" s="140"/>
      <c r="Q272" s="141"/>
      <c r="R272" s="142"/>
      <c r="S272" s="143"/>
      <c r="T272" s="144"/>
      <c r="U272" s="145"/>
      <c r="V272" s="146"/>
      <c r="W272" s="146"/>
      <c r="X272" s="147" t="e">
        <f>VLOOKUP(AP272,$BC$7:$BD$14,2)</f>
        <v>#N/A</v>
      </c>
      <c r="Y272" s="147" t="s">
        <f>IF(P272="r",AO272,IF(P272="n",AO272,"-"))</f>
        <v>28</v>
      </c>
      <c r="Z272" s="148">
        <f>AU272-AV272</f>
        <v>0</v>
      </c>
      <c r="AA272" s="148" t="b">
        <f>IF(Y272="Mudansha",VLOOKUP(X272,$BF$7:$BG$14,2,FALSE),IF(Y272="Yudansha",VLOOKUP(X272,$BI$7:$BJ$10,2,FALSE)))</f>
        <v>0</v>
      </c>
      <c r="AB272" s="148">
        <f>IF(AQ272="Y/O",Information!S$62,0)</f>
        <v>0</v>
      </c>
      <c r="AC272" s="148">
        <f>IF(AR272="Y/O",Information!K$62,0)</f>
        <v>0</v>
      </c>
      <c r="AD272" s="148">
        <f>Z272+AA272+AB272</f>
        <v>0</v>
      </c>
      <c r="AE272" s="133"/>
      <c r="AF272" s="133"/>
      <c r="AG272" s="133"/>
      <c r="AH272" s="133"/>
      <c r="AI272" s="160"/>
      <c r="AJ272" s="160"/>
      <c r="AK272" s="150" t="s">
        <f>IF($P272="r",U272,IF($P272="n",U272,"-"))</f>
        <v>28</v>
      </c>
      <c r="AL272" s="151" t="s">
        <f>IF($P272="r",V272,IF($P272="n",V272,"-"))</f>
        <v>28</v>
      </c>
      <c r="AM272" s="151" t="s">
        <f>IF($P272="r",W272,IF($P272="n",W272,"-"))</f>
        <v>28</v>
      </c>
      <c r="AN272" s="151" t="s">
        <f>IF(P272="r",J272,IF(P272="n",J272,"-"))</f>
        <v>28</v>
      </c>
      <c r="AO272" t="e">
        <f>VLOOKUP(K272,$AZ$8:$BA$27,2,FALSE)</f>
        <v>#N/A</v>
      </c>
      <c r="AP272" s="12" t="s">
        <f>IF(P272="r",(AQ$2-O272),IF(P272="n",(AQ$2-O272),"-"))</f>
        <v>28</v>
      </c>
      <c r="AQ272" s="12" t="s">
        <f>IF(P272="N",Q272,IF(P272="r",Q272,"-"))</f>
        <v>28</v>
      </c>
      <c r="AR272" s="12" t="s">
        <f>IF(P272="N",R272,IF(P272="r",R272,"-"))</f>
        <v>28</v>
      </c>
      <c r="AS272" s="12" t="s">
        <f>IF(P272="N",AI272,IF(P272="r",AI272,"-"))</f>
        <v>28</v>
      </c>
      <c r="AT272" s="12" t="s">
        <f>IF(P272="N",AJ272,IF(P272="r",AJ272,"-"))</f>
        <v>28</v>
      </c>
      <c r="AU272" s="148" t="b">
        <f>IF($Y272="Mudansha",VLOOKUP($X272,$BF$17:$BG$24,2,FALSE),IF($Y272="Yudansha",VLOOKUP($X272,$BI$17:$BJ$20,2,FALSE)))</f>
        <v>0</v>
      </c>
      <c r="AV272" t="b">
        <f>IF($AP272&gt;=65,$AU272,0)</f>
        <v>0</v>
      </c>
    </row>
    <row r="273" spans="1:256">
      <c r="F273" s="155">
        <f>F272+1</f>
        <v>268</v>
      </c>
      <c r="H273" s="133"/>
      <c r="I273" s="133"/>
      <c r="J273" s="134"/>
      <c r="K273" s="135"/>
      <c r="L273" s="136"/>
      <c r="M273" s="137">
        <f>LEFT(L273,2)</f>
      </c>
      <c r="N273" s="138">
        <f>MID(L273,4,2)</f>
      </c>
      <c r="O273" s="139">
        <f>RIGHT(L273,4)</f>
      </c>
      <c r="P273" s="140"/>
      <c r="Q273" s="141"/>
      <c r="R273" s="142"/>
      <c r="S273" s="143"/>
      <c r="T273" s="144"/>
      <c r="U273" s="145"/>
      <c r="V273" s="146"/>
      <c r="W273" s="146"/>
      <c r="X273" s="147" t="e">
        <f>VLOOKUP(AP273,$BC$7:$BD$14,2)</f>
        <v>#N/A</v>
      </c>
      <c r="Y273" s="147" t="s">
        <f>IF(P273="r",AO273,IF(P273="n",AO273,"-"))</f>
        <v>28</v>
      </c>
      <c r="Z273" s="148">
        <f>AU273-AV273</f>
        <v>0</v>
      </c>
      <c r="AA273" s="148" t="b">
        <f>IF(Y273="Mudansha",VLOOKUP(X273,$BF$7:$BG$14,2,FALSE),IF(Y273="Yudansha",VLOOKUP(X273,$BI$7:$BJ$10,2,FALSE)))</f>
        <v>0</v>
      </c>
      <c r="AB273" s="148">
        <f>IF(AQ273="Y/O",Information!S$62,0)</f>
        <v>0</v>
      </c>
      <c r="AC273" s="148">
        <f>IF(AR273="Y/O",Information!K$62,0)</f>
        <v>0</v>
      </c>
      <c r="AD273" s="148">
        <f>Z273+AA273+AB273</f>
        <v>0</v>
      </c>
      <c r="AE273" s="133"/>
      <c r="AF273" s="133"/>
      <c r="AG273" s="133"/>
      <c r="AH273" s="133"/>
      <c r="AI273" s="160"/>
      <c r="AJ273" s="160"/>
      <c r="AK273" s="150" t="s">
        <f>IF($P273="r",U273,IF($P273="n",U273,"-"))</f>
        <v>28</v>
      </c>
      <c r="AL273" s="151" t="s">
        <f>IF($P273="r",V273,IF($P273="n",V273,"-"))</f>
        <v>28</v>
      </c>
      <c r="AM273" s="151" t="s">
        <f>IF($P273="r",W273,IF($P273="n",W273,"-"))</f>
        <v>28</v>
      </c>
      <c r="AN273" s="151" t="s">
        <f>IF(P273="r",J273,IF(P273="n",J273,"-"))</f>
        <v>28</v>
      </c>
      <c r="AO273" t="e">
        <f>VLOOKUP(K273,$AZ$8:$BA$27,2,FALSE)</f>
        <v>#N/A</v>
      </c>
      <c r="AP273" s="12" t="s">
        <f>IF(P273="r",(AQ$2-O273),IF(P273="n",(AQ$2-O273),"-"))</f>
        <v>28</v>
      </c>
      <c r="AQ273" s="12" t="s">
        <f>IF(P273="N",Q273,IF(P273="r",Q273,"-"))</f>
        <v>28</v>
      </c>
      <c r="AR273" s="12" t="s">
        <f>IF(P273="N",R273,IF(P273="r",R273,"-"))</f>
        <v>28</v>
      </c>
      <c r="AS273" s="12" t="s">
        <f>IF(P273="N",AI273,IF(P273="r",AI273,"-"))</f>
        <v>28</v>
      </c>
      <c r="AT273" s="12" t="s">
        <f>IF(P273="N",AJ273,IF(P273="r",AJ273,"-"))</f>
        <v>28</v>
      </c>
      <c r="AU273" s="148" t="b">
        <f>IF($Y273="Mudansha",VLOOKUP($X273,$BF$17:$BG$24,2,FALSE),IF($Y273="Yudansha",VLOOKUP($X273,$BI$17:$BJ$20,2,FALSE)))</f>
        <v>0</v>
      </c>
      <c r="AV273" t="b">
        <f>IF($AP273&gt;=65,$AU273,0)</f>
        <v>0</v>
      </c>
    </row>
    <row r="274" spans="1:256">
      <c r="F274" s="155">
        <f>F273+1</f>
        <v>269</v>
      </c>
      <c r="H274" s="133"/>
      <c r="I274" s="133"/>
      <c r="J274" s="134"/>
      <c r="K274" s="135"/>
      <c r="L274" s="136"/>
      <c r="M274" s="137">
        <f>LEFT(L274,2)</f>
      </c>
      <c r="N274" s="138">
        <f>MID(L274,4,2)</f>
      </c>
      <c r="O274" s="139">
        <f>RIGHT(L274,4)</f>
      </c>
      <c r="P274" s="140"/>
      <c r="Q274" s="141"/>
      <c r="R274" s="142"/>
      <c r="S274" s="143"/>
      <c r="T274" s="144"/>
      <c r="U274" s="145"/>
      <c r="V274" s="146"/>
      <c r="W274" s="146"/>
      <c r="X274" s="147" t="e">
        <f>VLOOKUP(AP274,$BC$7:$BD$14,2)</f>
        <v>#N/A</v>
      </c>
      <c r="Y274" s="147" t="s">
        <f>IF(P274="r",AO274,IF(P274="n",AO274,"-"))</f>
        <v>28</v>
      </c>
      <c r="Z274" s="148">
        <f>AU274-AV274</f>
        <v>0</v>
      </c>
      <c r="AA274" s="148" t="b">
        <f>IF(Y274="Mudansha",VLOOKUP(X274,$BF$7:$BG$14,2,FALSE),IF(Y274="Yudansha",VLOOKUP(X274,$BI$7:$BJ$10,2,FALSE)))</f>
        <v>0</v>
      </c>
      <c r="AB274" s="148">
        <f>IF(AQ274="Y/O",Information!S$62,0)</f>
        <v>0</v>
      </c>
      <c r="AC274" s="148">
        <f>IF(AR274="Y/O",Information!K$62,0)</f>
        <v>0</v>
      </c>
      <c r="AD274" s="148">
        <f>Z274+AA274+AB274</f>
        <v>0</v>
      </c>
      <c r="AE274" s="133"/>
      <c r="AF274" s="133"/>
      <c r="AG274" s="133"/>
      <c r="AH274" s="133"/>
      <c r="AI274" s="160"/>
      <c r="AJ274" s="160"/>
      <c r="AK274" s="150" t="s">
        <f>IF($P274="r",U274,IF($P274="n",U274,"-"))</f>
        <v>28</v>
      </c>
      <c r="AL274" s="151" t="s">
        <f>IF($P274="r",V274,IF($P274="n",V274,"-"))</f>
        <v>28</v>
      </c>
      <c r="AM274" s="151" t="s">
        <f>IF($P274="r",W274,IF($P274="n",W274,"-"))</f>
        <v>28</v>
      </c>
      <c r="AN274" s="151" t="s">
        <f>IF(P274="r",J274,IF(P274="n",J274,"-"))</f>
        <v>28</v>
      </c>
      <c r="AO274" t="e">
        <f>VLOOKUP(K274,$AZ$8:$BA$27,2,FALSE)</f>
        <v>#N/A</v>
      </c>
      <c r="AP274" s="12" t="s">
        <f>IF(P274="r",(AQ$2-O274),IF(P274="n",(AQ$2-O274),"-"))</f>
        <v>28</v>
      </c>
      <c r="AQ274" s="12" t="s">
        <f>IF(P274="N",Q274,IF(P274="r",Q274,"-"))</f>
        <v>28</v>
      </c>
      <c r="AR274" s="12" t="s">
        <f>IF(P274="N",R274,IF(P274="r",R274,"-"))</f>
        <v>28</v>
      </c>
      <c r="AS274" s="12" t="s">
        <f>IF(P274="N",AI274,IF(P274="r",AI274,"-"))</f>
        <v>28</v>
      </c>
      <c r="AT274" s="12" t="s">
        <f>IF(P274="N",AJ274,IF(P274="r",AJ274,"-"))</f>
        <v>28</v>
      </c>
      <c r="AU274" s="148" t="b">
        <f>IF($Y274="Mudansha",VLOOKUP($X274,$BF$17:$BG$24,2,FALSE),IF($Y274="Yudansha",VLOOKUP($X274,$BI$17:$BJ$20,2,FALSE)))</f>
        <v>0</v>
      </c>
      <c r="AV274" t="b">
        <f>IF($AP274&gt;=65,$AU274,0)</f>
        <v>0</v>
      </c>
    </row>
    <row r="275" spans="1:256">
      <c r="F275" s="155">
        <f>F274+1</f>
        <v>270</v>
      </c>
      <c r="H275" s="133"/>
      <c r="I275" s="133"/>
      <c r="J275" s="134"/>
      <c r="K275" s="135"/>
      <c r="L275" s="136"/>
      <c r="M275" s="137">
        <f>LEFT(L275,2)</f>
      </c>
      <c r="N275" s="138">
        <f>MID(L275,4,2)</f>
      </c>
      <c r="O275" s="139">
        <f>RIGHT(L275,4)</f>
      </c>
      <c r="P275" s="140"/>
      <c r="Q275" s="141"/>
      <c r="R275" s="142"/>
      <c r="S275" s="143"/>
      <c r="T275" s="144"/>
      <c r="U275" s="145"/>
      <c r="V275" s="146"/>
      <c r="W275" s="146"/>
      <c r="X275" s="147" t="e">
        <f>VLOOKUP(AP275,$BC$7:$BD$14,2)</f>
        <v>#N/A</v>
      </c>
      <c r="Y275" s="147" t="s">
        <f>IF(P275="r",AO275,IF(P275="n",AO275,"-"))</f>
        <v>28</v>
      </c>
      <c r="Z275" s="148">
        <f>AU275-AV275</f>
        <v>0</v>
      </c>
      <c r="AA275" s="148" t="b">
        <f>IF(Y275="Mudansha",VLOOKUP(X275,$BF$7:$BG$14,2,FALSE),IF(Y275="Yudansha",VLOOKUP(X275,$BI$7:$BJ$10,2,FALSE)))</f>
        <v>0</v>
      </c>
      <c r="AB275" s="148">
        <f>IF(AQ275="Y/O",Information!S$62,0)</f>
        <v>0</v>
      </c>
      <c r="AC275" s="148">
        <f>IF(AR275="Y/O",Information!K$62,0)</f>
        <v>0</v>
      </c>
      <c r="AD275" s="148">
        <f>Z275+AA275+AB275</f>
        <v>0</v>
      </c>
      <c r="AE275" s="133"/>
      <c r="AF275" s="133"/>
      <c r="AG275" s="133"/>
      <c r="AH275" s="133"/>
      <c r="AI275" s="160"/>
      <c r="AJ275" s="160"/>
      <c r="AK275" s="150" t="s">
        <f>IF($P275="r",U275,IF($P275="n",U275,"-"))</f>
        <v>28</v>
      </c>
      <c r="AL275" s="151" t="s">
        <f>IF($P275="r",V275,IF($P275="n",V275,"-"))</f>
        <v>28</v>
      </c>
      <c r="AM275" s="151" t="s">
        <f>IF($P275="r",W275,IF($P275="n",W275,"-"))</f>
        <v>28</v>
      </c>
      <c r="AN275" s="151" t="s">
        <f>IF(P275="r",J275,IF(P275="n",J275,"-"))</f>
        <v>28</v>
      </c>
      <c r="AO275" t="e">
        <f>VLOOKUP(K275,$AZ$8:$BA$27,2,FALSE)</f>
        <v>#N/A</v>
      </c>
      <c r="AP275" s="12" t="s">
        <f>IF(P275="r",(AQ$2-O275),IF(P275="n",(AQ$2-O275),"-"))</f>
        <v>28</v>
      </c>
      <c r="AQ275" s="12" t="s">
        <f>IF(P275="N",Q275,IF(P275="r",Q275,"-"))</f>
        <v>28</v>
      </c>
      <c r="AR275" s="12" t="s">
        <f>IF(P275="N",R275,IF(P275="r",R275,"-"))</f>
        <v>28</v>
      </c>
      <c r="AS275" s="12" t="s">
        <f>IF(P275="N",AI275,IF(P275="r",AI275,"-"))</f>
        <v>28</v>
      </c>
      <c r="AT275" s="12" t="s">
        <f>IF(P275="N",AJ275,IF(P275="r",AJ275,"-"))</f>
        <v>28</v>
      </c>
      <c r="AU275" s="148" t="b">
        <f>IF($Y275="Mudansha",VLOOKUP($X275,$BF$17:$BG$24,2,FALSE),IF($Y275="Yudansha",VLOOKUP($X275,$BI$17:$BJ$20,2,FALSE)))</f>
        <v>0</v>
      </c>
      <c r="AV275" t="b">
        <f>IF($AP275&gt;=65,$AU275,0)</f>
        <v>0</v>
      </c>
    </row>
    <row r="276" spans="1:256">
      <c r="F276" s="155">
        <f>F275+1</f>
        <v>271</v>
      </c>
      <c r="H276" s="133"/>
      <c r="I276" s="133"/>
      <c r="J276" s="134"/>
      <c r="K276" s="135"/>
      <c r="L276" s="136"/>
      <c r="M276" s="137">
        <f>LEFT(L276,2)</f>
      </c>
      <c r="N276" s="138">
        <f>MID(L276,4,2)</f>
      </c>
      <c r="O276" s="139">
        <f>RIGHT(L276,4)</f>
      </c>
      <c r="P276" s="140"/>
      <c r="Q276" s="141"/>
      <c r="R276" s="142"/>
      <c r="S276" s="143"/>
      <c r="T276" s="144"/>
      <c r="U276" s="145"/>
      <c r="V276" s="146"/>
      <c r="W276" s="146"/>
      <c r="X276" s="147" t="e">
        <f>VLOOKUP(AP276,$BC$7:$BD$14,2)</f>
        <v>#N/A</v>
      </c>
      <c r="Y276" s="147" t="s">
        <f>IF(P276="r",AO276,IF(P276="n",AO276,"-"))</f>
        <v>28</v>
      </c>
      <c r="Z276" s="148">
        <f>AU276-AV276</f>
        <v>0</v>
      </c>
      <c r="AA276" s="148" t="b">
        <f>IF(Y276="Mudansha",VLOOKUP(X276,$BF$7:$BG$14,2,FALSE),IF(Y276="Yudansha",VLOOKUP(X276,$BI$7:$BJ$10,2,FALSE)))</f>
        <v>0</v>
      </c>
      <c r="AB276" s="148">
        <f>IF(AQ276="Y/O",Information!S$62,0)</f>
        <v>0</v>
      </c>
      <c r="AC276" s="148">
        <f>IF(AR276="Y/O",Information!K$62,0)</f>
        <v>0</v>
      </c>
      <c r="AD276" s="148">
        <f>Z276+AA276+AB276</f>
        <v>0</v>
      </c>
      <c r="AE276" s="133"/>
      <c r="AF276" s="133"/>
      <c r="AG276" s="133"/>
      <c r="AH276" s="133"/>
      <c r="AI276" s="160"/>
      <c r="AJ276" s="160"/>
      <c r="AK276" s="150" t="s">
        <f>IF($P276="r",U276,IF($P276="n",U276,"-"))</f>
        <v>28</v>
      </c>
      <c r="AL276" s="151" t="s">
        <f>IF($P276="r",V276,IF($P276="n",V276,"-"))</f>
        <v>28</v>
      </c>
      <c r="AM276" s="151" t="s">
        <f>IF($P276="r",W276,IF($P276="n",W276,"-"))</f>
        <v>28</v>
      </c>
      <c r="AN276" s="151" t="s">
        <f>IF(P276="r",J276,IF(P276="n",J276,"-"))</f>
        <v>28</v>
      </c>
      <c r="AO276" t="e">
        <f>VLOOKUP(K276,$AZ$8:$BA$27,2,FALSE)</f>
        <v>#N/A</v>
      </c>
      <c r="AP276" s="12" t="s">
        <f>IF(P276="r",(AQ$2-O276),IF(P276="n",(AQ$2-O276),"-"))</f>
        <v>28</v>
      </c>
      <c r="AQ276" s="12" t="s">
        <f>IF(P276="N",Q276,IF(P276="r",Q276,"-"))</f>
        <v>28</v>
      </c>
      <c r="AR276" s="12" t="s">
        <f>IF(P276="N",R276,IF(P276="r",R276,"-"))</f>
        <v>28</v>
      </c>
      <c r="AS276" s="12" t="s">
        <f>IF(P276="N",AI276,IF(P276="r",AI276,"-"))</f>
        <v>28</v>
      </c>
      <c r="AT276" s="12" t="s">
        <f>IF(P276="N",AJ276,IF(P276="r",AJ276,"-"))</f>
        <v>28</v>
      </c>
      <c r="AU276" s="148" t="b">
        <f>IF($Y276="Mudansha",VLOOKUP($X276,$BF$17:$BG$24,2,FALSE),IF($Y276="Yudansha",VLOOKUP($X276,$BI$17:$BJ$20,2,FALSE)))</f>
        <v>0</v>
      </c>
      <c r="AV276" t="b">
        <f>IF($AP276&gt;=65,$AU276,0)</f>
        <v>0</v>
      </c>
    </row>
    <row r="277" spans="1:256">
      <c r="F277" s="155">
        <f>F276+1</f>
        <v>272</v>
      </c>
      <c r="H277" s="133"/>
      <c r="I277" s="133"/>
      <c r="J277" s="134"/>
      <c r="K277" s="135"/>
      <c r="L277" s="136"/>
      <c r="M277" s="137">
        <f>LEFT(L277,2)</f>
      </c>
      <c r="N277" s="138">
        <f>MID(L277,4,2)</f>
      </c>
      <c r="O277" s="139">
        <f>RIGHT(L277,4)</f>
      </c>
      <c r="P277" s="140"/>
      <c r="Q277" s="141"/>
      <c r="R277" s="142"/>
      <c r="S277" s="143"/>
      <c r="T277" s="144"/>
      <c r="U277" s="145"/>
      <c r="V277" s="146"/>
      <c r="W277" s="146"/>
      <c r="X277" s="147" t="e">
        <f>VLOOKUP(AP277,$BC$7:$BD$14,2)</f>
        <v>#N/A</v>
      </c>
      <c r="Y277" s="147" t="s">
        <f>IF(P277="r",AO277,IF(P277="n",AO277,"-"))</f>
        <v>28</v>
      </c>
      <c r="Z277" s="148">
        <f>AU277-AV277</f>
        <v>0</v>
      </c>
      <c r="AA277" s="148" t="b">
        <f>IF(Y277="Mudansha",VLOOKUP(X277,$BF$7:$BG$14,2,FALSE),IF(Y277="Yudansha",VLOOKUP(X277,$BI$7:$BJ$10,2,FALSE)))</f>
        <v>0</v>
      </c>
      <c r="AB277" s="148">
        <f>IF(AQ277="Y/O",Information!S$62,0)</f>
        <v>0</v>
      </c>
      <c r="AC277" s="148">
        <f>IF(AR277="Y/O",Information!K$62,0)</f>
        <v>0</v>
      </c>
      <c r="AD277" s="148">
        <f>Z277+AA277+AB277</f>
        <v>0</v>
      </c>
      <c r="AE277" s="133"/>
      <c r="AF277" s="133"/>
      <c r="AG277" s="133"/>
      <c r="AH277" s="133"/>
      <c r="AI277" s="160"/>
      <c r="AJ277" s="160"/>
      <c r="AK277" s="150" t="s">
        <f>IF($P277="r",U277,IF($P277="n",U277,"-"))</f>
        <v>28</v>
      </c>
      <c r="AL277" s="151" t="s">
        <f>IF($P277="r",V277,IF($P277="n",V277,"-"))</f>
        <v>28</v>
      </c>
      <c r="AM277" s="151" t="s">
        <f>IF($P277="r",W277,IF($P277="n",W277,"-"))</f>
        <v>28</v>
      </c>
      <c r="AN277" s="151" t="s">
        <f>IF(P277="r",J277,IF(P277="n",J277,"-"))</f>
        <v>28</v>
      </c>
      <c r="AO277" t="e">
        <f>VLOOKUP(K277,$AZ$8:$BA$27,2,FALSE)</f>
        <v>#N/A</v>
      </c>
      <c r="AP277" s="12" t="s">
        <f>IF(P277="r",(AQ$2-O277),IF(P277="n",(AQ$2-O277),"-"))</f>
        <v>28</v>
      </c>
      <c r="AQ277" s="12" t="s">
        <f>IF(P277="N",Q277,IF(P277="r",Q277,"-"))</f>
        <v>28</v>
      </c>
      <c r="AR277" s="12" t="s">
        <f>IF(P277="N",R277,IF(P277="r",R277,"-"))</f>
        <v>28</v>
      </c>
      <c r="AS277" s="12" t="s">
        <f>IF(P277="N",AI277,IF(P277="r",AI277,"-"))</f>
        <v>28</v>
      </c>
      <c r="AT277" s="12" t="s">
        <f>IF(P277="N",AJ277,IF(P277="r",AJ277,"-"))</f>
        <v>28</v>
      </c>
      <c r="AU277" s="148" t="b">
        <f>IF($Y277="Mudansha",VLOOKUP($X277,$BF$17:$BG$24,2,FALSE),IF($Y277="Yudansha",VLOOKUP($X277,$BI$17:$BJ$20,2,FALSE)))</f>
        <v>0</v>
      </c>
      <c r="AV277" t="b">
        <f>IF($AP277&gt;=65,$AU277,0)</f>
        <v>0</v>
      </c>
    </row>
    <row r="278" spans="1:256">
      <c r="F278" s="155">
        <f>F277+1</f>
        <v>273</v>
      </c>
      <c r="H278" s="133"/>
      <c r="I278" s="133"/>
      <c r="J278" s="134"/>
      <c r="K278" s="135"/>
      <c r="L278" s="136"/>
      <c r="M278" s="137">
        <f>LEFT(L278,2)</f>
      </c>
      <c r="N278" s="138">
        <f>MID(L278,4,2)</f>
      </c>
      <c r="O278" s="139">
        <f>RIGHT(L278,4)</f>
      </c>
      <c r="P278" s="140"/>
      <c r="Q278" s="141"/>
      <c r="R278" s="142"/>
      <c r="S278" s="143"/>
      <c r="T278" s="144"/>
      <c r="U278" s="145"/>
      <c r="V278" s="146"/>
      <c r="W278" s="146"/>
      <c r="X278" s="147" t="e">
        <f>VLOOKUP(AP278,$BC$7:$BD$14,2)</f>
        <v>#N/A</v>
      </c>
      <c r="Y278" s="147" t="s">
        <f>IF(P278="r",AO278,IF(P278="n",AO278,"-"))</f>
        <v>28</v>
      </c>
      <c r="Z278" s="148">
        <f>AU278-AV278</f>
        <v>0</v>
      </c>
      <c r="AA278" s="148" t="b">
        <f>IF(Y278="Mudansha",VLOOKUP(X278,$BF$7:$BG$14,2,FALSE),IF(Y278="Yudansha",VLOOKUP(X278,$BI$7:$BJ$10,2,FALSE)))</f>
        <v>0</v>
      </c>
      <c r="AB278" s="148">
        <f>IF(AQ278="Y/O",Information!S$62,0)</f>
        <v>0</v>
      </c>
      <c r="AC278" s="148">
        <f>IF(AR278="Y/O",Information!K$62,0)</f>
        <v>0</v>
      </c>
      <c r="AD278" s="148">
        <f>Z278+AA278+AB278</f>
        <v>0</v>
      </c>
      <c r="AE278" s="133"/>
      <c r="AF278" s="133"/>
      <c r="AG278" s="133"/>
      <c r="AH278" s="133"/>
      <c r="AI278" s="160"/>
      <c r="AJ278" s="160"/>
      <c r="AK278" s="150" t="s">
        <f>IF($P278="r",U278,IF($P278="n",U278,"-"))</f>
        <v>28</v>
      </c>
      <c r="AL278" s="151" t="s">
        <f>IF($P278="r",V278,IF($P278="n",V278,"-"))</f>
        <v>28</v>
      </c>
      <c r="AM278" s="151" t="s">
        <f>IF($P278="r",W278,IF($P278="n",W278,"-"))</f>
        <v>28</v>
      </c>
      <c r="AN278" s="151" t="s">
        <f>IF(P278="r",J278,IF(P278="n",J278,"-"))</f>
        <v>28</v>
      </c>
      <c r="AO278" t="e">
        <f>VLOOKUP(K278,$AZ$8:$BA$27,2,FALSE)</f>
        <v>#N/A</v>
      </c>
      <c r="AP278" s="12" t="s">
        <f>IF(P278="r",(AQ$2-O278),IF(P278="n",(AQ$2-O278),"-"))</f>
        <v>28</v>
      </c>
      <c r="AQ278" s="12" t="s">
        <f>IF(P278="N",Q278,IF(P278="r",Q278,"-"))</f>
        <v>28</v>
      </c>
      <c r="AR278" s="12" t="s">
        <f>IF(P278="N",R278,IF(P278="r",R278,"-"))</f>
        <v>28</v>
      </c>
      <c r="AS278" s="12" t="s">
        <f>IF(P278="N",AI278,IF(P278="r",AI278,"-"))</f>
        <v>28</v>
      </c>
      <c r="AT278" s="12" t="s">
        <f>IF(P278="N",AJ278,IF(P278="r",AJ278,"-"))</f>
        <v>28</v>
      </c>
      <c r="AU278" s="148" t="b">
        <f>IF($Y278="Mudansha",VLOOKUP($X278,$BF$17:$BG$24,2,FALSE),IF($Y278="Yudansha",VLOOKUP($X278,$BI$17:$BJ$20,2,FALSE)))</f>
        <v>0</v>
      </c>
      <c r="AV278" t="b">
        <f>IF($AP278&gt;=65,$AU278,0)</f>
        <v>0</v>
      </c>
    </row>
    <row r="279" spans="1:256">
      <c r="F279" s="155">
        <f>F278+1</f>
        <v>274</v>
      </c>
      <c r="H279" s="133"/>
      <c r="I279" s="133"/>
      <c r="J279" s="134"/>
      <c r="K279" s="135"/>
      <c r="L279" s="136"/>
      <c r="M279" s="137">
        <f>LEFT(L279,2)</f>
      </c>
      <c r="N279" s="138">
        <f>MID(L279,4,2)</f>
      </c>
      <c r="O279" s="139">
        <f>RIGHT(L279,4)</f>
      </c>
      <c r="P279" s="140"/>
      <c r="Q279" s="141"/>
      <c r="R279" s="142"/>
      <c r="S279" s="143"/>
      <c r="T279" s="144"/>
      <c r="U279" s="145"/>
      <c r="V279" s="146"/>
      <c r="W279" s="146"/>
      <c r="X279" s="147" t="e">
        <f>VLOOKUP(AP279,$BC$7:$BD$14,2)</f>
        <v>#N/A</v>
      </c>
      <c r="Y279" s="147" t="s">
        <f>IF(P279="r",AO279,IF(P279="n",AO279,"-"))</f>
        <v>28</v>
      </c>
      <c r="Z279" s="148">
        <f>AU279-AV279</f>
        <v>0</v>
      </c>
      <c r="AA279" s="148" t="b">
        <f>IF(Y279="Mudansha",VLOOKUP(X279,$BF$7:$BG$14,2,FALSE),IF(Y279="Yudansha",VLOOKUP(X279,$BI$7:$BJ$10,2,FALSE)))</f>
        <v>0</v>
      </c>
      <c r="AB279" s="148">
        <f>IF(AQ279="Y/O",Information!S$62,0)</f>
        <v>0</v>
      </c>
      <c r="AC279" s="148">
        <f>IF(AR279="Y/O",Information!K$62,0)</f>
        <v>0</v>
      </c>
      <c r="AD279" s="148">
        <f>Z279+AA279+AB279</f>
        <v>0</v>
      </c>
      <c r="AE279" s="133"/>
      <c r="AF279" s="133"/>
      <c r="AG279" s="133"/>
      <c r="AH279" s="133"/>
      <c r="AI279" s="160"/>
      <c r="AJ279" s="160"/>
      <c r="AK279" s="150" t="s">
        <f>IF($P279="r",U279,IF($P279="n",U279,"-"))</f>
        <v>28</v>
      </c>
      <c r="AL279" s="151" t="s">
        <f>IF($P279="r",V279,IF($P279="n",V279,"-"))</f>
        <v>28</v>
      </c>
      <c r="AM279" s="151" t="s">
        <f>IF($P279="r",W279,IF($P279="n",W279,"-"))</f>
        <v>28</v>
      </c>
      <c r="AN279" s="151" t="s">
        <f>IF(P279="r",J279,IF(P279="n",J279,"-"))</f>
        <v>28</v>
      </c>
      <c r="AO279" t="e">
        <f>VLOOKUP(K279,$AZ$8:$BA$27,2,FALSE)</f>
        <v>#N/A</v>
      </c>
      <c r="AP279" s="12" t="s">
        <f>IF(P279="r",(AQ$2-O279),IF(P279="n",(AQ$2-O279),"-"))</f>
        <v>28</v>
      </c>
      <c r="AQ279" s="12" t="s">
        <f>IF(P279="N",Q279,IF(P279="r",Q279,"-"))</f>
        <v>28</v>
      </c>
      <c r="AR279" s="12" t="s">
        <f>IF(P279="N",R279,IF(P279="r",R279,"-"))</f>
        <v>28</v>
      </c>
      <c r="AS279" s="12" t="s">
        <f>IF(P279="N",AI279,IF(P279="r",AI279,"-"))</f>
        <v>28</v>
      </c>
      <c r="AT279" s="12" t="s">
        <f>IF(P279="N",AJ279,IF(P279="r",AJ279,"-"))</f>
        <v>28</v>
      </c>
      <c r="AU279" s="148" t="b">
        <f>IF($Y279="Mudansha",VLOOKUP($X279,$BF$17:$BG$24,2,FALSE),IF($Y279="Yudansha",VLOOKUP($X279,$BI$17:$BJ$20,2,FALSE)))</f>
        <v>0</v>
      </c>
      <c r="AV279" t="b">
        <f>IF($AP279&gt;=65,$AU279,0)</f>
        <v>0</v>
      </c>
    </row>
    <row r="280" spans="1:256">
      <c r="F280" s="155">
        <f>F279+1</f>
        <v>275</v>
      </c>
      <c r="H280" s="133"/>
      <c r="I280" s="133"/>
      <c r="J280" s="134"/>
      <c r="K280" s="135"/>
      <c r="L280" s="136"/>
      <c r="M280" s="137">
        <f>LEFT(L280,2)</f>
      </c>
      <c r="N280" s="138">
        <f>MID(L280,4,2)</f>
      </c>
      <c r="O280" s="139">
        <f>RIGHT(L280,4)</f>
      </c>
      <c r="P280" s="140"/>
      <c r="Q280" s="141"/>
      <c r="R280" s="142"/>
      <c r="S280" s="143"/>
      <c r="T280" s="144"/>
      <c r="U280" s="145"/>
      <c r="V280" s="146"/>
      <c r="W280" s="146"/>
      <c r="X280" s="147" t="e">
        <f>VLOOKUP(AP280,$BC$7:$BD$14,2)</f>
        <v>#N/A</v>
      </c>
      <c r="Y280" s="147" t="s">
        <f>IF(P280="r",AO280,IF(P280="n",AO280,"-"))</f>
        <v>28</v>
      </c>
      <c r="Z280" s="148">
        <f>AU280-AV280</f>
        <v>0</v>
      </c>
      <c r="AA280" s="148" t="b">
        <f>IF(Y280="Mudansha",VLOOKUP(X280,$BF$7:$BG$14,2,FALSE),IF(Y280="Yudansha",VLOOKUP(X280,$BI$7:$BJ$10,2,FALSE)))</f>
        <v>0</v>
      </c>
      <c r="AB280" s="148">
        <f>IF(AQ280="Y/O",Information!S$62,0)</f>
        <v>0</v>
      </c>
      <c r="AC280" s="148">
        <f>IF(AR280="Y/O",Information!K$62,0)</f>
        <v>0</v>
      </c>
      <c r="AD280" s="148">
        <f>Z280+AA280+AB280</f>
        <v>0</v>
      </c>
      <c r="AE280" s="133"/>
      <c r="AF280" s="133"/>
      <c r="AG280" s="133"/>
      <c r="AH280" s="133"/>
      <c r="AI280" s="160"/>
      <c r="AJ280" s="160"/>
      <c r="AK280" s="150" t="s">
        <f>IF($P280="r",U280,IF($P280="n",U280,"-"))</f>
        <v>28</v>
      </c>
      <c r="AL280" s="151" t="s">
        <f>IF($P280="r",V280,IF($P280="n",V280,"-"))</f>
        <v>28</v>
      </c>
      <c r="AM280" s="151" t="s">
        <f>IF($P280="r",W280,IF($P280="n",W280,"-"))</f>
        <v>28</v>
      </c>
      <c r="AN280" s="151" t="s">
        <f>IF(P280="r",J280,IF(P280="n",J280,"-"))</f>
        <v>28</v>
      </c>
      <c r="AO280" t="e">
        <f>VLOOKUP(K280,$AZ$8:$BA$27,2,FALSE)</f>
        <v>#N/A</v>
      </c>
      <c r="AP280" s="12" t="s">
        <f>IF(P280="r",(AQ$2-O280),IF(P280="n",(AQ$2-O280),"-"))</f>
        <v>28</v>
      </c>
      <c r="AQ280" s="12" t="s">
        <f>IF(P280="N",Q280,IF(P280="r",Q280,"-"))</f>
        <v>28</v>
      </c>
      <c r="AR280" s="12" t="s">
        <f>IF(P280="N",R280,IF(P280="r",R280,"-"))</f>
        <v>28</v>
      </c>
      <c r="AS280" s="12" t="s">
        <f>IF(P280="N",AI280,IF(P280="r",AI280,"-"))</f>
        <v>28</v>
      </c>
      <c r="AT280" s="12" t="s">
        <f>IF(P280="N",AJ280,IF(P280="r",AJ280,"-"))</f>
        <v>28</v>
      </c>
      <c r="AU280" s="148" t="b">
        <f>IF($Y280="Mudansha",VLOOKUP($X280,$BF$17:$BG$24,2,FALSE),IF($Y280="Yudansha",VLOOKUP($X280,$BI$17:$BJ$20,2,FALSE)))</f>
        <v>0</v>
      </c>
      <c r="AV280" t="b">
        <f>IF($AP280&gt;=65,$AU280,0)</f>
        <v>0</v>
      </c>
    </row>
    <row r="281" spans="1:256">
      <c r="F281" s="155">
        <f>F280+1</f>
        <v>276</v>
      </c>
      <c r="H281" s="133"/>
      <c r="I281" s="133"/>
      <c r="J281" s="134"/>
      <c r="K281" s="135"/>
      <c r="L281" s="136"/>
      <c r="M281" s="137">
        <f>LEFT(L281,2)</f>
      </c>
      <c r="N281" s="138">
        <f>MID(L281,4,2)</f>
      </c>
      <c r="O281" s="139">
        <f>RIGHT(L281,4)</f>
      </c>
      <c r="P281" s="140"/>
      <c r="Q281" s="141"/>
      <c r="R281" s="142"/>
      <c r="S281" s="143"/>
      <c r="T281" s="144"/>
      <c r="U281" s="145"/>
      <c r="V281" s="146"/>
      <c r="W281" s="146"/>
      <c r="X281" s="147" t="e">
        <f>VLOOKUP(AP281,$BC$7:$BD$14,2)</f>
        <v>#N/A</v>
      </c>
      <c r="Y281" s="147" t="s">
        <f>IF(P281="r",AO281,IF(P281="n",AO281,"-"))</f>
        <v>28</v>
      </c>
      <c r="Z281" s="148">
        <f>AU281-AV281</f>
        <v>0</v>
      </c>
      <c r="AA281" s="148" t="b">
        <f>IF(Y281="Mudansha",VLOOKUP(X281,$BF$7:$BG$14,2,FALSE),IF(Y281="Yudansha",VLOOKUP(X281,$BI$7:$BJ$10,2,FALSE)))</f>
        <v>0</v>
      </c>
      <c r="AB281" s="148">
        <f>IF(AQ281="Y/O",Information!S$62,0)</f>
        <v>0</v>
      </c>
      <c r="AC281" s="148">
        <f>IF(AR281="Y/O",Information!K$62,0)</f>
        <v>0</v>
      </c>
      <c r="AD281" s="148">
        <f>Z281+AA281+AB281</f>
        <v>0</v>
      </c>
      <c r="AE281" s="133"/>
      <c r="AF281" s="133"/>
      <c r="AG281" s="133"/>
      <c r="AH281" s="133"/>
      <c r="AI281" s="160"/>
      <c r="AJ281" s="160"/>
      <c r="AK281" s="150" t="s">
        <f>IF($P281="r",U281,IF($P281="n",U281,"-"))</f>
        <v>28</v>
      </c>
      <c r="AL281" s="151" t="s">
        <f>IF($P281="r",V281,IF($P281="n",V281,"-"))</f>
        <v>28</v>
      </c>
      <c r="AM281" s="151" t="s">
        <f>IF($P281="r",W281,IF($P281="n",W281,"-"))</f>
        <v>28</v>
      </c>
      <c r="AN281" s="151" t="s">
        <f>IF(P281="r",J281,IF(P281="n",J281,"-"))</f>
        <v>28</v>
      </c>
      <c r="AO281" t="e">
        <f>VLOOKUP(K281,$AZ$8:$BA$27,2,FALSE)</f>
        <v>#N/A</v>
      </c>
      <c r="AP281" s="12" t="s">
        <f>IF(P281="r",(AQ$2-O281),IF(P281="n",(AQ$2-O281),"-"))</f>
        <v>28</v>
      </c>
      <c r="AQ281" s="12" t="s">
        <f>IF(P281="N",Q281,IF(P281="r",Q281,"-"))</f>
        <v>28</v>
      </c>
      <c r="AR281" s="12" t="s">
        <f>IF(P281="N",R281,IF(P281="r",R281,"-"))</f>
        <v>28</v>
      </c>
      <c r="AS281" s="12" t="s">
        <f>IF(P281="N",AI281,IF(P281="r",AI281,"-"))</f>
        <v>28</v>
      </c>
      <c r="AT281" s="12" t="s">
        <f>IF(P281="N",AJ281,IF(P281="r",AJ281,"-"))</f>
        <v>28</v>
      </c>
      <c r="AU281" s="148" t="b">
        <f>IF($Y281="Mudansha",VLOOKUP($X281,$BF$17:$BG$24,2,FALSE),IF($Y281="Yudansha",VLOOKUP($X281,$BI$17:$BJ$20,2,FALSE)))</f>
        <v>0</v>
      </c>
      <c r="AV281" t="b">
        <f>IF($AP281&gt;=65,$AU281,0)</f>
        <v>0</v>
      </c>
    </row>
    <row r="282" spans="1:256">
      <c r="F282" s="155">
        <f>F281+1</f>
        <v>277</v>
      </c>
      <c r="H282" s="133"/>
      <c r="I282" s="133"/>
      <c r="J282" s="134"/>
      <c r="K282" s="135"/>
      <c r="L282" s="136"/>
      <c r="M282" s="137">
        <f>LEFT(L282,2)</f>
      </c>
      <c r="N282" s="138">
        <f>MID(L282,4,2)</f>
      </c>
      <c r="O282" s="139">
        <f>RIGHT(L282,4)</f>
      </c>
      <c r="P282" s="140"/>
      <c r="Q282" s="141"/>
      <c r="R282" s="142"/>
      <c r="S282" s="143"/>
      <c r="T282" s="144"/>
      <c r="U282" s="145"/>
      <c r="V282" s="146"/>
      <c r="W282" s="146"/>
      <c r="X282" s="147" t="e">
        <f>VLOOKUP(AP282,$BC$7:$BD$14,2)</f>
        <v>#N/A</v>
      </c>
      <c r="Y282" s="147" t="s">
        <f>IF(P282="r",AO282,IF(P282="n",AO282,"-"))</f>
        <v>28</v>
      </c>
      <c r="Z282" s="148">
        <f>AU282-AV282</f>
        <v>0</v>
      </c>
      <c r="AA282" s="148" t="b">
        <f>IF(Y282="Mudansha",VLOOKUP(X282,$BF$7:$BG$14,2,FALSE),IF(Y282="Yudansha",VLOOKUP(X282,$BI$7:$BJ$10,2,FALSE)))</f>
        <v>0</v>
      </c>
      <c r="AB282" s="148">
        <f>IF(AQ282="Y/O",Information!S$62,0)</f>
        <v>0</v>
      </c>
      <c r="AC282" s="148">
        <f>IF(AR282="Y/O",Information!K$62,0)</f>
        <v>0</v>
      </c>
      <c r="AD282" s="148">
        <f>Z282+AA282+AB282</f>
        <v>0</v>
      </c>
      <c r="AE282" s="133"/>
      <c r="AF282" s="133"/>
      <c r="AG282" s="133"/>
      <c r="AH282" s="133"/>
      <c r="AI282" s="160"/>
      <c r="AJ282" s="160"/>
      <c r="AK282" s="150" t="s">
        <f>IF($P282="r",U282,IF($P282="n",U282,"-"))</f>
        <v>28</v>
      </c>
      <c r="AL282" s="151" t="s">
        <f>IF($P282="r",V282,IF($P282="n",V282,"-"))</f>
        <v>28</v>
      </c>
      <c r="AM282" s="151" t="s">
        <f>IF($P282="r",W282,IF($P282="n",W282,"-"))</f>
        <v>28</v>
      </c>
      <c r="AN282" s="151" t="s">
        <f>IF(P282="r",J282,IF(P282="n",J282,"-"))</f>
        <v>28</v>
      </c>
      <c r="AO282" t="e">
        <f>VLOOKUP(K282,$AZ$8:$BA$27,2,FALSE)</f>
        <v>#N/A</v>
      </c>
      <c r="AP282" s="12" t="s">
        <f>IF(P282="r",(AQ$2-O282),IF(P282="n",(AQ$2-O282),"-"))</f>
        <v>28</v>
      </c>
      <c r="AQ282" s="12" t="s">
        <f>IF(P282="N",Q282,IF(P282="r",Q282,"-"))</f>
        <v>28</v>
      </c>
      <c r="AR282" s="12" t="s">
        <f>IF(P282="N",R282,IF(P282="r",R282,"-"))</f>
        <v>28</v>
      </c>
      <c r="AS282" s="12" t="s">
        <f>IF(P282="N",AI282,IF(P282="r",AI282,"-"))</f>
        <v>28</v>
      </c>
      <c r="AT282" s="12" t="s">
        <f>IF(P282="N",AJ282,IF(P282="r",AJ282,"-"))</f>
        <v>28</v>
      </c>
      <c r="AU282" s="148" t="b">
        <f>IF($Y282="Mudansha",VLOOKUP($X282,$BF$17:$BG$24,2,FALSE),IF($Y282="Yudansha",VLOOKUP($X282,$BI$17:$BJ$20,2,FALSE)))</f>
        <v>0</v>
      </c>
      <c r="AV282" t="b">
        <f>IF($AP282&gt;=65,$AU282,0)</f>
        <v>0</v>
      </c>
    </row>
    <row r="283" spans="1:256">
      <c r="F283" s="155">
        <f>F282+1</f>
        <v>278</v>
      </c>
      <c r="H283" s="133"/>
      <c r="I283" s="133"/>
      <c r="J283" s="134"/>
      <c r="K283" s="135"/>
      <c r="L283" s="136"/>
      <c r="M283" s="137">
        <f>LEFT(L283,2)</f>
      </c>
      <c r="N283" s="138">
        <f>MID(L283,4,2)</f>
      </c>
      <c r="O283" s="139">
        <f>RIGHT(L283,4)</f>
      </c>
      <c r="P283" s="140"/>
      <c r="Q283" s="141"/>
      <c r="R283" s="142"/>
      <c r="S283" s="143"/>
      <c r="T283" s="144"/>
      <c r="U283" s="145"/>
      <c r="V283" s="146"/>
      <c r="W283" s="146"/>
      <c r="X283" s="147" t="e">
        <f>VLOOKUP(AP283,$BC$7:$BD$14,2)</f>
        <v>#N/A</v>
      </c>
      <c r="Y283" s="147" t="s">
        <f>IF(P283="r",AO283,IF(P283="n",AO283,"-"))</f>
        <v>28</v>
      </c>
      <c r="Z283" s="148">
        <f>AU283-AV283</f>
        <v>0</v>
      </c>
      <c r="AA283" s="148" t="b">
        <f>IF(Y283="Mudansha",VLOOKUP(X283,$BF$7:$BG$14,2,FALSE),IF(Y283="Yudansha",VLOOKUP(X283,$BI$7:$BJ$10,2,FALSE)))</f>
        <v>0</v>
      </c>
      <c r="AB283" s="148">
        <f>IF(AQ283="Y/O",Information!S$62,0)</f>
        <v>0</v>
      </c>
      <c r="AC283" s="148">
        <f>IF(AR283="Y/O",Information!K$62,0)</f>
        <v>0</v>
      </c>
      <c r="AD283" s="148">
        <f>Z283+AA283+AB283</f>
        <v>0</v>
      </c>
      <c r="AE283" s="133"/>
      <c r="AF283" s="133"/>
      <c r="AG283" s="133"/>
      <c r="AH283" s="133"/>
      <c r="AI283" s="160"/>
      <c r="AJ283" s="160"/>
      <c r="AK283" s="150" t="s">
        <f>IF($P283="r",U283,IF($P283="n",U283,"-"))</f>
        <v>28</v>
      </c>
      <c r="AL283" s="151" t="s">
        <f>IF($P283="r",V283,IF($P283="n",V283,"-"))</f>
        <v>28</v>
      </c>
      <c r="AM283" s="151" t="s">
        <f>IF($P283="r",W283,IF($P283="n",W283,"-"))</f>
        <v>28</v>
      </c>
      <c r="AN283" s="151" t="s">
        <f>IF(P283="r",J283,IF(P283="n",J283,"-"))</f>
        <v>28</v>
      </c>
      <c r="AO283" t="e">
        <f>VLOOKUP(K283,$AZ$8:$BA$27,2,FALSE)</f>
        <v>#N/A</v>
      </c>
      <c r="AP283" s="12" t="s">
        <f>IF(P283="r",(AQ$2-O283),IF(P283="n",(AQ$2-O283),"-"))</f>
        <v>28</v>
      </c>
      <c r="AQ283" s="12" t="s">
        <f>IF(P283="N",Q283,IF(P283="r",Q283,"-"))</f>
        <v>28</v>
      </c>
      <c r="AR283" s="12" t="s">
        <f>IF(P283="N",R283,IF(P283="r",R283,"-"))</f>
        <v>28</v>
      </c>
      <c r="AS283" s="12" t="s">
        <f>IF(P283="N",AI283,IF(P283="r",AI283,"-"))</f>
        <v>28</v>
      </c>
      <c r="AT283" s="12" t="s">
        <f>IF(P283="N",AJ283,IF(P283="r",AJ283,"-"))</f>
        <v>28</v>
      </c>
      <c r="AU283" s="148" t="b">
        <f>IF($Y283="Mudansha",VLOOKUP($X283,$BF$17:$BG$24,2,FALSE),IF($Y283="Yudansha",VLOOKUP($X283,$BI$17:$BJ$20,2,FALSE)))</f>
        <v>0</v>
      </c>
      <c r="AV283" t="b">
        <f>IF($AP283&gt;=65,$AU283,0)</f>
        <v>0</v>
      </c>
    </row>
    <row r="284" spans="1:256">
      <c r="F284" s="155">
        <f>F283+1</f>
        <v>279</v>
      </c>
      <c r="H284" s="133"/>
      <c r="I284" s="133"/>
      <c r="J284" s="134"/>
      <c r="K284" s="135"/>
      <c r="L284" s="136"/>
      <c r="M284" s="137">
        <f>LEFT(L284,2)</f>
      </c>
      <c r="N284" s="138">
        <f>MID(L284,4,2)</f>
      </c>
      <c r="O284" s="139">
        <f>RIGHT(L284,4)</f>
      </c>
      <c r="P284" s="140"/>
      <c r="Q284" s="141"/>
      <c r="R284" s="142"/>
      <c r="S284" s="143"/>
      <c r="T284" s="144"/>
      <c r="U284" s="145"/>
      <c r="V284" s="146"/>
      <c r="W284" s="146"/>
      <c r="X284" s="147" t="e">
        <f>VLOOKUP(AP284,$BC$7:$BD$14,2)</f>
        <v>#N/A</v>
      </c>
      <c r="Y284" s="147" t="s">
        <f>IF(P284="r",AO284,IF(P284="n",AO284,"-"))</f>
        <v>28</v>
      </c>
      <c r="Z284" s="148">
        <f>AU284-AV284</f>
        <v>0</v>
      </c>
      <c r="AA284" s="148" t="b">
        <f>IF(Y284="Mudansha",VLOOKUP(X284,$BF$7:$BG$14,2,FALSE),IF(Y284="Yudansha",VLOOKUP(X284,$BI$7:$BJ$10,2,FALSE)))</f>
        <v>0</v>
      </c>
      <c r="AB284" s="148">
        <f>IF(AQ284="Y/O",Information!S$62,0)</f>
        <v>0</v>
      </c>
      <c r="AC284" s="148">
        <f>IF(AR284="Y/O",Information!K$62,0)</f>
        <v>0</v>
      </c>
      <c r="AD284" s="148">
        <f>Z284+AA284+AB284</f>
        <v>0</v>
      </c>
      <c r="AE284" s="133"/>
      <c r="AF284" s="133"/>
      <c r="AG284" s="133"/>
      <c r="AH284" s="133"/>
      <c r="AI284" s="160"/>
      <c r="AJ284" s="160"/>
      <c r="AK284" s="150" t="s">
        <f>IF($P284="r",U284,IF($P284="n",U284,"-"))</f>
        <v>28</v>
      </c>
      <c r="AL284" s="151" t="s">
        <f>IF($P284="r",V284,IF($P284="n",V284,"-"))</f>
        <v>28</v>
      </c>
      <c r="AM284" s="151" t="s">
        <f>IF($P284="r",W284,IF($P284="n",W284,"-"))</f>
        <v>28</v>
      </c>
      <c r="AN284" s="151" t="s">
        <f>IF(P284="r",J284,IF(P284="n",J284,"-"))</f>
        <v>28</v>
      </c>
      <c r="AO284" t="e">
        <f>VLOOKUP(K284,$AZ$8:$BA$27,2,FALSE)</f>
        <v>#N/A</v>
      </c>
      <c r="AP284" s="12" t="s">
        <f>IF(P284="r",(AQ$2-O284),IF(P284="n",(AQ$2-O284),"-"))</f>
        <v>28</v>
      </c>
      <c r="AQ284" s="12" t="s">
        <f>IF(P284="N",Q284,IF(P284="r",Q284,"-"))</f>
        <v>28</v>
      </c>
      <c r="AR284" s="12" t="s">
        <f>IF(P284="N",R284,IF(P284="r",R284,"-"))</f>
        <v>28</v>
      </c>
      <c r="AS284" s="12" t="s">
        <f>IF(P284="N",AI284,IF(P284="r",AI284,"-"))</f>
        <v>28</v>
      </c>
      <c r="AT284" s="12" t="s">
        <f>IF(P284="N",AJ284,IF(P284="r",AJ284,"-"))</f>
        <v>28</v>
      </c>
      <c r="AU284" s="148" t="b">
        <f>IF($Y284="Mudansha",VLOOKUP($X284,$BF$17:$BG$24,2,FALSE),IF($Y284="Yudansha",VLOOKUP($X284,$BI$17:$BJ$20,2,FALSE)))</f>
        <v>0</v>
      </c>
      <c r="AV284" t="b">
        <f>IF($AP284&gt;=65,$AU284,0)</f>
        <v>0</v>
      </c>
    </row>
    <row r="285" spans="1:256">
      <c r="F285" s="155">
        <f>F284+1</f>
        <v>280</v>
      </c>
      <c r="H285" s="133"/>
      <c r="I285" s="133"/>
      <c r="J285" s="134"/>
      <c r="K285" s="135"/>
      <c r="L285" s="136"/>
      <c r="M285" s="137">
        <f>LEFT(L285,2)</f>
      </c>
      <c r="N285" s="138">
        <f>MID(L285,4,2)</f>
      </c>
      <c r="O285" s="139">
        <f>RIGHT(L285,4)</f>
      </c>
      <c r="P285" s="140"/>
      <c r="Q285" s="141"/>
      <c r="R285" s="142"/>
      <c r="S285" s="143"/>
      <c r="T285" s="144"/>
      <c r="U285" s="145"/>
      <c r="V285" s="146"/>
      <c r="W285" s="146"/>
      <c r="X285" s="147" t="e">
        <f>VLOOKUP(AP285,$BC$7:$BD$14,2)</f>
        <v>#N/A</v>
      </c>
      <c r="Y285" s="147" t="s">
        <f>IF(P285="r",AO285,IF(P285="n",AO285,"-"))</f>
        <v>28</v>
      </c>
      <c r="Z285" s="148">
        <f>AU285-AV285</f>
        <v>0</v>
      </c>
      <c r="AA285" s="148" t="b">
        <f>IF(Y285="Mudansha",VLOOKUP(X285,$BF$7:$BG$14,2,FALSE),IF(Y285="Yudansha",VLOOKUP(X285,$BI$7:$BJ$10,2,FALSE)))</f>
        <v>0</v>
      </c>
      <c r="AB285" s="148">
        <f>IF(AQ285="Y/O",Information!S$62,0)</f>
        <v>0</v>
      </c>
      <c r="AC285" s="148">
        <f>IF(AR285="Y/O",Information!K$62,0)</f>
        <v>0</v>
      </c>
      <c r="AD285" s="148">
        <f>Z285+AA285+AB285</f>
        <v>0</v>
      </c>
      <c r="AE285" s="133"/>
      <c r="AF285" s="133"/>
      <c r="AG285" s="133"/>
      <c r="AH285" s="133"/>
      <c r="AI285" s="160"/>
      <c r="AJ285" s="160"/>
      <c r="AK285" s="150" t="s">
        <f>IF($P285="r",U285,IF($P285="n",U285,"-"))</f>
        <v>28</v>
      </c>
      <c r="AL285" s="151" t="s">
        <f>IF($P285="r",V285,IF($P285="n",V285,"-"))</f>
        <v>28</v>
      </c>
      <c r="AM285" s="151" t="s">
        <f>IF($P285="r",W285,IF($P285="n",W285,"-"))</f>
        <v>28</v>
      </c>
      <c r="AN285" s="151" t="s">
        <f>IF(P285="r",J285,IF(P285="n",J285,"-"))</f>
        <v>28</v>
      </c>
      <c r="AO285" t="e">
        <f>VLOOKUP(K285,$AZ$8:$BA$27,2,FALSE)</f>
        <v>#N/A</v>
      </c>
      <c r="AP285" s="12" t="s">
        <f>IF(P285="r",(AQ$2-O285),IF(P285="n",(AQ$2-O285),"-"))</f>
        <v>28</v>
      </c>
      <c r="AQ285" s="12" t="s">
        <f>IF(P285="N",Q285,IF(P285="r",Q285,"-"))</f>
        <v>28</v>
      </c>
      <c r="AR285" s="12" t="s">
        <f>IF(P285="N",R285,IF(P285="r",R285,"-"))</f>
        <v>28</v>
      </c>
      <c r="AS285" s="12" t="s">
        <f>IF(P285="N",AI285,IF(P285="r",AI285,"-"))</f>
        <v>28</v>
      </c>
      <c r="AT285" s="12" t="s">
        <f>IF(P285="N",AJ285,IF(P285="r",AJ285,"-"))</f>
        <v>28</v>
      </c>
      <c r="AU285" s="148" t="b">
        <f>IF($Y285="Mudansha",VLOOKUP($X285,$BF$17:$BG$24,2,FALSE),IF($Y285="Yudansha",VLOOKUP($X285,$BI$17:$BJ$20,2,FALSE)))</f>
        <v>0</v>
      </c>
      <c r="AV285" t="b">
        <f>IF($AP285&gt;=65,$AU285,0)</f>
        <v>0</v>
      </c>
    </row>
    <row r="286" spans="1:256">
      <c r="F286" s="155">
        <f>F285+1</f>
        <v>281</v>
      </c>
      <c r="H286" s="133"/>
      <c r="I286" s="133"/>
      <c r="J286" s="134"/>
      <c r="K286" s="135"/>
      <c r="L286" s="136"/>
      <c r="M286" s="137">
        <f>LEFT(L286,2)</f>
      </c>
      <c r="N286" s="138">
        <f>MID(L286,4,2)</f>
      </c>
      <c r="O286" s="139">
        <f>RIGHT(L286,4)</f>
      </c>
      <c r="P286" s="140"/>
      <c r="Q286" s="141"/>
      <c r="R286" s="142"/>
      <c r="S286" s="143"/>
      <c r="T286" s="144"/>
      <c r="U286" s="145"/>
      <c r="V286" s="146"/>
      <c r="W286" s="146"/>
      <c r="X286" s="147" t="e">
        <f>VLOOKUP(AP286,$BC$7:$BD$14,2)</f>
        <v>#N/A</v>
      </c>
      <c r="Y286" s="147" t="s">
        <f>IF(P286="r",AO286,IF(P286="n",AO286,"-"))</f>
        <v>28</v>
      </c>
      <c r="Z286" s="148">
        <f>AU286-AV286</f>
        <v>0</v>
      </c>
      <c r="AA286" s="148" t="b">
        <f>IF(Y286="Mudansha",VLOOKUP(X286,$BF$7:$BG$14,2,FALSE),IF(Y286="Yudansha",VLOOKUP(X286,$BI$7:$BJ$10,2,FALSE)))</f>
        <v>0</v>
      </c>
      <c r="AB286" s="148">
        <f>IF(AQ286="Y/O",Information!S$62,0)</f>
        <v>0</v>
      </c>
      <c r="AC286" s="148">
        <f>IF(AR286="Y/O",Information!K$62,0)</f>
        <v>0</v>
      </c>
      <c r="AD286" s="148">
        <f>Z286+AA286+AB286</f>
        <v>0</v>
      </c>
      <c r="AE286" s="133"/>
      <c r="AF286" s="133"/>
      <c r="AG286" s="133"/>
      <c r="AH286" s="133"/>
      <c r="AI286" s="160"/>
      <c r="AJ286" s="160"/>
      <c r="AK286" s="150" t="s">
        <f>IF($P286="r",U286,IF($P286="n",U286,"-"))</f>
        <v>28</v>
      </c>
      <c r="AL286" s="151" t="s">
        <f>IF($P286="r",V286,IF($P286="n",V286,"-"))</f>
        <v>28</v>
      </c>
      <c r="AM286" s="151" t="s">
        <f>IF($P286="r",W286,IF($P286="n",W286,"-"))</f>
        <v>28</v>
      </c>
      <c r="AN286" s="151" t="s">
        <f>IF(P286="r",J286,IF(P286="n",J286,"-"))</f>
        <v>28</v>
      </c>
      <c r="AO286" t="e">
        <f>VLOOKUP(K286,$AZ$8:$BA$27,2,FALSE)</f>
        <v>#N/A</v>
      </c>
      <c r="AP286" s="12" t="s">
        <f>IF(P286="r",(AQ$2-O286),IF(P286="n",(AQ$2-O286),"-"))</f>
        <v>28</v>
      </c>
      <c r="AQ286" s="12" t="s">
        <f>IF(P286="N",Q286,IF(P286="r",Q286,"-"))</f>
        <v>28</v>
      </c>
      <c r="AR286" s="12" t="s">
        <f>IF(P286="N",R286,IF(P286="r",R286,"-"))</f>
        <v>28</v>
      </c>
      <c r="AS286" s="12" t="s">
        <f>IF(P286="N",AI286,IF(P286="r",AI286,"-"))</f>
        <v>28</v>
      </c>
      <c r="AT286" s="12" t="s">
        <f>IF(P286="N",AJ286,IF(P286="r",AJ286,"-"))</f>
        <v>28</v>
      </c>
      <c r="AU286" s="148" t="b">
        <f>IF($Y286="Mudansha",VLOOKUP($X286,$BF$17:$BG$24,2,FALSE),IF($Y286="Yudansha",VLOOKUP($X286,$BI$17:$BJ$20,2,FALSE)))</f>
        <v>0</v>
      </c>
      <c r="AV286" t="b">
        <f>IF($AP286&gt;=65,$AU286,0)</f>
        <v>0</v>
      </c>
    </row>
    <row r="287" spans="1:256">
      <c r="F287" s="155">
        <f>F286+1</f>
        <v>282</v>
      </c>
      <c r="H287" s="133"/>
      <c r="I287" s="133"/>
      <c r="J287" s="134"/>
      <c r="K287" s="135"/>
      <c r="L287" s="136"/>
      <c r="M287" s="137">
        <f>LEFT(L287,2)</f>
      </c>
      <c r="N287" s="138">
        <f>MID(L287,4,2)</f>
      </c>
      <c r="O287" s="139">
        <f>RIGHT(L287,4)</f>
      </c>
      <c r="P287" s="140"/>
      <c r="Q287" s="141"/>
      <c r="R287" s="142"/>
      <c r="S287" s="143"/>
      <c r="T287" s="144"/>
      <c r="U287" s="145"/>
      <c r="V287" s="146"/>
      <c r="W287" s="146"/>
      <c r="X287" s="147" t="e">
        <f>VLOOKUP(AP287,$BC$7:$BD$14,2)</f>
        <v>#N/A</v>
      </c>
      <c r="Y287" s="147" t="s">
        <f>IF(P287="r",AO287,IF(P287="n",AO287,"-"))</f>
        <v>28</v>
      </c>
      <c r="Z287" s="148">
        <f>AU287-AV287</f>
        <v>0</v>
      </c>
      <c r="AA287" s="148" t="b">
        <f>IF(Y287="Mudansha",VLOOKUP(X287,$BF$7:$BG$14,2,FALSE),IF(Y287="Yudansha",VLOOKUP(X287,$BI$7:$BJ$10,2,FALSE)))</f>
        <v>0</v>
      </c>
      <c r="AB287" s="148">
        <f>IF(AQ287="Y/O",Information!S$62,0)</f>
        <v>0</v>
      </c>
      <c r="AC287" s="148">
        <f>IF(AR287="Y/O",Information!K$62,0)</f>
        <v>0</v>
      </c>
      <c r="AD287" s="148">
        <f>Z287+AA287+AB287</f>
        <v>0</v>
      </c>
      <c r="AE287" s="133"/>
      <c r="AF287" s="133"/>
      <c r="AG287" s="133"/>
      <c r="AH287" s="133"/>
      <c r="AI287" s="160"/>
      <c r="AJ287" s="160"/>
      <c r="AK287" s="150" t="s">
        <f>IF($P287="r",U287,IF($P287="n",U287,"-"))</f>
        <v>28</v>
      </c>
      <c r="AL287" s="151" t="s">
        <f>IF($P287="r",V287,IF($P287="n",V287,"-"))</f>
        <v>28</v>
      </c>
      <c r="AM287" s="151" t="s">
        <f>IF($P287="r",W287,IF($P287="n",W287,"-"))</f>
        <v>28</v>
      </c>
      <c r="AN287" s="151" t="s">
        <f>IF(P287="r",J287,IF(P287="n",J287,"-"))</f>
        <v>28</v>
      </c>
      <c r="AO287" t="e">
        <f>VLOOKUP(K287,$AZ$8:$BA$27,2,FALSE)</f>
        <v>#N/A</v>
      </c>
      <c r="AP287" s="12" t="s">
        <f>IF(P287="r",(AQ$2-O287),IF(P287="n",(AQ$2-O287),"-"))</f>
        <v>28</v>
      </c>
      <c r="AQ287" s="12" t="s">
        <f>IF(P287="N",Q287,IF(P287="r",Q287,"-"))</f>
        <v>28</v>
      </c>
      <c r="AR287" s="12" t="s">
        <f>IF(P287="N",R287,IF(P287="r",R287,"-"))</f>
        <v>28</v>
      </c>
      <c r="AS287" s="12" t="s">
        <f>IF(P287="N",AI287,IF(P287="r",AI287,"-"))</f>
        <v>28</v>
      </c>
      <c r="AT287" s="12" t="s">
        <f>IF(P287="N",AJ287,IF(P287="r",AJ287,"-"))</f>
        <v>28</v>
      </c>
      <c r="AU287" s="148" t="b">
        <f>IF($Y287="Mudansha",VLOOKUP($X287,$BF$17:$BG$24,2,FALSE),IF($Y287="Yudansha",VLOOKUP($X287,$BI$17:$BJ$20,2,FALSE)))</f>
        <v>0</v>
      </c>
      <c r="AV287" t="b">
        <f>IF($AP287&gt;=65,$AU287,0)</f>
        <v>0</v>
      </c>
    </row>
    <row r="288" spans="1:256">
      <c r="F288" s="155">
        <f>F287+1</f>
        <v>283</v>
      </c>
      <c r="H288" s="133"/>
      <c r="I288" s="133"/>
      <c r="J288" s="134"/>
      <c r="K288" s="135"/>
      <c r="L288" s="136"/>
      <c r="M288" s="137">
        <f>LEFT(L288,2)</f>
      </c>
      <c r="N288" s="138">
        <f>MID(L288,4,2)</f>
      </c>
      <c r="O288" s="139">
        <f>RIGHT(L288,4)</f>
      </c>
      <c r="P288" s="140"/>
      <c r="Q288" s="141"/>
      <c r="R288" s="142"/>
      <c r="S288" s="143"/>
      <c r="T288" s="144"/>
      <c r="U288" s="145"/>
      <c r="V288" s="146"/>
      <c r="W288" s="146"/>
      <c r="X288" s="147" t="e">
        <f>VLOOKUP(AP288,$BC$7:$BD$14,2)</f>
        <v>#N/A</v>
      </c>
      <c r="Y288" s="147" t="s">
        <f>IF(P288="r",AO288,IF(P288="n",AO288,"-"))</f>
        <v>28</v>
      </c>
      <c r="Z288" s="148">
        <f>AU288-AV288</f>
        <v>0</v>
      </c>
      <c r="AA288" s="148" t="b">
        <f>IF(Y288="Mudansha",VLOOKUP(X288,$BF$7:$BG$14,2,FALSE),IF(Y288="Yudansha",VLOOKUP(X288,$BI$7:$BJ$10,2,FALSE)))</f>
        <v>0</v>
      </c>
      <c r="AB288" s="148">
        <f>IF(AQ288="Y/O",Information!S$62,0)</f>
        <v>0</v>
      </c>
      <c r="AC288" s="148">
        <f>IF(AR288="Y/O",Information!K$62,0)</f>
        <v>0</v>
      </c>
      <c r="AD288" s="148">
        <f>Z288+AA288+AB288</f>
        <v>0</v>
      </c>
      <c r="AE288" s="133"/>
      <c r="AF288" s="133"/>
      <c r="AG288" s="133"/>
      <c r="AH288" s="133"/>
      <c r="AI288" s="160"/>
      <c r="AJ288" s="160"/>
      <c r="AK288" s="150" t="s">
        <f>IF($P288="r",U288,IF($P288="n",U288,"-"))</f>
        <v>28</v>
      </c>
      <c r="AL288" s="151" t="s">
        <f>IF($P288="r",V288,IF($P288="n",V288,"-"))</f>
        <v>28</v>
      </c>
      <c r="AM288" s="151" t="s">
        <f>IF($P288="r",W288,IF($P288="n",W288,"-"))</f>
        <v>28</v>
      </c>
      <c r="AN288" s="151" t="s">
        <f>IF(P288="r",J288,IF(P288="n",J288,"-"))</f>
        <v>28</v>
      </c>
      <c r="AO288" t="e">
        <f>VLOOKUP(K288,$AZ$8:$BA$27,2,FALSE)</f>
        <v>#N/A</v>
      </c>
      <c r="AP288" s="12" t="s">
        <f>IF(P288="r",(AQ$2-O288),IF(P288="n",(AQ$2-O288),"-"))</f>
        <v>28</v>
      </c>
      <c r="AQ288" s="12" t="s">
        <f>IF(P288="N",Q288,IF(P288="r",Q288,"-"))</f>
        <v>28</v>
      </c>
      <c r="AR288" s="12" t="s">
        <f>IF(P288="N",R288,IF(P288="r",R288,"-"))</f>
        <v>28</v>
      </c>
      <c r="AS288" s="12" t="s">
        <f>IF(P288="N",AI288,IF(P288="r",AI288,"-"))</f>
        <v>28</v>
      </c>
      <c r="AT288" s="12" t="s">
        <f>IF(P288="N",AJ288,IF(P288="r",AJ288,"-"))</f>
        <v>28</v>
      </c>
      <c r="AU288" s="148" t="b">
        <f>IF($Y288="Mudansha",VLOOKUP($X288,$BF$17:$BG$24,2,FALSE),IF($Y288="Yudansha",VLOOKUP($X288,$BI$17:$BJ$20,2,FALSE)))</f>
        <v>0</v>
      </c>
      <c r="AV288" t="b">
        <f>IF($AP288&gt;=65,$AU288,0)</f>
        <v>0</v>
      </c>
    </row>
    <row r="289" spans="1:256">
      <c r="F289" s="155">
        <f>F288+1</f>
        <v>284</v>
      </c>
      <c r="H289" s="133"/>
      <c r="I289" s="133"/>
      <c r="J289" s="134"/>
      <c r="K289" s="135"/>
      <c r="L289" s="136"/>
      <c r="M289" s="137">
        <f>LEFT(L289,2)</f>
      </c>
      <c r="N289" s="138">
        <f>MID(L289,4,2)</f>
      </c>
      <c r="O289" s="139">
        <f>RIGHT(L289,4)</f>
      </c>
      <c r="P289" s="140"/>
      <c r="Q289" s="141"/>
      <c r="R289" s="142"/>
      <c r="S289" s="143"/>
      <c r="T289" s="144"/>
      <c r="U289" s="145"/>
      <c r="V289" s="146"/>
      <c r="W289" s="146"/>
      <c r="X289" s="147" t="e">
        <f>VLOOKUP(AP289,$BC$7:$BD$14,2)</f>
        <v>#N/A</v>
      </c>
      <c r="Y289" s="147" t="s">
        <f>IF(P289="r",AO289,IF(P289="n",AO289,"-"))</f>
        <v>28</v>
      </c>
      <c r="Z289" s="148">
        <f>AU289-AV289</f>
        <v>0</v>
      </c>
      <c r="AA289" s="148" t="b">
        <f>IF(Y289="Mudansha",VLOOKUP(X289,$BF$7:$BG$14,2,FALSE),IF(Y289="Yudansha",VLOOKUP(X289,$BI$7:$BJ$10,2,FALSE)))</f>
        <v>0</v>
      </c>
      <c r="AB289" s="148">
        <f>IF(AQ289="Y/O",Information!S$62,0)</f>
        <v>0</v>
      </c>
      <c r="AC289" s="148">
        <f>IF(AR289="Y/O",Information!K$62,0)</f>
        <v>0</v>
      </c>
      <c r="AD289" s="148">
        <f>Z289+AA289+AB289</f>
        <v>0</v>
      </c>
      <c r="AE289" s="133"/>
      <c r="AF289" s="133"/>
      <c r="AG289" s="133"/>
      <c r="AH289" s="133"/>
      <c r="AI289" s="160"/>
      <c r="AJ289" s="160"/>
      <c r="AK289" s="150" t="s">
        <f>IF($P289="r",U289,IF($P289="n",U289,"-"))</f>
        <v>28</v>
      </c>
      <c r="AL289" s="151" t="s">
        <f>IF($P289="r",V289,IF($P289="n",V289,"-"))</f>
        <v>28</v>
      </c>
      <c r="AM289" s="151" t="s">
        <f>IF($P289="r",W289,IF($P289="n",W289,"-"))</f>
        <v>28</v>
      </c>
      <c r="AN289" s="151" t="s">
        <f>IF(P289="r",J289,IF(P289="n",J289,"-"))</f>
        <v>28</v>
      </c>
      <c r="AO289" t="e">
        <f>VLOOKUP(K289,$AZ$8:$BA$27,2,FALSE)</f>
        <v>#N/A</v>
      </c>
      <c r="AP289" s="12" t="s">
        <f>IF(P289="r",(AQ$2-O289),IF(P289="n",(AQ$2-O289),"-"))</f>
        <v>28</v>
      </c>
      <c r="AQ289" s="12" t="s">
        <f>IF(P289="N",Q289,IF(P289="r",Q289,"-"))</f>
        <v>28</v>
      </c>
      <c r="AR289" s="12" t="s">
        <f>IF(P289="N",R289,IF(P289="r",R289,"-"))</f>
        <v>28</v>
      </c>
      <c r="AS289" s="12" t="s">
        <f>IF(P289="N",AI289,IF(P289="r",AI289,"-"))</f>
        <v>28</v>
      </c>
      <c r="AT289" s="12" t="s">
        <f>IF(P289="N",AJ289,IF(P289="r",AJ289,"-"))</f>
        <v>28</v>
      </c>
      <c r="AU289" s="148" t="b">
        <f>IF($Y289="Mudansha",VLOOKUP($X289,$BF$17:$BG$24,2,FALSE),IF($Y289="Yudansha",VLOOKUP($X289,$BI$17:$BJ$20,2,FALSE)))</f>
        <v>0</v>
      </c>
      <c r="AV289" t="b">
        <f>IF($AP289&gt;=65,$AU289,0)</f>
        <v>0</v>
      </c>
    </row>
    <row r="290" spans="1:256">
      <c r="F290" s="155">
        <f>F289+1</f>
        <v>285</v>
      </c>
      <c r="H290" s="133"/>
      <c r="I290" s="133"/>
      <c r="J290" s="134"/>
      <c r="K290" s="135"/>
      <c r="L290" s="136"/>
      <c r="M290" s="137">
        <f>LEFT(L290,2)</f>
      </c>
      <c r="N290" s="138">
        <f>MID(L290,4,2)</f>
      </c>
      <c r="O290" s="139">
        <f>RIGHT(L290,4)</f>
      </c>
      <c r="P290" s="140"/>
      <c r="Q290" s="141"/>
      <c r="R290" s="142"/>
      <c r="S290" s="143"/>
      <c r="T290" s="144"/>
      <c r="U290" s="145"/>
      <c r="V290" s="146"/>
      <c r="W290" s="146"/>
      <c r="X290" s="147" t="e">
        <f>VLOOKUP(AP290,$BC$7:$BD$14,2)</f>
        <v>#N/A</v>
      </c>
      <c r="Y290" s="147" t="s">
        <f>IF(P290="r",AO290,IF(P290="n",AO290,"-"))</f>
        <v>28</v>
      </c>
      <c r="Z290" s="148">
        <f>AU290-AV290</f>
        <v>0</v>
      </c>
      <c r="AA290" s="148" t="b">
        <f>IF(Y290="Mudansha",VLOOKUP(X290,$BF$7:$BG$14,2,FALSE),IF(Y290="Yudansha",VLOOKUP(X290,$BI$7:$BJ$10,2,FALSE)))</f>
        <v>0</v>
      </c>
      <c r="AB290" s="148">
        <f>IF(AQ290="Y/O",Information!S$62,0)</f>
        <v>0</v>
      </c>
      <c r="AC290" s="148">
        <f>IF(AR290="Y/O",Information!K$62,0)</f>
        <v>0</v>
      </c>
      <c r="AD290" s="148">
        <f>Z290+AA290+AB290</f>
        <v>0</v>
      </c>
      <c r="AE290" s="133"/>
      <c r="AF290" s="133"/>
      <c r="AG290" s="133"/>
      <c r="AH290" s="133"/>
      <c r="AI290" s="160"/>
      <c r="AJ290" s="160"/>
      <c r="AK290" s="150" t="s">
        <f>IF($P290="r",U290,IF($P290="n",U290,"-"))</f>
        <v>28</v>
      </c>
      <c r="AL290" s="151" t="s">
        <f>IF($P290="r",V290,IF($P290="n",V290,"-"))</f>
        <v>28</v>
      </c>
      <c r="AM290" s="151" t="s">
        <f>IF($P290="r",W290,IF($P290="n",W290,"-"))</f>
        <v>28</v>
      </c>
      <c r="AN290" s="151" t="s">
        <f>IF(P290="r",J290,IF(P290="n",J290,"-"))</f>
        <v>28</v>
      </c>
      <c r="AO290" t="e">
        <f>VLOOKUP(K290,$AZ$8:$BA$27,2,FALSE)</f>
        <v>#N/A</v>
      </c>
      <c r="AP290" s="12" t="s">
        <f>IF(P290="r",(AQ$2-O290),IF(P290="n",(AQ$2-O290),"-"))</f>
        <v>28</v>
      </c>
      <c r="AQ290" s="12" t="s">
        <f>IF(P290="N",Q290,IF(P290="r",Q290,"-"))</f>
        <v>28</v>
      </c>
      <c r="AR290" s="12" t="s">
        <f>IF(P290="N",R290,IF(P290="r",R290,"-"))</f>
        <v>28</v>
      </c>
      <c r="AS290" s="12" t="s">
        <f>IF(P290="N",AI290,IF(P290="r",AI290,"-"))</f>
        <v>28</v>
      </c>
      <c r="AT290" s="12" t="s">
        <f>IF(P290="N",AJ290,IF(P290="r",AJ290,"-"))</f>
        <v>28</v>
      </c>
      <c r="AU290" s="148" t="b">
        <f>IF($Y290="Mudansha",VLOOKUP($X290,$BF$17:$BG$24,2,FALSE),IF($Y290="Yudansha",VLOOKUP($X290,$BI$17:$BJ$20,2,FALSE)))</f>
        <v>0</v>
      </c>
      <c r="AV290" t="b">
        <f>IF($AP290&gt;=65,$AU290,0)</f>
        <v>0</v>
      </c>
    </row>
    <row r="291" spans="1:256">
      <c r="F291" s="155">
        <f>F290+1</f>
        <v>286</v>
      </c>
      <c r="H291" s="133"/>
      <c r="I291" s="133"/>
      <c r="J291" s="134"/>
      <c r="K291" s="135"/>
      <c r="L291" s="136"/>
      <c r="M291" s="137">
        <f>LEFT(L291,2)</f>
      </c>
      <c r="N291" s="138">
        <f>MID(L291,4,2)</f>
      </c>
      <c r="O291" s="139">
        <f>RIGHT(L291,4)</f>
      </c>
      <c r="P291" s="140"/>
      <c r="Q291" s="141"/>
      <c r="R291" s="142"/>
      <c r="S291" s="143"/>
      <c r="T291" s="144"/>
      <c r="U291" s="145"/>
      <c r="V291" s="146"/>
      <c r="W291" s="146"/>
      <c r="X291" s="147" t="e">
        <f>VLOOKUP(AP291,$BC$7:$BD$14,2)</f>
        <v>#N/A</v>
      </c>
      <c r="Y291" s="147" t="s">
        <f>IF(P291="r",AO291,IF(P291="n",AO291,"-"))</f>
        <v>28</v>
      </c>
      <c r="Z291" s="148">
        <f>AU291-AV291</f>
        <v>0</v>
      </c>
      <c r="AA291" s="148" t="b">
        <f>IF(Y291="Mudansha",VLOOKUP(X291,$BF$7:$BG$14,2,FALSE),IF(Y291="Yudansha",VLOOKUP(X291,$BI$7:$BJ$10,2,FALSE)))</f>
        <v>0</v>
      </c>
      <c r="AB291" s="148">
        <f>IF(AQ291="Y/O",Information!S$62,0)</f>
        <v>0</v>
      </c>
      <c r="AC291" s="148">
        <f>IF(AR291="Y/O",Information!K$62,0)</f>
        <v>0</v>
      </c>
      <c r="AD291" s="148">
        <f>Z291+AA291+AB291</f>
        <v>0</v>
      </c>
      <c r="AE291" s="133"/>
      <c r="AF291" s="133"/>
      <c r="AG291" s="133"/>
      <c r="AH291" s="133"/>
      <c r="AI291" s="160"/>
      <c r="AJ291" s="160"/>
      <c r="AK291" s="150" t="s">
        <f>IF($P291="r",U291,IF($P291="n",U291,"-"))</f>
        <v>28</v>
      </c>
      <c r="AL291" s="151" t="s">
        <f>IF($P291="r",V291,IF($P291="n",V291,"-"))</f>
        <v>28</v>
      </c>
      <c r="AM291" s="151" t="s">
        <f>IF($P291="r",W291,IF($P291="n",W291,"-"))</f>
        <v>28</v>
      </c>
      <c r="AN291" s="151" t="s">
        <f>IF(P291="r",J291,IF(P291="n",J291,"-"))</f>
        <v>28</v>
      </c>
      <c r="AO291" t="e">
        <f>VLOOKUP(K291,$AZ$8:$BA$27,2,FALSE)</f>
        <v>#N/A</v>
      </c>
      <c r="AP291" s="12" t="s">
        <f>IF(P291="r",(AQ$2-O291),IF(P291="n",(AQ$2-O291),"-"))</f>
        <v>28</v>
      </c>
      <c r="AQ291" s="12" t="s">
        <f>IF(P291="N",Q291,IF(P291="r",Q291,"-"))</f>
        <v>28</v>
      </c>
      <c r="AR291" s="12" t="s">
        <f>IF(P291="N",R291,IF(P291="r",R291,"-"))</f>
        <v>28</v>
      </c>
      <c r="AS291" s="12" t="s">
        <f>IF(P291="N",AI291,IF(P291="r",AI291,"-"))</f>
        <v>28</v>
      </c>
      <c r="AT291" s="12" t="s">
        <f>IF(P291="N",AJ291,IF(P291="r",AJ291,"-"))</f>
        <v>28</v>
      </c>
      <c r="AU291" s="148" t="b">
        <f>IF($Y291="Mudansha",VLOOKUP($X291,$BF$17:$BG$24,2,FALSE),IF($Y291="Yudansha",VLOOKUP($X291,$BI$17:$BJ$20,2,FALSE)))</f>
        <v>0</v>
      </c>
      <c r="AV291" t="b">
        <f>IF($AP291&gt;=65,$AU291,0)</f>
        <v>0</v>
      </c>
    </row>
    <row r="292" spans="1:256">
      <c r="F292" s="155">
        <f>F291+1</f>
        <v>287</v>
      </c>
      <c r="H292" s="133"/>
      <c r="I292" s="133"/>
      <c r="J292" s="134"/>
      <c r="K292" s="135"/>
      <c r="L292" s="136"/>
      <c r="M292" s="137">
        <f>LEFT(L292,2)</f>
      </c>
      <c r="N292" s="138">
        <f>MID(L292,4,2)</f>
      </c>
      <c r="O292" s="139">
        <f>RIGHT(L292,4)</f>
      </c>
      <c r="P292" s="140"/>
      <c r="Q292" s="141"/>
      <c r="R292" s="142"/>
      <c r="S292" s="143"/>
      <c r="T292" s="144"/>
      <c r="U292" s="145"/>
      <c r="V292" s="146"/>
      <c r="W292" s="146"/>
      <c r="X292" s="147" t="e">
        <f>VLOOKUP(AP292,$BC$7:$BD$14,2)</f>
        <v>#N/A</v>
      </c>
      <c r="Y292" s="147" t="s">
        <f>IF(P292="r",AO292,IF(P292="n",AO292,"-"))</f>
        <v>28</v>
      </c>
      <c r="Z292" s="148">
        <f>AU292-AV292</f>
        <v>0</v>
      </c>
      <c r="AA292" s="148" t="b">
        <f>IF(Y292="Mudansha",VLOOKUP(X292,$BF$7:$BG$14,2,FALSE),IF(Y292="Yudansha",VLOOKUP(X292,$BI$7:$BJ$10,2,FALSE)))</f>
        <v>0</v>
      </c>
      <c r="AB292" s="148">
        <f>IF(AQ292="Y/O",Information!S$62,0)</f>
        <v>0</v>
      </c>
      <c r="AC292" s="148">
        <f>IF(AR292="Y/O",Information!K$62,0)</f>
        <v>0</v>
      </c>
      <c r="AD292" s="148">
        <f>Z292+AA292+AB292</f>
        <v>0</v>
      </c>
      <c r="AE292" s="133"/>
      <c r="AF292" s="133"/>
      <c r="AG292" s="133"/>
      <c r="AH292" s="133"/>
      <c r="AI292" s="160"/>
      <c r="AJ292" s="160"/>
      <c r="AK292" s="150" t="s">
        <f>IF($P292="r",U292,IF($P292="n",U292,"-"))</f>
        <v>28</v>
      </c>
      <c r="AL292" s="151" t="s">
        <f>IF($P292="r",V292,IF($P292="n",V292,"-"))</f>
        <v>28</v>
      </c>
      <c r="AM292" s="151" t="s">
        <f>IF($P292="r",W292,IF($P292="n",W292,"-"))</f>
        <v>28</v>
      </c>
      <c r="AN292" s="151" t="s">
        <f>IF(P292="r",J292,IF(P292="n",J292,"-"))</f>
        <v>28</v>
      </c>
      <c r="AO292" t="e">
        <f>VLOOKUP(K292,$AZ$8:$BA$27,2,FALSE)</f>
        <v>#N/A</v>
      </c>
      <c r="AP292" s="12" t="s">
        <f>IF(P292="r",(AQ$2-O292),IF(P292="n",(AQ$2-O292),"-"))</f>
        <v>28</v>
      </c>
      <c r="AQ292" s="12" t="s">
        <f>IF(P292="N",Q292,IF(P292="r",Q292,"-"))</f>
        <v>28</v>
      </c>
      <c r="AR292" s="12" t="s">
        <f>IF(P292="N",R292,IF(P292="r",R292,"-"))</f>
        <v>28</v>
      </c>
      <c r="AS292" s="12" t="s">
        <f>IF(P292="N",AI292,IF(P292="r",AI292,"-"))</f>
        <v>28</v>
      </c>
      <c r="AT292" s="12" t="s">
        <f>IF(P292="N",AJ292,IF(P292="r",AJ292,"-"))</f>
        <v>28</v>
      </c>
      <c r="AU292" s="148" t="b">
        <f>IF($Y292="Mudansha",VLOOKUP($X292,$BF$17:$BG$24,2,FALSE),IF($Y292="Yudansha",VLOOKUP($X292,$BI$17:$BJ$20,2,FALSE)))</f>
        <v>0</v>
      </c>
      <c r="AV292" t="b">
        <f>IF($AP292&gt;=65,$AU292,0)</f>
        <v>0</v>
      </c>
    </row>
    <row r="293" spans="1:256">
      <c r="F293" s="155">
        <f>F292+1</f>
        <v>288</v>
      </c>
      <c r="H293" s="133"/>
      <c r="I293" s="133"/>
      <c r="J293" s="134"/>
      <c r="K293" s="135"/>
      <c r="L293" s="136"/>
      <c r="M293" s="137">
        <f>LEFT(L293,2)</f>
      </c>
      <c r="N293" s="138">
        <f>MID(L293,4,2)</f>
      </c>
      <c r="O293" s="139">
        <f>RIGHT(L293,4)</f>
      </c>
      <c r="P293" s="140"/>
      <c r="Q293" s="141"/>
      <c r="R293" s="142"/>
      <c r="S293" s="143"/>
      <c r="T293" s="144"/>
      <c r="U293" s="145"/>
      <c r="V293" s="146"/>
      <c r="W293" s="146"/>
      <c r="X293" s="147" t="e">
        <f>VLOOKUP(AP293,$BC$7:$BD$14,2)</f>
        <v>#N/A</v>
      </c>
      <c r="Y293" s="147" t="s">
        <f>IF(P293="r",AO293,IF(P293="n",AO293,"-"))</f>
        <v>28</v>
      </c>
      <c r="Z293" s="148">
        <f>AU293-AV293</f>
        <v>0</v>
      </c>
      <c r="AA293" s="148" t="b">
        <f>IF(Y293="Mudansha",VLOOKUP(X293,$BF$7:$BG$14,2,FALSE),IF(Y293="Yudansha",VLOOKUP(X293,$BI$7:$BJ$10,2,FALSE)))</f>
        <v>0</v>
      </c>
      <c r="AB293" s="148">
        <f>IF(AQ293="Y/O",Information!S$62,0)</f>
        <v>0</v>
      </c>
      <c r="AC293" s="148">
        <f>IF(AR293="Y/O",Information!K$62,0)</f>
        <v>0</v>
      </c>
      <c r="AD293" s="148">
        <f>Z293+AA293+AB293</f>
        <v>0</v>
      </c>
      <c r="AE293" s="133"/>
      <c r="AF293" s="133"/>
      <c r="AG293" s="133"/>
      <c r="AH293" s="133"/>
      <c r="AI293" s="160"/>
      <c r="AJ293" s="160"/>
      <c r="AK293" s="150" t="s">
        <f>IF($P293="r",U293,IF($P293="n",U293,"-"))</f>
        <v>28</v>
      </c>
      <c r="AL293" s="151" t="s">
        <f>IF($P293="r",V293,IF($P293="n",V293,"-"))</f>
        <v>28</v>
      </c>
      <c r="AM293" s="151" t="s">
        <f>IF($P293="r",W293,IF($P293="n",W293,"-"))</f>
        <v>28</v>
      </c>
      <c r="AN293" s="151" t="s">
        <f>IF(P293="r",J293,IF(P293="n",J293,"-"))</f>
        <v>28</v>
      </c>
      <c r="AO293" t="e">
        <f>VLOOKUP(K293,$AZ$8:$BA$27,2,FALSE)</f>
        <v>#N/A</v>
      </c>
      <c r="AP293" s="12" t="s">
        <f>IF(P293="r",(AQ$2-O293),IF(P293="n",(AQ$2-O293),"-"))</f>
        <v>28</v>
      </c>
      <c r="AQ293" s="12" t="s">
        <f>IF(P293="N",Q293,IF(P293="r",Q293,"-"))</f>
        <v>28</v>
      </c>
      <c r="AR293" s="12" t="s">
        <f>IF(P293="N",R293,IF(P293="r",R293,"-"))</f>
        <v>28</v>
      </c>
      <c r="AS293" s="12" t="s">
        <f>IF(P293="N",AI293,IF(P293="r",AI293,"-"))</f>
        <v>28</v>
      </c>
      <c r="AT293" s="12" t="s">
        <f>IF(P293="N",AJ293,IF(P293="r",AJ293,"-"))</f>
        <v>28</v>
      </c>
      <c r="AU293" s="148" t="b">
        <f>IF($Y293="Mudansha",VLOOKUP($X293,$BF$17:$BG$24,2,FALSE),IF($Y293="Yudansha",VLOOKUP($X293,$BI$17:$BJ$20,2,FALSE)))</f>
        <v>0</v>
      </c>
      <c r="AV293" t="b">
        <f>IF($AP293&gt;=65,$AU293,0)</f>
        <v>0</v>
      </c>
    </row>
    <row r="294" spans="1:256">
      <c r="F294" s="155">
        <f>F293+1</f>
        <v>289</v>
      </c>
      <c r="H294" s="133"/>
      <c r="I294" s="133"/>
      <c r="J294" s="134"/>
      <c r="K294" s="135"/>
      <c r="L294" s="136"/>
      <c r="M294" s="137">
        <f>LEFT(L294,2)</f>
      </c>
      <c r="N294" s="138">
        <f>MID(L294,4,2)</f>
      </c>
      <c r="O294" s="139">
        <f>RIGHT(L294,4)</f>
      </c>
      <c r="P294" s="140"/>
      <c r="Q294" s="141"/>
      <c r="R294" s="142"/>
      <c r="S294" s="143"/>
      <c r="T294" s="144"/>
      <c r="U294" s="145"/>
      <c r="V294" s="146"/>
      <c r="W294" s="146"/>
      <c r="X294" s="147" t="e">
        <f>VLOOKUP(AP294,$BC$7:$BD$14,2)</f>
        <v>#N/A</v>
      </c>
      <c r="Y294" s="147" t="s">
        <f>IF(P294="r",AO294,IF(P294="n",AO294,"-"))</f>
        <v>28</v>
      </c>
      <c r="Z294" s="148">
        <f>AU294-AV294</f>
        <v>0</v>
      </c>
      <c r="AA294" s="148" t="b">
        <f>IF(Y294="Mudansha",VLOOKUP(X294,$BF$7:$BG$14,2,FALSE),IF(Y294="Yudansha",VLOOKUP(X294,$BI$7:$BJ$10,2,FALSE)))</f>
        <v>0</v>
      </c>
      <c r="AB294" s="148">
        <f>IF(AQ294="Y/O",Information!S$62,0)</f>
        <v>0</v>
      </c>
      <c r="AC294" s="148">
        <f>IF(AR294="Y/O",Information!K$62,0)</f>
        <v>0</v>
      </c>
      <c r="AD294" s="148">
        <f>Z294+AA294+AB294</f>
        <v>0</v>
      </c>
      <c r="AE294" s="133"/>
      <c r="AF294" s="133"/>
      <c r="AG294" s="133"/>
      <c r="AH294" s="133"/>
      <c r="AI294" s="160"/>
      <c r="AJ294" s="160"/>
      <c r="AK294" s="150" t="s">
        <f>IF($P294="r",U294,IF($P294="n",U294,"-"))</f>
        <v>28</v>
      </c>
      <c r="AL294" s="151" t="s">
        <f>IF($P294="r",V294,IF($P294="n",V294,"-"))</f>
        <v>28</v>
      </c>
      <c r="AM294" s="151" t="s">
        <f>IF($P294="r",W294,IF($P294="n",W294,"-"))</f>
        <v>28</v>
      </c>
      <c r="AN294" s="151" t="s">
        <f>IF(P294="r",J294,IF(P294="n",J294,"-"))</f>
        <v>28</v>
      </c>
      <c r="AO294" t="e">
        <f>VLOOKUP(K294,$AZ$8:$BA$27,2,FALSE)</f>
        <v>#N/A</v>
      </c>
      <c r="AP294" s="12" t="s">
        <f>IF(P294="r",(AQ$2-O294),IF(P294="n",(AQ$2-O294),"-"))</f>
        <v>28</v>
      </c>
      <c r="AQ294" s="12" t="s">
        <f>IF(P294="N",Q294,IF(P294="r",Q294,"-"))</f>
        <v>28</v>
      </c>
      <c r="AR294" s="12" t="s">
        <f>IF(P294="N",R294,IF(P294="r",R294,"-"))</f>
        <v>28</v>
      </c>
      <c r="AS294" s="12" t="s">
        <f>IF(P294="N",AI294,IF(P294="r",AI294,"-"))</f>
        <v>28</v>
      </c>
      <c r="AT294" s="12" t="s">
        <f>IF(P294="N",AJ294,IF(P294="r",AJ294,"-"))</f>
        <v>28</v>
      </c>
      <c r="AU294" s="148" t="b">
        <f>IF($Y294="Mudansha",VLOOKUP($X294,$BF$17:$BG$24,2,FALSE),IF($Y294="Yudansha",VLOOKUP($X294,$BI$17:$BJ$20,2,FALSE)))</f>
        <v>0</v>
      </c>
      <c r="AV294" t="b">
        <f>IF($AP294&gt;=65,$AU294,0)</f>
        <v>0</v>
      </c>
    </row>
    <row r="295" spans="1:256">
      <c r="F295" s="155">
        <f>F294+1</f>
        <v>290</v>
      </c>
      <c r="H295" s="133"/>
      <c r="I295" s="133"/>
      <c r="J295" s="134"/>
      <c r="K295" s="135"/>
      <c r="L295" s="136"/>
      <c r="M295" s="137">
        <f>LEFT(L295,2)</f>
      </c>
      <c r="N295" s="138">
        <f>MID(L295,4,2)</f>
      </c>
      <c r="O295" s="139">
        <f>RIGHT(L295,4)</f>
      </c>
      <c r="P295" s="140"/>
      <c r="Q295" s="141"/>
      <c r="R295" s="142"/>
      <c r="S295" s="143"/>
      <c r="T295" s="144"/>
      <c r="U295" s="145"/>
      <c r="V295" s="146"/>
      <c r="W295" s="146"/>
      <c r="X295" s="147" t="e">
        <f>VLOOKUP(AP295,$BC$7:$BD$14,2)</f>
        <v>#N/A</v>
      </c>
      <c r="Y295" s="147" t="s">
        <f>IF(P295="r",AO295,IF(P295="n",AO295,"-"))</f>
        <v>28</v>
      </c>
      <c r="Z295" s="148">
        <f>AU295-AV295</f>
        <v>0</v>
      </c>
      <c r="AA295" s="148" t="b">
        <f>IF(Y295="Mudansha",VLOOKUP(X295,$BF$7:$BG$14,2,FALSE),IF(Y295="Yudansha",VLOOKUP(X295,$BI$7:$BJ$10,2,FALSE)))</f>
        <v>0</v>
      </c>
      <c r="AB295" s="148">
        <f>IF(AQ295="Y/O",Information!S$62,0)</f>
        <v>0</v>
      </c>
      <c r="AC295" s="148">
        <f>IF(AR295="Y/O",Information!K$62,0)</f>
        <v>0</v>
      </c>
      <c r="AD295" s="148">
        <f>Z295+AA295+AB295</f>
        <v>0</v>
      </c>
      <c r="AE295" s="133"/>
      <c r="AF295" s="133"/>
      <c r="AG295" s="133"/>
      <c r="AH295" s="133"/>
      <c r="AI295" s="160"/>
      <c r="AJ295" s="160"/>
      <c r="AK295" s="150" t="s">
        <f>IF($P295="r",U295,IF($P295="n",U295,"-"))</f>
        <v>28</v>
      </c>
      <c r="AL295" s="151" t="s">
        <f>IF($P295="r",V295,IF($P295="n",V295,"-"))</f>
        <v>28</v>
      </c>
      <c r="AM295" s="151" t="s">
        <f>IF($P295="r",W295,IF($P295="n",W295,"-"))</f>
        <v>28</v>
      </c>
      <c r="AN295" s="151" t="s">
        <f>IF(P295="r",J295,IF(P295="n",J295,"-"))</f>
        <v>28</v>
      </c>
      <c r="AO295" t="e">
        <f>VLOOKUP(K295,$AZ$8:$BA$27,2,FALSE)</f>
        <v>#N/A</v>
      </c>
      <c r="AP295" s="12" t="s">
        <f>IF(P295="r",(AQ$2-O295),IF(P295="n",(AQ$2-O295),"-"))</f>
        <v>28</v>
      </c>
      <c r="AQ295" s="12" t="s">
        <f>IF(P295="N",Q295,IF(P295="r",Q295,"-"))</f>
        <v>28</v>
      </c>
      <c r="AR295" s="12" t="s">
        <f>IF(P295="N",R295,IF(P295="r",R295,"-"))</f>
        <v>28</v>
      </c>
      <c r="AS295" s="12" t="s">
        <f>IF(P295="N",AI295,IF(P295="r",AI295,"-"))</f>
        <v>28</v>
      </c>
      <c r="AT295" s="12" t="s">
        <f>IF(P295="N",AJ295,IF(P295="r",AJ295,"-"))</f>
        <v>28</v>
      </c>
      <c r="AU295" s="148" t="b">
        <f>IF($Y295="Mudansha",VLOOKUP($X295,$BF$17:$BG$24,2,FALSE),IF($Y295="Yudansha",VLOOKUP($X295,$BI$17:$BJ$20,2,FALSE)))</f>
        <v>0</v>
      </c>
      <c r="AV295" t="b">
        <f>IF($AP295&gt;=65,$AU295,0)</f>
        <v>0</v>
      </c>
    </row>
    <row r="296" spans="1:256">
      <c r="F296" s="155">
        <f>F295+1</f>
        <v>291</v>
      </c>
      <c r="H296" s="133"/>
      <c r="I296" s="133"/>
      <c r="J296" s="134"/>
      <c r="K296" s="135"/>
      <c r="L296" s="136"/>
      <c r="M296" s="137">
        <f>LEFT(L296,2)</f>
      </c>
      <c r="N296" s="138">
        <f>MID(L296,4,2)</f>
      </c>
      <c r="O296" s="139">
        <f>RIGHT(L296,4)</f>
      </c>
      <c r="P296" s="140"/>
      <c r="Q296" s="141"/>
      <c r="R296" s="142"/>
      <c r="S296" s="143"/>
      <c r="T296" s="144"/>
      <c r="U296" s="145"/>
      <c r="V296" s="146"/>
      <c r="W296" s="146"/>
      <c r="X296" s="147" t="e">
        <f>VLOOKUP(AP296,$BC$7:$BD$14,2)</f>
        <v>#N/A</v>
      </c>
      <c r="Y296" s="147" t="s">
        <f>IF(P296="r",AO296,IF(P296="n",AO296,"-"))</f>
        <v>28</v>
      </c>
      <c r="Z296" s="148">
        <f>AU296-AV296</f>
        <v>0</v>
      </c>
      <c r="AA296" s="148" t="b">
        <f>IF(Y296="Mudansha",VLOOKUP(X296,$BF$7:$BG$14,2,FALSE),IF(Y296="Yudansha",VLOOKUP(X296,$BI$7:$BJ$10,2,FALSE)))</f>
        <v>0</v>
      </c>
      <c r="AB296" s="148">
        <f>IF(AQ296="Y/O",Information!S$62,0)</f>
        <v>0</v>
      </c>
      <c r="AC296" s="148">
        <f>IF(AR296="Y/O",Information!K$62,0)</f>
        <v>0</v>
      </c>
      <c r="AD296" s="148">
        <f>Z296+AA296+AB296</f>
        <v>0</v>
      </c>
      <c r="AE296" s="133"/>
      <c r="AF296" s="133"/>
      <c r="AG296" s="133"/>
      <c r="AH296" s="133"/>
      <c r="AI296" s="160"/>
      <c r="AJ296" s="160"/>
      <c r="AK296" s="150" t="s">
        <f>IF($P296="r",U296,IF($P296="n",U296,"-"))</f>
        <v>28</v>
      </c>
      <c r="AL296" s="151" t="s">
        <f>IF($P296="r",V296,IF($P296="n",V296,"-"))</f>
        <v>28</v>
      </c>
      <c r="AM296" s="151" t="s">
        <f>IF($P296="r",W296,IF($P296="n",W296,"-"))</f>
        <v>28</v>
      </c>
      <c r="AN296" s="151" t="s">
        <f>IF(P296="r",J296,IF(P296="n",J296,"-"))</f>
        <v>28</v>
      </c>
      <c r="AO296" t="e">
        <f>VLOOKUP(K296,$AZ$8:$BA$27,2,FALSE)</f>
        <v>#N/A</v>
      </c>
      <c r="AP296" s="12" t="s">
        <f>IF(P296="r",(AQ$2-O296),IF(P296="n",(AQ$2-O296),"-"))</f>
        <v>28</v>
      </c>
      <c r="AQ296" s="12" t="s">
        <f>IF(P296="N",Q296,IF(P296="r",Q296,"-"))</f>
        <v>28</v>
      </c>
      <c r="AR296" s="12" t="s">
        <f>IF(P296="N",R296,IF(P296="r",R296,"-"))</f>
        <v>28</v>
      </c>
      <c r="AS296" s="12" t="s">
        <f>IF(P296="N",AI296,IF(P296="r",AI296,"-"))</f>
        <v>28</v>
      </c>
      <c r="AT296" s="12" t="s">
        <f>IF(P296="N",AJ296,IF(P296="r",AJ296,"-"))</f>
        <v>28</v>
      </c>
      <c r="AU296" s="148" t="b">
        <f>IF($Y296="Mudansha",VLOOKUP($X296,$BF$17:$BG$24,2,FALSE),IF($Y296="Yudansha",VLOOKUP($X296,$BI$17:$BJ$20,2,FALSE)))</f>
        <v>0</v>
      </c>
      <c r="AV296" t="b">
        <f>IF($AP296&gt;=65,$AU296,0)</f>
        <v>0</v>
      </c>
    </row>
    <row r="297" spans="1:256">
      <c r="F297" s="155">
        <f>F296+1</f>
        <v>292</v>
      </c>
      <c r="H297" s="133"/>
      <c r="I297" s="133"/>
      <c r="J297" s="134"/>
      <c r="K297" s="135"/>
      <c r="L297" s="136"/>
      <c r="M297" s="137">
        <f>LEFT(L297,2)</f>
      </c>
      <c r="N297" s="138">
        <f>MID(L297,4,2)</f>
      </c>
      <c r="O297" s="139">
        <f>RIGHT(L297,4)</f>
      </c>
      <c r="P297" s="140"/>
      <c r="Q297" s="141"/>
      <c r="R297" s="142"/>
      <c r="S297" s="143"/>
      <c r="T297" s="144"/>
      <c r="U297" s="145"/>
      <c r="V297" s="146"/>
      <c r="W297" s="146"/>
      <c r="X297" s="147" t="e">
        <f>VLOOKUP(AP297,$BC$7:$BD$14,2)</f>
        <v>#N/A</v>
      </c>
      <c r="Y297" s="147" t="s">
        <f>IF(P297="r",AO297,IF(P297="n",AO297,"-"))</f>
        <v>28</v>
      </c>
      <c r="Z297" s="148">
        <f>AU297-AV297</f>
        <v>0</v>
      </c>
      <c r="AA297" s="148" t="b">
        <f>IF(Y297="Mudansha",VLOOKUP(X297,$BF$7:$BG$14,2,FALSE),IF(Y297="Yudansha",VLOOKUP(X297,$BI$7:$BJ$10,2,FALSE)))</f>
        <v>0</v>
      </c>
      <c r="AB297" s="148">
        <f>IF(AQ297="Y/O",Information!S$62,0)</f>
        <v>0</v>
      </c>
      <c r="AC297" s="148">
        <f>IF(AR297="Y/O",Information!K$62,0)</f>
        <v>0</v>
      </c>
      <c r="AD297" s="148">
        <f>Z297+AA297+AB297</f>
        <v>0</v>
      </c>
      <c r="AE297" s="133"/>
      <c r="AF297" s="133"/>
      <c r="AG297" s="133"/>
      <c r="AH297" s="133"/>
      <c r="AI297" s="160"/>
      <c r="AJ297" s="160"/>
      <c r="AK297" s="150" t="s">
        <f>IF($P297="r",U297,IF($P297="n",U297,"-"))</f>
        <v>28</v>
      </c>
      <c r="AL297" s="151" t="s">
        <f>IF($P297="r",V297,IF($P297="n",V297,"-"))</f>
        <v>28</v>
      </c>
      <c r="AM297" s="151" t="s">
        <f>IF($P297="r",W297,IF($P297="n",W297,"-"))</f>
        <v>28</v>
      </c>
      <c r="AN297" s="151" t="s">
        <f>IF(P297="r",J297,IF(P297="n",J297,"-"))</f>
        <v>28</v>
      </c>
      <c r="AO297" t="e">
        <f>VLOOKUP(K297,$AZ$8:$BA$27,2,FALSE)</f>
        <v>#N/A</v>
      </c>
      <c r="AP297" s="12" t="s">
        <f>IF(P297="r",(AQ$2-O297),IF(P297="n",(AQ$2-O297),"-"))</f>
        <v>28</v>
      </c>
      <c r="AQ297" s="12" t="s">
        <f>IF(P297="N",Q297,IF(P297="r",Q297,"-"))</f>
        <v>28</v>
      </c>
      <c r="AR297" s="12" t="s">
        <f>IF(P297="N",R297,IF(P297="r",R297,"-"))</f>
        <v>28</v>
      </c>
      <c r="AS297" s="12" t="s">
        <f>IF(P297="N",AI297,IF(P297="r",AI297,"-"))</f>
        <v>28</v>
      </c>
      <c r="AT297" s="12" t="s">
        <f>IF(P297="N",AJ297,IF(P297="r",AJ297,"-"))</f>
        <v>28</v>
      </c>
      <c r="AU297" s="148" t="b">
        <f>IF($Y297="Mudansha",VLOOKUP($X297,$BF$17:$BG$24,2,FALSE),IF($Y297="Yudansha",VLOOKUP($X297,$BI$17:$BJ$20,2,FALSE)))</f>
        <v>0</v>
      </c>
      <c r="AV297" t="b">
        <f>IF($AP297&gt;=65,$AU297,0)</f>
        <v>0</v>
      </c>
    </row>
    <row r="298" spans="1:256">
      <c r="F298" s="155">
        <f>F297+1</f>
        <v>293</v>
      </c>
      <c r="H298" s="133"/>
      <c r="I298" s="133"/>
      <c r="J298" s="134"/>
      <c r="K298" s="135"/>
      <c r="L298" s="136"/>
      <c r="M298" s="137">
        <f>LEFT(L298,2)</f>
      </c>
      <c r="N298" s="138">
        <f>MID(L298,4,2)</f>
      </c>
      <c r="O298" s="139">
        <f>RIGHT(L298,4)</f>
      </c>
      <c r="P298" s="140"/>
      <c r="Q298" s="141"/>
      <c r="R298" s="142"/>
      <c r="S298" s="143"/>
      <c r="T298" s="144"/>
      <c r="U298" s="145"/>
      <c r="V298" s="146"/>
      <c r="W298" s="146"/>
      <c r="X298" s="147" t="e">
        <f>VLOOKUP(AP298,$BC$7:$BD$14,2)</f>
        <v>#N/A</v>
      </c>
      <c r="Y298" s="147" t="s">
        <f>IF(P298="r",AO298,IF(P298="n",AO298,"-"))</f>
        <v>28</v>
      </c>
      <c r="Z298" s="148">
        <f>AU298-AV298</f>
        <v>0</v>
      </c>
      <c r="AA298" s="148" t="b">
        <f>IF(Y298="Mudansha",VLOOKUP(X298,$BF$7:$BG$14,2,FALSE),IF(Y298="Yudansha",VLOOKUP(X298,$BI$7:$BJ$10,2,FALSE)))</f>
        <v>0</v>
      </c>
      <c r="AB298" s="148">
        <f>IF(AQ298="Y/O",Information!S$62,0)</f>
        <v>0</v>
      </c>
      <c r="AC298" s="148">
        <f>IF(AR298="Y/O",Information!K$62,0)</f>
        <v>0</v>
      </c>
      <c r="AD298" s="148">
        <f>Z298+AA298+AB298</f>
        <v>0</v>
      </c>
      <c r="AE298" s="133"/>
      <c r="AF298" s="133"/>
      <c r="AG298" s="133"/>
      <c r="AH298" s="133"/>
      <c r="AI298" s="160"/>
      <c r="AJ298" s="160"/>
      <c r="AK298" s="150" t="s">
        <f>IF($P298="r",U298,IF($P298="n",U298,"-"))</f>
        <v>28</v>
      </c>
      <c r="AL298" s="151" t="s">
        <f>IF($P298="r",V298,IF($P298="n",V298,"-"))</f>
        <v>28</v>
      </c>
      <c r="AM298" s="151" t="s">
        <f>IF($P298="r",W298,IF($P298="n",W298,"-"))</f>
        <v>28</v>
      </c>
      <c r="AN298" s="151" t="s">
        <f>IF(P298="r",J298,IF(P298="n",J298,"-"))</f>
        <v>28</v>
      </c>
      <c r="AO298" t="e">
        <f>VLOOKUP(K298,$AZ$8:$BA$27,2,FALSE)</f>
        <v>#N/A</v>
      </c>
      <c r="AP298" s="12" t="s">
        <f>IF(P298="r",(AQ$2-O298),IF(P298="n",(AQ$2-O298),"-"))</f>
        <v>28</v>
      </c>
      <c r="AQ298" s="12" t="s">
        <f>IF(P298="N",Q298,IF(P298="r",Q298,"-"))</f>
        <v>28</v>
      </c>
      <c r="AR298" s="12" t="s">
        <f>IF(P298="N",R298,IF(P298="r",R298,"-"))</f>
        <v>28</v>
      </c>
      <c r="AS298" s="12" t="s">
        <f>IF(P298="N",AI298,IF(P298="r",AI298,"-"))</f>
        <v>28</v>
      </c>
      <c r="AT298" s="12" t="s">
        <f>IF(P298="N",AJ298,IF(P298="r",AJ298,"-"))</f>
        <v>28</v>
      </c>
      <c r="AU298" s="148" t="b">
        <f>IF($Y298="Mudansha",VLOOKUP($X298,$BF$17:$BG$24,2,FALSE),IF($Y298="Yudansha",VLOOKUP($X298,$BI$17:$BJ$20,2,FALSE)))</f>
        <v>0</v>
      </c>
      <c r="AV298" t="b">
        <f>IF($AP298&gt;=65,$AU298,0)</f>
        <v>0</v>
      </c>
    </row>
    <row r="299" spans="1:256">
      <c r="F299" s="155">
        <f>F298+1</f>
        <v>294</v>
      </c>
      <c r="H299" s="133"/>
      <c r="I299" s="133"/>
      <c r="J299" s="134"/>
      <c r="K299" s="135"/>
      <c r="L299" s="136"/>
      <c r="M299" s="137">
        <f>LEFT(L299,2)</f>
      </c>
      <c r="N299" s="138">
        <f>MID(L299,4,2)</f>
      </c>
      <c r="O299" s="139">
        <f>RIGHT(L299,4)</f>
      </c>
      <c r="P299" s="140"/>
      <c r="Q299" s="141"/>
      <c r="R299" s="142"/>
      <c r="S299" s="143"/>
      <c r="T299" s="144"/>
      <c r="U299" s="145"/>
      <c r="V299" s="146"/>
      <c r="W299" s="146"/>
      <c r="X299" s="147" t="e">
        <f>VLOOKUP(AP299,$BC$7:$BD$14,2)</f>
        <v>#N/A</v>
      </c>
      <c r="Y299" s="147" t="s">
        <f>IF(P299="r",AO299,IF(P299="n",AO299,"-"))</f>
        <v>28</v>
      </c>
      <c r="Z299" s="148">
        <f>AU299-AV299</f>
        <v>0</v>
      </c>
      <c r="AA299" s="148" t="b">
        <f>IF(Y299="Mudansha",VLOOKUP(X299,$BF$7:$BG$14,2,FALSE),IF(Y299="Yudansha",VLOOKUP(X299,$BI$7:$BJ$10,2,FALSE)))</f>
        <v>0</v>
      </c>
      <c r="AB299" s="148">
        <f>IF(AQ299="Y/O",Information!S$62,0)</f>
        <v>0</v>
      </c>
      <c r="AC299" s="148">
        <f>IF(AR299="Y/O",Information!K$62,0)</f>
        <v>0</v>
      </c>
      <c r="AD299" s="148">
        <f>Z299+AA299+AB299</f>
        <v>0</v>
      </c>
      <c r="AE299" s="133"/>
      <c r="AF299" s="133"/>
      <c r="AG299" s="133"/>
      <c r="AH299" s="133"/>
      <c r="AI299" s="160"/>
      <c r="AJ299" s="160"/>
      <c r="AK299" s="150" t="s">
        <f>IF($P299="r",U299,IF($P299="n",U299,"-"))</f>
        <v>28</v>
      </c>
      <c r="AL299" s="151" t="s">
        <f>IF($P299="r",V299,IF($P299="n",V299,"-"))</f>
        <v>28</v>
      </c>
      <c r="AM299" s="151" t="s">
        <f>IF($P299="r",W299,IF($P299="n",W299,"-"))</f>
        <v>28</v>
      </c>
      <c r="AN299" s="151" t="s">
        <f>IF(P299="r",J299,IF(P299="n",J299,"-"))</f>
        <v>28</v>
      </c>
      <c r="AO299" t="e">
        <f>VLOOKUP(K299,$AZ$8:$BA$27,2,FALSE)</f>
        <v>#N/A</v>
      </c>
      <c r="AP299" s="12" t="s">
        <f>IF(P299="r",(AQ$2-O299),IF(P299="n",(AQ$2-O299),"-"))</f>
        <v>28</v>
      </c>
      <c r="AQ299" s="12" t="s">
        <f>IF(P299="N",Q299,IF(P299="r",Q299,"-"))</f>
        <v>28</v>
      </c>
      <c r="AR299" s="12" t="s">
        <f>IF(P299="N",R299,IF(P299="r",R299,"-"))</f>
        <v>28</v>
      </c>
      <c r="AS299" s="12" t="s">
        <f>IF(P299="N",AI299,IF(P299="r",AI299,"-"))</f>
        <v>28</v>
      </c>
      <c r="AT299" s="12" t="s">
        <f>IF(P299="N",AJ299,IF(P299="r",AJ299,"-"))</f>
        <v>28</v>
      </c>
      <c r="AU299" s="148" t="b">
        <f>IF($Y299="Mudansha",VLOOKUP($X299,$BF$17:$BG$24,2,FALSE),IF($Y299="Yudansha",VLOOKUP($X299,$BI$17:$BJ$20,2,FALSE)))</f>
        <v>0</v>
      </c>
      <c r="AV299" t="b">
        <f>IF($AP299&gt;=65,$AU299,0)</f>
        <v>0</v>
      </c>
    </row>
    <row r="300" spans="1:256">
      <c r="F300" s="155">
        <f>F299+1</f>
        <v>295</v>
      </c>
      <c r="H300" s="133"/>
      <c r="I300" s="133"/>
      <c r="J300" s="134"/>
      <c r="K300" s="135"/>
      <c r="L300" s="136"/>
      <c r="M300" s="137">
        <f>LEFT(L300,2)</f>
      </c>
      <c r="N300" s="138">
        <f>MID(L300,4,2)</f>
      </c>
      <c r="O300" s="139">
        <f>RIGHT(L300,4)</f>
      </c>
      <c r="P300" s="140"/>
      <c r="Q300" s="141"/>
      <c r="R300" s="142"/>
      <c r="S300" s="143"/>
      <c r="T300" s="144"/>
      <c r="U300" s="145"/>
      <c r="V300" s="146"/>
      <c r="W300" s="146"/>
      <c r="X300" s="147" t="e">
        <f>VLOOKUP(AP300,$BC$7:$BD$14,2)</f>
        <v>#N/A</v>
      </c>
      <c r="Y300" s="147" t="s">
        <f>IF(P300="r",AO300,IF(P300="n",AO300,"-"))</f>
        <v>28</v>
      </c>
      <c r="Z300" s="148">
        <f>AU300-AV300</f>
        <v>0</v>
      </c>
      <c r="AA300" s="148" t="b">
        <f>IF(Y300="Mudansha",VLOOKUP(X300,$BF$7:$BG$14,2,FALSE),IF(Y300="Yudansha",VLOOKUP(X300,$BI$7:$BJ$10,2,FALSE)))</f>
        <v>0</v>
      </c>
      <c r="AB300" s="148">
        <f>IF(AQ300="Y/O",Information!S$62,0)</f>
        <v>0</v>
      </c>
      <c r="AC300" s="148">
        <f>IF(AR300="Y/O",Information!K$62,0)</f>
        <v>0</v>
      </c>
      <c r="AD300" s="148">
        <f>Z300+AA300+AB300</f>
        <v>0</v>
      </c>
      <c r="AE300" s="133"/>
      <c r="AF300" s="133"/>
      <c r="AG300" s="133"/>
      <c r="AH300" s="133"/>
      <c r="AI300" s="160"/>
      <c r="AJ300" s="160"/>
      <c r="AK300" s="150" t="s">
        <f>IF($P300="r",U300,IF($P300="n",U300,"-"))</f>
        <v>28</v>
      </c>
      <c r="AL300" s="151" t="s">
        <f>IF($P300="r",V300,IF($P300="n",V300,"-"))</f>
        <v>28</v>
      </c>
      <c r="AM300" s="151" t="s">
        <f>IF($P300="r",W300,IF($P300="n",W300,"-"))</f>
        <v>28</v>
      </c>
      <c r="AN300" s="151" t="s">
        <f>IF(P300="r",J300,IF(P300="n",J300,"-"))</f>
        <v>28</v>
      </c>
      <c r="AO300" t="e">
        <f>VLOOKUP(K300,$AZ$8:$BA$27,2,FALSE)</f>
        <v>#N/A</v>
      </c>
      <c r="AP300" s="12" t="s">
        <f>IF(P300="r",(AQ$2-O300),IF(P300="n",(AQ$2-O300),"-"))</f>
        <v>28</v>
      </c>
      <c r="AQ300" s="12" t="s">
        <f>IF(P300="N",Q300,IF(P300="r",Q300,"-"))</f>
        <v>28</v>
      </c>
      <c r="AR300" s="12" t="s">
        <f>IF(P300="N",R300,IF(P300="r",R300,"-"))</f>
        <v>28</v>
      </c>
      <c r="AS300" s="12" t="s">
        <f>IF(P300="N",AI300,IF(P300="r",AI300,"-"))</f>
        <v>28</v>
      </c>
      <c r="AT300" s="12" t="s">
        <f>IF(P300="N",AJ300,IF(P300="r",AJ300,"-"))</f>
        <v>28</v>
      </c>
      <c r="AU300" s="148" t="b">
        <f>IF($Y300="Mudansha",VLOOKUP($X300,$BF$17:$BG$24,2,FALSE),IF($Y300="Yudansha",VLOOKUP($X300,$BI$17:$BJ$20,2,FALSE)))</f>
        <v>0</v>
      </c>
      <c r="AV300" t="b">
        <f>IF($AP300&gt;=65,$AU300,0)</f>
        <v>0</v>
      </c>
    </row>
    <row r="301" spans="1:256">
      <c r="F301" s="155">
        <f>F300+1</f>
        <v>296</v>
      </c>
      <c r="H301" s="133"/>
      <c r="I301" s="133"/>
      <c r="J301" s="134"/>
      <c r="K301" s="135"/>
      <c r="L301" s="136"/>
      <c r="M301" s="137">
        <f>LEFT(L301,2)</f>
      </c>
      <c r="N301" s="138">
        <f>MID(L301,4,2)</f>
      </c>
      <c r="O301" s="139">
        <f>RIGHT(L301,4)</f>
      </c>
      <c r="P301" s="140"/>
      <c r="Q301" s="141"/>
      <c r="R301" s="142"/>
      <c r="S301" s="143"/>
      <c r="T301" s="144"/>
      <c r="U301" s="145"/>
      <c r="V301" s="146"/>
      <c r="W301" s="146"/>
      <c r="X301" s="147" t="e">
        <f>VLOOKUP(AP301,$BC$7:$BD$14,2)</f>
        <v>#N/A</v>
      </c>
      <c r="Y301" s="147" t="s">
        <f>IF(P301="r",AO301,IF(P301="n",AO301,"-"))</f>
        <v>28</v>
      </c>
      <c r="Z301" s="148">
        <f>AU301-AV301</f>
        <v>0</v>
      </c>
      <c r="AA301" s="148" t="b">
        <f>IF(Y301="Mudansha",VLOOKUP(X301,$BF$7:$BG$14,2,FALSE),IF(Y301="Yudansha",VLOOKUP(X301,$BI$7:$BJ$10,2,FALSE)))</f>
        <v>0</v>
      </c>
      <c r="AB301" s="148">
        <f>IF(AQ301="Y/O",Information!S$62,0)</f>
        <v>0</v>
      </c>
      <c r="AC301" s="148">
        <f>IF(AR301="Y/O",Information!K$62,0)</f>
        <v>0</v>
      </c>
      <c r="AD301" s="148">
        <f>Z301+AA301+AB301</f>
        <v>0</v>
      </c>
      <c r="AE301" s="133"/>
      <c r="AF301" s="133"/>
      <c r="AG301" s="133"/>
      <c r="AH301" s="133"/>
      <c r="AI301" s="160"/>
      <c r="AJ301" s="160"/>
      <c r="AK301" s="150" t="s">
        <f>IF($P301="r",U301,IF($P301="n",U301,"-"))</f>
        <v>28</v>
      </c>
      <c r="AL301" s="151" t="s">
        <f>IF($P301="r",V301,IF($P301="n",V301,"-"))</f>
        <v>28</v>
      </c>
      <c r="AM301" s="151" t="s">
        <f>IF($P301="r",W301,IF($P301="n",W301,"-"))</f>
        <v>28</v>
      </c>
      <c r="AN301" s="151" t="s">
        <f>IF(P301="r",J301,IF(P301="n",J301,"-"))</f>
        <v>28</v>
      </c>
      <c r="AO301" t="e">
        <f>VLOOKUP(K301,$AZ$8:$BA$27,2,FALSE)</f>
        <v>#N/A</v>
      </c>
      <c r="AP301" s="12" t="s">
        <f>IF(P301="r",(AQ$2-O301),IF(P301="n",(AQ$2-O301),"-"))</f>
        <v>28</v>
      </c>
      <c r="AQ301" s="12" t="s">
        <f>IF(P301="N",Q301,IF(P301="r",Q301,"-"))</f>
        <v>28</v>
      </c>
      <c r="AR301" s="12" t="s">
        <f>IF(P301="N",R301,IF(P301="r",R301,"-"))</f>
        <v>28</v>
      </c>
      <c r="AS301" s="12" t="s">
        <f>IF(P301="N",AI301,IF(P301="r",AI301,"-"))</f>
        <v>28</v>
      </c>
      <c r="AT301" s="12" t="s">
        <f>IF(P301="N",AJ301,IF(P301="r",AJ301,"-"))</f>
        <v>28</v>
      </c>
      <c r="AU301" s="148" t="b">
        <f>IF($Y301="Mudansha",VLOOKUP($X301,$BF$17:$BG$24,2,FALSE),IF($Y301="Yudansha",VLOOKUP($X301,$BI$17:$BJ$20,2,FALSE)))</f>
        <v>0</v>
      </c>
      <c r="AV301" t="b">
        <f>IF($AP301&gt;=65,$AU301,0)</f>
        <v>0</v>
      </c>
    </row>
    <row r="302" spans="1:256">
      <c r="F302" s="155">
        <f>F301+1</f>
        <v>297</v>
      </c>
      <c r="H302" s="133"/>
      <c r="I302" s="133"/>
      <c r="J302" s="134"/>
      <c r="K302" s="135"/>
      <c r="L302" s="136"/>
      <c r="M302" s="137">
        <f>LEFT(L302,2)</f>
      </c>
      <c r="N302" s="138">
        <f>MID(L302,4,2)</f>
      </c>
      <c r="O302" s="139">
        <f>RIGHT(L302,4)</f>
      </c>
      <c r="P302" s="140"/>
      <c r="Q302" s="141"/>
      <c r="R302" s="142"/>
      <c r="S302" s="143"/>
      <c r="T302" s="144"/>
      <c r="U302" s="145"/>
      <c r="V302" s="146"/>
      <c r="W302" s="146"/>
      <c r="X302" s="147" t="e">
        <f>VLOOKUP(AP302,$BC$7:$BD$14,2)</f>
        <v>#N/A</v>
      </c>
      <c r="Y302" s="147" t="s">
        <f>IF(P302="r",AO302,IF(P302="n",AO302,"-"))</f>
        <v>28</v>
      </c>
      <c r="Z302" s="148">
        <f>AU302-AV302</f>
        <v>0</v>
      </c>
      <c r="AA302" s="148" t="b">
        <f>IF(Y302="Mudansha",VLOOKUP(X302,$BF$7:$BG$14,2,FALSE),IF(Y302="Yudansha",VLOOKUP(X302,$BI$7:$BJ$10,2,FALSE)))</f>
        <v>0</v>
      </c>
      <c r="AB302" s="148">
        <f>IF(AQ302="Y/O",Information!S$62,0)</f>
        <v>0</v>
      </c>
      <c r="AC302" s="148">
        <f>IF(AR302="Y/O",Information!K$62,0)</f>
        <v>0</v>
      </c>
      <c r="AD302" s="148">
        <f>Z302+AA302+AB302</f>
        <v>0</v>
      </c>
      <c r="AE302" s="133"/>
      <c r="AF302" s="133"/>
      <c r="AG302" s="133"/>
      <c r="AH302" s="133"/>
      <c r="AI302" s="160"/>
      <c r="AJ302" s="160"/>
      <c r="AK302" s="150" t="s">
        <f>IF($P302="r",U302,IF($P302="n",U302,"-"))</f>
        <v>28</v>
      </c>
      <c r="AL302" s="151" t="s">
        <f>IF($P302="r",V302,IF($P302="n",V302,"-"))</f>
        <v>28</v>
      </c>
      <c r="AM302" s="151" t="s">
        <f>IF($P302="r",W302,IF($P302="n",W302,"-"))</f>
        <v>28</v>
      </c>
      <c r="AN302" s="151" t="s">
        <f>IF(P302="r",J302,IF(P302="n",J302,"-"))</f>
        <v>28</v>
      </c>
      <c r="AO302" t="e">
        <f>VLOOKUP(K302,$AZ$8:$BA$27,2,FALSE)</f>
        <v>#N/A</v>
      </c>
      <c r="AP302" s="12" t="s">
        <f>IF(P302="r",(AQ$2-O302),IF(P302="n",(AQ$2-O302),"-"))</f>
        <v>28</v>
      </c>
      <c r="AQ302" s="12" t="s">
        <f>IF(P302="N",Q302,IF(P302="r",Q302,"-"))</f>
        <v>28</v>
      </c>
      <c r="AR302" s="12" t="s">
        <f>IF(P302="N",R302,IF(P302="r",R302,"-"))</f>
        <v>28</v>
      </c>
      <c r="AS302" s="12" t="s">
        <f>IF(P302="N",AI302,IF(P302="r",AI302,"-"))</f>
        <v>28</v>
      </c>
      <c r="AT302" s="12" t="s">
        <f>IF(P302="N",AJ302,IF(P302="r",AJ302,"-"))</f>
        <v>28</v>
      </c>
      <c r="AU302" s="148" t="b">
        <f>IF($Y302="Mudansha",VLOOKUP($X302,$BF$17:$BG$24,2,FALSE),IF($Y302="Yudansha",VLOOKUP($X302,$BI$17:$BJ$20,2,FALSE)))</f>
        <v>0</v>
      </c>
      <c r="AV302" t="b">
        <f>IF($AP302&gt;=65,$AU302,0)</f>
        <v>0</v>
      </c>
    </row>
    <row r="303" spans="1:256">
      <c r="F303" s="155">
        <f>F302+1</f>
        <v>298</v>
      </c>
      <c r="H303" s="133"/>
      <c r="I303" s="133"/>
      <c r="J303" s="134"/>
      <c r="K303" s="135"/>
      <c r="L303" s="136"/>
      <c r="M303" s="137">
        <f>LEFT(L303,2)</f>
      </c>
      <c r="N303" s="138">
        <f>MID(L303,4,2)</f>
      </c>
      <c r="O303" s="139">
        <f>RIGHT(L303,4)</f>
      </c>
      <c r="P303" s="140"/>
      <c r="Q303" s="141"/>
      <c r="R303" s="142"/>
      <c r="S303" s="143"/>
      <c r="T303" s="144"/>
      <c r="U303" s="145"/>
      <c r="V303" s="146"/>
      <c r="W303" s="146"/>
      <c r="X303" s="147" t="e">
        <f>VLOOKUP(AP303,$BC$7:$BD$14,2)</f>
        <v>#N/A</v>
      </c>
      <c r="Y303" s="147" t="s">
        <f>IF(P303="r",AO303,IF(P303="n",AO303,"-"))</f>
        <v>28</v>
      </c>
      <c r="Z303" s="148">
        <f>AU303-AV303</f>
        <v>0</v>
      </c>
      <c r="AA303" s="148" t="b">
        <f>IF(Y303="Mudansha",VLOOKUP(X303,$BF$7:$BG$14,2,FALSE),IF(Y303="Yudansha",VLOOKUP(X303,$BI$7:$BJ$10,2,FALSE)))</f>
        <v>0</v>
      </c>
      <c r="AB303" s="148">
        <f>IF(AQ303="Y/O",Information!S$62,0)</f>
        <v>0</v>
      </c>
      <c r="AC303" s="148">
        <f>IF(AR303="Y/O",Information!K$62,0)</f>
        <v>0</v>
      </c>
      <c r="AD303" s="148">
        <f>Z303+AA303+AB303</f>
        <v>0</v>
      </c>
      <c r="AE303" s="133"/>
      <c r="AF303" s="133"/>
      <c r="AG303" s="133"/>
      <c r="AH303" s="133"/>
      <c r="AI303" s="160"/>
      <c r="AJ303" s="160"/>
      <c r="AK303" s="150" t="s">
        <f>IF($P303="r",U303,IF($P303="n",U303,"-"))</f>
        <v>28</v>
      </c>
      <c r="AL303" s="151" t="s">
        <f>IF($P303="r",V303,IF($P303="n",V303,"-"))</f>
        <v>28</v>
      </c>
      <c r="AM303" s="151" t="s">
        <f>IF($P303="r",W303,IF($P303="n",W303,"-"))</f>
        <v>28</v>
      </c>
      <c r="AN303" s="151" t="s">
        <f>IF(P303="r",J303,IF(P303="n",J303,"-"))</f>
        <v>28</v>
      </c>
      <c r="AO303" t="e">
        <f>VLOOKUP(K303,$AZ$8:$BA$27,2,FALSE)</f>
        <v>#N/A</v>
      </c>
      <c r="AP303" s="12" t="s">
        <f>IF(P303="r",(AQ$2-O303),IF(P303="n",(AQ$2-O303),"-"))</f>
        <v>28</v>
      </c>
      <c r="AQ303" s="12" t="s">
        <f>IF(P303="N",Q303,IF(P303="r",Q303,"-"))</f>
        <v>28</v>
      </c>
      <c r="AR303" s="12" t="s">
        <f>IF(P303="N",R303,IF(P303="r",R303,"-"))</f>
        <v>28</v>
      </c>
      <c r="AS303" s="12" t="s">
        <f>IF(P303="N",AI303,IF(P303="r",AI303,"-"))</f>
        <v>28</v>
      </c>
      <c r="AT303" s="12" t="s">
        <f>IF(P303="N",AJ303,IF(P303="r",AJ303,"-"))</f>
        <v>28</v>
      </c>
      <c r="AU303" s="148" t="b">
        <f>IF($Y303="Mudansha",VLOOKUP($X303,$BF$17:$BG$24,2,FALSE),IF($Y303="Yudansha",VLOOKUP($X303,$BI$17:$BJ$20,2,FALSE)))</f>
        <v>0</v>
      </c>
      <c r="AV303" t="b">
        <f>IF($AP303&gt;=65,$AU303,0)</f>
        <v>0</v>
      </c>
    </row>
    <row r="304" spans="1:256">
      <c r="F304" s="155">
        <f>F303+1</f>
        <v>299</v>
      </c>
      <c r="H304" s="133"/>
      <c r="I304" s="133"/>
      <c r="J304" s="134"/>
      <c r="K304" s="135"/>
      <c r="L304" s="136"/>
      <c r="M304" s="137">
        <f>LEFT(L304,2)</f>
      </c>
      <c r="N304" s="138">
        <f>MID(L304,4,2)</f>
      </c>
      <c r="O304" s="139">
        <f>RIGHT(L304,4)</f>
      </c>
      <c r="P304" s="140"/>
      <c r="Q304" s="141"/>
      <c r="R304" s="142"/>
      <c r="S304" s="143"/>
      <c r="T304" s="144"/>
      <c r="U304" s="145"/>
      <c r="V304" s="146"/>
      <c r="W304" s="146"/>
      <c r="X304" s="147" t="e">
        <f>VLOOKUP(AP304,$BC$7:$BD$14,2)</f>
        <v>#N/A</v>
      </c>
      <c r="Y304" s="147" t="s">
        <f>IF(P304="r",AO304,IF(P304="n",AO304,"-"))</f>
        <v>28</v>
      </c>
      <c r="Z304" s="148">
        <f>AU304-AV304</f>
        <v>0</v>
      </c>
      <c r="AA304" s="148" t="b">
        <f>IF(Y304="Mudansha",VLOOKUP(X304,$BF$7:$BG$14,2,FALSE),IF(Y304="Yudansha",VLOOKUP(X304,$BI$7:$BJ$10,2,FALSE)))</f>
        <v>0</v>
      </c>
      <c r="AB304" s="148">
        <f>IF(AQ304="Y/O",Information!S$62,0)</f>
        <v>0</v>
      </c>
      <c r="AC304" s="148">
        <f>IF(AR304="Y/O",Information!K$62,0)</f>
        <v>0</v>
      </c>
      <c r="AD304" s="148">
        <f>Z304+AA304+AB304</f>
        <v>0</v>
      </c>
      <c r="AE304" s="133"/>
      <c r="AF304" s="133"/>
      <c r="AG304" s="133"/>
      <c r="AH304" s="133"/>
      <c r="AI304" s="160"/>
      <c r="AJ304" s="160"/>
      <c r="AK304" s="150" t="s">
        <f>IF($P304="r",U304,IF($P304="n",U304,"-"))</f>
        <v>28</v>
      </c>
      <c r="AL304" s="151" t="s">
        <f>IF($P304="r",V304,IF($P304="n",V304,"-"))</f>
        <v>28</v>
      </c>
      <c r="AM304" s="151" t="s">
        <f>IF($P304="r",W304,IF($P304="n",W304,"-"))</f>
        <v>28</v>
      </c>
      <c r="AN304" s="151" t="s">
        <f>IF(P304="r",J304,IF(P304="n",J304,"-"))</f>
        <v>28</v>
      </c>
      <c r="AO304" t="e">
        <f>VLOOKUP(K304,$AZ$8:$BA$27,2,FALSE)</f>
        <v>#N/A</v>
      </c>
      <c r="AP304" s="12" t="s">
        <f>IF(P304="r",(AQ$2-O304),IF(P304="n",(AQ$2-O304),"-"))</f>
        <v>28</v>
      </c>
      <c r="AQ304" s="12" t="s">
        <f>IF(P304="N",Q304,IF(P304="r",Q304,"-"))</f>
        <v>28</v>
      </c>
      <c r="AR304" s="12" t="s">
        <f>IF(P304="N",R304,IF(P304="r",R304,"-"))</f>
        <v>28</v>
      </c>
      <c r="AS304" s="12" t="s">
        <f>IF(P304="N",AI304,IF(P304="r",AI304,"-"))</f>
        <v>28</v>
      </c>
      <c r="AT304" s="12" t="s">
        <f>IF(P304="N",AJ304,IF(P304="r",AJ304,"-"))</f>
        <v>28</v>
      </c>
      <c r="AU304" s="148" t="b">
        <f>IF($Y304="Mudansha",VLOOKUP($X304,$BF$17:$BG$24,2,FALSE),IF($Y304="Yudansha",VLOOKUP($X304,$BI$17:$BJ$20,2,FALSE)))</f>
        <v>0</v>
      </c>
      <c r="AV304" t="b">
        <f>IF($AP304&gt;=65,$AU304,0)</f>
        <v>0</v>
      </c>
    </row>
    <row r="305" spans="1:256">
      <c r="F305" s="155">
        <f>F304+1</f>
        <v>300</v>
      </c>
      <c r="H305" s="133"/>
      <c r="I305" s="133"/>
      <c r="J305" s="134"/>
      <c r="K305" s="135"/>
      <c r="L305" s="136"/>
      <c r="M305" s="137">
        <f>LEFT(L305,2)</f>
      </c>
      <c r="N305" s="138">
        <f>MID(L305,4,2)</f>
      </c>
      <c r="O305" s="139">
        <f>RIGHT(L305,4)</f>
      </c>
      <c r="P305" s="140"/>
      <c r="Q305" s="141"/>
      <c r="R305" s="142"/>
      <c r="S305" s="143"/>
      <c r="T305" s="144"/>
      <c r="U305" s="145"/>
      <c r="V305" s="146"/>
      <c r="W305" s="146"/>
      <c r="X305" s="147" t="e">
        <f>VLOOKUP(AP305,$BC$7:$BD$14,2)</f>
        <v>#N/A</v>
      </c>
      <c r="Y305" s="147" t="s">
        <f>IF(P305="r",AO305,IF(P305="n",AO305,"-"))</f>
        <v>28</v>
      </c>
      <c r="Z305" s="148">
        <f>AU305-AV305</f>
        <v>0</v>
      </c>
      <c r="AA305" s="148" t="b">
        <f>IF(Y305="Mudansha",VLOOKUP(X305,$BF$7:$BG$14,2,FALSE),IF(Y305="Yudansha",VLOOKUP(X305,$BI$7:$BJ$10,2,FALSE)))</f>
        <v>0</v>
      </c>
      <c r="AB305" s="148">
        <f>IF(AQ305="Y/O",Information!S$62,0)</f>
        <v>0</v>
      </c>
      <c r="AC305" s="148">
        <f>IF(AR305="Y/O",Information!K$62,0)</f>
        <v>0</v>
      </c>
      <c r="AD305" s="148">
        <f>Z305+AA305+AB305</f>
        <v>0</v>
      </c>
      <c r="AE305" s="133"/>
      <c r="AF305" s="133"/>
      <c r="AG305" s="133"/>
      <c r="AH305" s="133"/>
      <c r="AI305" s="160"/>
      <c r="AJ305" s="160"/>
      <c r="AK305" s="150" t="s">
        <f>IF($P305="r",U305,IF($P305="n",U305,"-"))</f>
        <v>28</v>
      </c>
      <c r="AL305" s="151" t="s">
        <f>IF($P305="r",V305,IF($P305="n",V305,"-"))</f>
        <v>28</v>
      </c>
      <c r="AM305" s="151" t="s">
        <f>IF($P305="r",W305,IF($P305="n",W305,"-"))</f>
        <v>28</v>
      </c>
      <c r="AN305" s="151" t="s">
        <f>IF(P305="r",J305,IF(P305="n",J305,"-"))</f>
        <v>28</v>
      </c>
      <c r="AO305" t="e">
        <f>VLOOKUP(K305,$AZ$8:$BA$27,2,FALSE)</f>
        <v>#N/A</v>
      </c>
      <c r="AP305" s="12" t="s">
        <f>IF(P305="r",(AQ$2-O305),IF(P305="n",(AQ$2-O305),"-"))</f>
        <v>28</v>
      </c>
      <c r="AQ305" s="12" t="s">
        <f>IF(P305="N",Q305,IF(P305="r",Q305,"-"))</f>
        <v>28</v>
      </c>
      <c r="AR305" s="12" t="s">
        <f>IF(P305="N",R305,IF(P305="r",R305,"-"))</f>
        <v>28</v>
      </c>
      <c r="AS305" s="12" t="s">
        <f>IF(P305="N",AI305,IF(P305="r",AI305,"-"))</f>
        <v>28</v>
      </c>
      <c r="AT305" s="12" t="s">
        <f>IF(P305="N",AJ305,IF(P305="r",AJ305,"-"))</f>
        <v>28</v>
      </c>
      <c r="AU305" s="148" t="b">
        <f>IF($Y305="Mudansha",VLOOKUP($X305,$BF$17:$BG$24,2,FALSE),IF($Y305="Yudansha",VLOOKUP($X305,$BI$17:$BJ$20,2,FALSE)))</f>
        <v>0</v>
      </c>
      <c r="AV305" t="b">
        <f>IF($AP305&gt;=65,$AU305,0)</f>
        <v>0</v>
      </c>
    </row>
    <row r="306" spans="1:256">
      <c r="F306" s="155">
        <f>F305+1</f>
        <v>301</v>
      </c>
      <c r="H306" s="133"/>
      <c r="I306" s="133"/>
      <c r="J306" s="134"/>
      <c r="K306" s="135"/>
      <c r="L306" s="136"/>
      <c r="M306" s="137">
        <f>LEFT(L306,2)</f>
      </c>
      <c r="N306" s="138">
        <f>MID(L306,4,2)</f>
      </c>
      <c r="O306" s="139">
        <f>RIGHT(L306,4)</f>
      </c>
      <c r="P306" s="140"/>
      <c r="Q306" s="141"/>
      <c r="R306" s="142"/>
      <c r="S306" s="143"/>
      <c r="T306" s="144"/>
      <c r="U306" s="145"/>
      <c r="V306" s="146"/>
      <c r="W306" s="146"/>
      <c r="X306" s="147" t="e">
        <f>VLOOKUP(AP306,$BC$7:$BD$14,2)</f>
        <v>#N/A</v>
      </c>
      <c r="Y306" s="147" t="s">
        <f>IF(P306="r",AO306,IF(P306="n",AO306,"-"))</f>
        <v>28</v>
      </c>
      <c r="Z306" s="148">
        <f>AU306-AV306</f>
        <v>0</v>
      </c>
      <c r="AA306" s="148" t="b">
        <f>IF(Y306="Mudansha",VLOOKUP(X306,$BF$7:$BG$14,2,FALSE),IF(Y306="Yudansha",VLOOKUP(X306,$BI$7:$BJ$10,2,FALSE)))</f>
        <v>0</v>
      </c>
      <c r="AB306" s="148">
        <f>IF(AQ306="Y/O",Information!S$62,0)</f>
        <v>0</v>
      </c>
      <c r="AC306" s="148">
        <f>IF(AR306="Y/O",Information!K$62,0)</f>
        <v>0</v>
      </c>
      <c r="AD306" s="148">
        <f>Z306+AA306+AB306</f>
        <v>0</v>
      </c>
      <c r="AE306" s="133"/>
      <c r="AF306" s="133"/>
      <c r="AG306" s="133"/>
      <c r="AH306" s="133"/>
      <c r="AI306" s="160"/>
      <c r="AJ306" s="160"/>
      <c r="AK306" s="150" t="s">
        <f>IF($P306="r",U306,IF($P306="n",U306,"-"))</f>
        <v>28</v>
      </c>
      <c r="AL306" s="151" t="s">
        <f>IF($P306="r",V306,IF($P306="n",V306,"-"))</f>
        <v>28</v>
      </c>
      <c r="AM306" s="151" t="s">
        <f>IF($P306="r",W306,IF($P306="n",W306,"-"))</f>
        <v>28</v>
      </c>
      <c r="AN306" s="151" t="s">
        <f>IF(P306="r",J306,IF(P306="n",J306,"-"))</f>
        <v>28</v>
      </c>
      <c r="AO306" t="e">
        <f>VLOOKUP(K306,$AZ$8:$BA$27,2,FALSE)</f>
        <v>#N/A</v>
      </c>
      <c r="AP306" s="12" t="s">
        <f>IF(P306="r",(AQ$2-O306),IF(P306="n",(AQ$2-O306),"-"))</f>
        <v>28</v>
      </c>
      <c r="AQ306" s="12" t="s">
        <f>IF(P306="N",Q306,IF(P306="r",Q306,"-"))</f>
        <v>28</v>
      </c>
      <c r="AR306" s="12" t="s">
        <f>IF(P306="N",R306,IF(P306="r",R306,"-"))</f>
        <v>28</v>
      </c>
      <c r="AS306" s="12" t="s">
        <f>IF(P306="N",AI306,IF(P306="r",AI306,"-"))</f>
        <v>28</v>
      </c>
      <c r="AT306" s="12" t="s">
        <f>IF(P306="N",AJ306,IF(P306="r",AJ306,"-"))</f>
        <v>28</v>
      </c>
      <c r="AU306" s="148" t="b">
        <f>IF($Y306="Mudansha",VLOOKUP($X306,$BF$17:$BG$24,2,FALSE),IF($Y306="Yudansha",VLOOKUP($X306,$BI$17:$BJ$20,2,FALSE)))</f>
        <v>0</v>
      </c>
      <c r="AV306" t="b">
        <f>IF($AP306&gt;=65,$AU306,0)</f>
        <v>0</v>
      </c>
    </row>
    <row r="307" spans="1:256">
      <c r="F307" s="155">
        <f>F306+1</f>
        <v>302</v>
      </c>
      <c r="H307" s="133"/>
      <c r="I307" s="133"/>
      <c r="J307" s="134"/>
      <c r="K307" s="135"/>
      <c r="L307" s="136"/>
      <c r="M307" s="137">
        <f>LEFT(L307,2)</f>
      </c>
      <c r="N307" s="138">
        <f>MID(L307,4,2)</f>
      </c>
      <c r="O307" s="139">
        <f>RIGHT(L307,4)</f>
      </c>
      <c r="P307" s="140"/>
      <c r="Q307" s="141"/>
      <c r="R307" s="142"/>
      <c r="S307" s="143"/>
      <c r="T307" s="144"/>
      <c r="U307" s="145"/>
      <c r="V307" s="146"/>
      <c r="W307" s="146"/>
      <c r="X307" s="147" t="e">
        <f>VLOOKUP(AP307,$BC$7:$BD$14,2)</f>
        <v>#N/A</v>
      </c>
      <c r="Y307" s="147" t="s">
        <f>IF(P307="r",AO307,IF(P307="n",AO307,"-"))</f>
        <v>28</v>
      </c>
      <c r="Z307" s="148">
        <f>AU307-AV307</f>
        <v>0</v>
      </c>
      <c r="AA307" s="148" t="b">
        <f>IF(Y307="Mudansha",VLOOKUP(X307,$BF$7:$BG$14,2,FALSE),IF(Y307="Yudansha",VLOOKUP(X307,$BI$7:$BJ$10,2,FALSE)))</f>
        <v>0</v>
      </c>
      <c r="AB307" s="148">
        <f>IF(AQ307="Y/O",Information!S$62,0)</f>
        <v>0</v>
      </c>
      <c r="AC307" s="148">
        <f>IF(AR307="Y/O",Information!K$62,0)</f>
        <v>0</v>
      </c>
      <c r="AD307" s="148">
        <f>Z307+AA307+AB307</f>
        <v>0</v>
      </c>
      <c r="AE307" s="133"/>
      <c r="AF307" s="133"/>
      <c r="AG307" s="133"/>
      <c r="AH307" s="133"/>
      <c r="AI307" s="160"/>
      <c r="AJ307" s="160"/>
      <c r="AK307" s="150" t="s">
        <f>IF($P307="r",U307,IF($P307="n",U307,"-"))</f>
        <v>28</v>
      </c>
      <c r="AL307" s="151" t="s">
        <f>IF($P307="r",V307,IF($P307="n",V307,"-"))</f>
        <v>28</v>
      </c>
      <c r="AM307" s="151" t="s">
        <f>IF($P307="r",W307,IF($P307="n",W307,"-"))</f>
        <v>28</v>
      </c>
      <c r="AN307" s="151" t="s">
        <f>IF(P307="r",J307,IF(P307="n",J307,"-"))</f>
        <v>28</v>
      </c>
      <c r="AO307" t="e">
        <f>VLOOKUP(K307,$AZ$8:$BA$27,2,FALSE)</f>
        <v>#N/A</v>
      </c>
      <c r="AP307" s="12" t="s">
        <f>IF(P307="r",(AQ$2-O307),IF(P307="n",(AQ$2-O307),"-"))</f>
        <v>28</v>
      </c>
      <c r="AQ307" s="12" t="s">
        <f>IF(P307="N",Q307,IF(P307="r",Q307,"-"))</f>
        <v>28</v>
      </c>
      <c r="AR307" s="12" t="s">
        <f>IF(P307="N",R307,IF(P307="r",R307,"-"))</f>
        <v>28</v>
      </c>
      <c r="AS307" s="12" t="s">
        <f>IF(P307="N",AI307,IF(P307="r",AI307,"-"))</f>
        <v>28</v>
      </c>
      <c r="AT307" s="12" t="s">
        <f>IF(P307="N",AJ307,IF(P307="r",AJ307,"-"))</f>
        <v>28</v>
      </c>
      <c r="AU307" s="148" t="b">
        <f>IF($Y307="Mudansha",VLOOKUP($X307,$BF$17:$BG$24,2,FALSE),IF($Y307="Yudansha",VLOOKUP($X307,$BI$17:$BJ$20,2,FALSE)))</f>
        <v>0</v>
      </c>
      <c r="AV307" t="b">
        <f>IF($AP307&gt;=65,$AU307,0)</f>
        <v>0</v>
      </c>
    </row>
    <row r="308" spans="1:256">
      <c r="F308" s="155">
        <f>F307+1</f>
        <v>303</v>
      </c>
      <c r="H308" s="133"/>
      <c r="I308" s="133"/>
      <c r="J308" s="134"/>
      <c r="K308" s="135"/>
      <c r="L308" s="136"/>
      <c r="M308" s="137">
        <f>LEFT(L308,2)</f>
      </c>
      <c r="N308" s="138">
        <f>MID(L308,4,2)</f>
      </c>
      <c r="O308" s="139">
        <f>RIGHT(L308,4)</f>
      </c>
      <c r="P308" s="140"/>
      <c r="Q308" s="141"/>
      <c r="R308" s="142"/>
      <c r="S308" s="143"/>
      <c r="T308" s="144"/>
      <c r="U308" s="145"/>
      <c r="V308" s="146"/>
      <c r="W308" s="146"/>
      <c r="X308" s="147" t="e">
        <f>VLOOKUP(AP308,$BC$7:$BD$14,2)</f>
        <v>#N/A</v>
      </c>
      <c r="Y308" s="147" t="s">
        <f>IF(P308="r",AO308,IF(P308="n",AO308,"-"))</f>
        <v>28</v>
      </c>
      <c r="Z308" s="148">
        <f>AU308-AV308</f>
        <v>0</v>
      </c>
      <c r="AA308" s="148" t="b">
        <f>IF(Y308="Mudansha",VLOOKUP(X308,$BF$7:$BG$14,2,FALSE),IF(Y308="Yudansha",VLOOKUP(X308,$BI$7:$BJ$10,2,FALSE)))</f>
        <v>0</v>
      </c>
      <c r="AB308" s="148">
        <f>IF(AQ308="Y/O",Information!S$62,0)</f>
        <v>0</v>
      </c>
      <c r="AC308" s="148">
        <f>IF(AR308="Y/O",Information!K$62,0)</f>
        <v>0</v>
      </c>
      <c r="AD308" s="148">
        <f>Z308+AA308+AB308</f>
        <v>0</v>
      </c>
      <c r="AE308" s="133"/>
      <c r="AF308" s="133"/>
      <c r="AG308" s="133"/>
      <c r="AH308" s="133"/>
      <c r="AI308" s="160"/>
      <c r="AJ308" s="160"/>
      <c r="AK308" s="150" t="s">
        <f>IF($P308="r",U308,IF($P308="n",U308,"-"))</f>
        <v>28</v>
      </c>
      <c r="AL308" s="151" t="s">
        <f>IF($P308="r",V308,IF($P308="n",V308,"-"))</f>
        <v>28</v>
      </c>
      <c r="AM308" s="151" t="s">
        <f>IF($P308="r",W308,IF($P308="n",W308,"-"))</f>
        <v>28</v>
      </c>
      <c r="AN308" s="151" t="s">
        <f>IF(P308="r",J308,IF(P308="n",J308,"-"))</f>
        <v>28</v>
      </c>
      <c r="AO308" t="e">
        <f>VLOOKUP(K308,$AZ$8:$BA$27,2,FALSE)</f>
        <v>#N/A</v>
      </c>
      <c r="AP308" s="12" t="s">
        <f>IF(P308="r",(AQ$2-O308),IF(P308="n",(AQ$2-O308),"-"))</f>
        <v>28</v>
      </c>
      <c r="AQ308" s="12" t="s">
        <f>IF(P308="N",Q308,IF(P308="r",Q308,"-"))</f>
        <v>28</v>
      </c>
      <c r="AR308" s="12" t="s">
        <f>IF(P308="N",R308,IF(P308="r",R308,"-"))</f>
        <v>28</v>
      </c>
      <c r="AS308" s="12" t="s">
        <f>IF(P308="N",AI308,IF(P308="r",AI308,"-"))</f>
        <v>28</v>
      </c>
      <c r="AT308" s="12" t="s">
        <f>IF(P308="N",AJ308,IF(P308="r",AJ308,"-"))</f>
        <v>28</v>
      </c>
      <c r="AU308" s="148" t="b">
        <f>IF($Y308="Mudansha",VLOOKUP($X308,$BF$17:$BG$24,2,FALSE),IF($Y308="Yudansha",VLOOKUP($X308,$BI$17:$BJ$20,2,FALSE)))</f>
        <v>0</v>
      </c>
      <c r="AV308" t="b">
        <f>IF($AP308&gt;=65,$AU308,0)</f>
        <v>0</v>
      </c>
    </row>
    <row r="309" spans="1:256">
      <c r="F309" s="155">
        <f>F308+1</f>
        <v>304</v>
      </c>
      <c r="H309" s="133"/>
      <c r="I309" s="133"/>
      <c r="J309" s="134"/>
      <c r="K309" s="135"/>
      <c r="L309" s="136"/>
      <c r="M309" s="137">
        <f>LEFT(L309,2)</f>
      </c>
      <c r="N309" s="138">
        <f>MID(L309,4,2)</f>
      </c>
      <c r="O309" s="139">
        <f>RIGHT(L309,4)</f>
      </c>
      <c r="P309" s="140"/>
      <c r="Q309" s="141"/>
      <c r="R309" s="142"/>
      <c r="S309" s="143"/>
      <c r="T309" s="144"/>
      <c r="U309" s="145"/>
      <c r="V309" s="146"/>
      <c r="W309" s="146"/>
      <c r="X309" s="147" t="e">
        <f>VLOOKUP(AP309,$BC$7:$BD$14,2)</f>
        <v>#N/A</v>
      </c>
      <c r="Y309" s="147" t="s">
        <f>IF(P309="r",AO309,IF(P309="n",AO309,"-"))</f>
        <v>28</v>
      </c>
      <c r="Z309" s="148">
        <f>AU309-AV309</f>
        <v>0</v>
      </c>
      <c r="AA309" s="148" t="b">
        <f>IF(Y309="Mudansha",VLOOKUP(X309,$BF$7:$BG$14,2,FALSE),IF(Y309="Yudansha",VLOOKUP(X309,$BI$7:$BJ$10,2,FALSE)))</f>
        <v>0</v>
      </c>
      <c r="AB309" s="148">
        <f>IF(AQ309="Y/O",Information!S$62,0)</f>
        <v>0</v>
      </c>
      <c r="AC309" s="148">
        <f>IF(AR309="Y/O",Information!K$62,0)</f>
        <v>0</v>
      </c>
      <c r="AD309" s="148">
        <f>Z309+AA309+AB309</f>
        <v>0</v>
      </c>
      <c r="AE309" s="133"/>
      <c r="AF309" s="133"/>
      <c r="AG309" s="133"/>
      <c r="AH309" s="133"/>
      <c r="AI309" s="160"/>
      <c r="AJ309" s="160"/>
      <c r="AK309" s="150" t="s">
        <f>IF($P309="r",U309,IF($P309="n",U309,"-"))</f>
        <v>28</v>
      </c>
      <c r="AL309" s="151" t="s">
        <f>IF($P309="r",V309,IF($P309="n",V309,"-"))</f>
        <v>28</v>
      </c>
      <c r="AM309" s="151" t="s">
        <f>IF($P309="r",W309,IF($P309="n",W309,"-"))</f>
        <v>28</v>
      </c>
      <c r="AN309" s="151" t="s">
        <f>IF(P309="r",J309,IF(P309="n",J309,"-"))</f>
        <v>28</v>
      </c>
      <c r="AO309" t="e">
        <f>VLOOKUP(K309,$AZ$8:$BA$27,2,FALSE)</f>
        <v>#N/A</v>
      </c>
      <c r="AP309" s="12" t="s">
        <f>IF(P309="r",(AQ$2-O309),IF(P309="n",(AQ$2-O309),"-"))</f>
        <v>28</v>
      </c>
      <c r="AQ309" s="12" t="s">
        <f>IF(P309="N",Q309,IF(P309="r",Q309,"-"))</f>
        <v>28</v>
      </c>
      <c r="AR309" s="12" t="s">
        <f>IF(P309="N",R309,IF(P309="r",R309,"-"))</f>
        <v>28</v>
      </c>
      <c r="AS309" s="12" t="s">
        <f>IF(P309="N",AI309,IF(P309="r",AI309,"-"))</f>
        <v>28</v>
      </c>
      <c r="AT309" s="12" t="s">
        <f>IF(P309="N",AJ309,IF(P309="r",AJ309,"-"))</f>
        <v>28</v>
      </c>
      <c r="AU309" s="148" t="b">
        <f>IF($Y309="Mudansha",VLOOKUP($X309,$BF$17:$BG$24,2,FALSE),IF($Y309="Yudansha",VLOOKUP($X309,$BI$17:$BJ$20,2,FALSE)))</f>
        <v>0</v>
      </c>
      <c r="AV309" t="b">
        <f>IF($AP309&gt;=65,$AU309,0)</f>
        <v>0</v>
      </c>
    </row>
    <row r="310" spans="1:256">
      <c r="F310" s="155">
        <f>F309+1</f>
        <v>305</v>
      </c>
      <c r="H310" s="133"/>
      <c r="I310" s="133"/>
      <c r="J310" s="134"/>
      <c r="K310" s="135"/>
      <c r="L310" s="136"/>
      <c r="M310" s="137">
        <f>LEFT(L310,2)</f>
      </c>
      <c r="N310" s="138">
        <f>MID(L310,4,2)</f>
      </c>
      <c r="O310" s="139">
        <f>RIGHT(L310,4)</f>
      </c>
      <c r="P310" s="140"/>
      <c r="Q310" s="141"/>
      <c r="R310" s="142"/>
      <c r="S310" s="143"/>
      <c r="T310" s="144"/>
      <c r="U310" s="145"/>
      <c r="V310" s="146"/>
      <c r="W310" s="146"/>
      <c r="X310" s="147" t="e">
        <f>VLOOKUP(AP310,$BC$7:$BD$14,2)</f>
        <v>#N/A</v>
      </c>
      <c r="Y310" s="147" t="s">
        <f>IF(P310="r",AO310,IF(P310="n",AO310,"-"))</f>
        <v>28</v>
      </c>
      <c r="Z310" s="148">
        <f>AU310-AV310</f>
        <v>0</v>
      </c>
      <c r="AA310" s="148" t="b">
        <f>IF(Y310="Mudansha",VLOOKUP(X310,$BF$7:$BG$14,2,FALSE),IF(Y310="Yudansha",VLOOKUP(X310,$BI$7:$BJ$10,2,FALSE)))</f>
        <v>0</v>
      </c>
      <c r="AB310" s="148">
        <f>IF(AQ310="Y/O",Information!S$62,0)</f>
        <v>0</v>
      </c>
      <c r="AC310" s="148">
        <f>IF(AR310="Y/O",Information!K$62,0)</f>
        <v>0</v>
      </c>
      <c r="AD310" s="148">
        <f>Z310+AA310+AB310</f>
        <v>0</v>
      </c>
      <c r="AE310" s="133"/>
      <c r="AF310" s="133"/>
      <c r="AG310" s="133"/>
      <c r="AH310" s="133"/>
      <c r="AI310" s="160"/>
      <c r="AJ310" s="160"/>
      <c r="AK310" s="150" t="s">
        <f>IF($P310="r",U310,IF($P310="n",U310,"-"))</f>
        <v>28</v>
      </c>
      <c r="AL310" s="151" t="s">
        <f>IF($P310="r",V310,IF($P310="n",V310,"-"))</f>
        <v>28</v>
      </c>
      <c r="AM310" s="151" t="s">
        <f>IF($P310="r",W310,IF($P310="n",W310,"-"))</f>
        <v>28</v>
      </c>
      <c r="AN310" s="151" t="s">
        <f>IF(P310="r",J310,IF(P310="n",J310,"-"))</f>
        <v>28</v>
      </c>
      <c r="AO310" t="e">
        <f>VLOOKUP(K310,$AZ$8:$BA$27,2,FALSE)</f>
        <v>#N/A</v>
      </c>
      <c r="AP310" s="12" t="s">
        <f>IF(P310="r",(AQ$2-O310),IF(P310="n",(AQ$2-O310),"-"))</f>
        <v>28</v>
      </c>
      <c r="AQ310" s="12" t="s">
        <f>IF(P310="N",Q310,IF(P310="r",Q310,"-"))</f>
        <v>28</v>
      </c>
      <c r="AR310" s="12" t="s">
        <f>IF(P310="N",R310,IF(P310="r",R310,"-"))</f>
        <v>28</v>
      </c>
      <c r="AS310" s="12" t="s">
        <f>IF(P310="N",AI310,IF(P310="r",AI310,"-"))</f>
        <v>28</v>
      </c>
      <c r="AT310" s="12" t="s">
        <f>IF(P310="N",AJ310,IF(P310="r",AJ310,"-"))</f>
        <v>28</v>
      </c>
      <c r="AU310" s="148" t="b">
        <f>IF($Y310="Mudansha",VLOOKUP($X310,$BF$17:$BG$24,2,FALSE),IF($Y310="Yudansha",VLOOKUP($X310,$BI$17:$BJ$20,2,FALSE)))</f>
        <v>0</v>
      </c>
      <c r="AV310" t="b">
        <f>IF($AP310&gt;=65,$AU310,0)</f>
        <v>0</v>
      </c>
    </row>
    <row r="311" spans="1:256">
      <c r="F311" s="155">
        <f>F310+1</f>
        <v>306</v>
      </c>
      <c r="H311" s="133"/>
      <c r="I311" s="133"/>
      <c r="J311" s="134"/>
      <c r="K311" s="135"/>
      <c r="L311" s="136"/>
      <c r="M311" s="137">
        <f>LEFT(L311,2)</f>
      </c>
      <c r="N311" s="138">
        <f>MID(L311,4,2)</f>
      </c>
      <c r="O311" s="139">
        <f>RIGHT(L311,4)</f>
      </c>
      <c r="P311" s="140"/>
      <c r="Q311" s="141"/>
      <c r="R311" s="142"/>
      <c r="S311" s="143"/>
      <c r="T311" s="144"/>
      <c r="U311" s="145"/>
      <c r="V311" s="146"/>
      <c r="W311" s="146"/>
      <c r="X311" s="147" t="e">
        <f>VLOOKUP(AP311,$BC$7:$BD$14,2)</f>
        <v>#N/A</v>
      </c>
      <c r="Y311" s="147" t="s">
        <f>IF(P311="r",AO311,IF(P311="n",AO311,"-"))</f>
        <v>28</v>
      </c>
      <c r="Z311" s="148">
        <f>AU311-AV311</f>
        <v>0</v>
      </c>
      <c r="AA311" s="148" t="b">
        <f>IF(Y311="Mudansha",VLOOKUP(X311,$BF$7:$BG$14,2,FALSE),IF(Y311="Yudansha",VLOOKUP(X311,$BI$7:$BJ$10,2,FALSE)))</f>
        <v>0</v>
      </c>
      <c r="AB311" s="148">
        <f>IF(AQ311="Y/O",Information!S$62,0)</f>
        <v>0</v>
      </c>
      <c r="AC311" s="148">
        <f>IF(AR311="Y/O",Information!K$62,0)</f>
        <v>0</v>
      </c>
      <c r="AD311" s="148">
        <f>Z311+AA311+AB311</f>
        <v>0</v>
      </c>
      <c r="AE311" s="133"/>
      <c r="AF311" s="133"/>
      <c r="AG311" s="133"/>
      <c r="AH311" s="133"/>
      <c r="AI311" s="160"/>
      <c r="AJ311" s="160"/>
      <c r="AK311" s="150" t="s">
        <f>IF($P311="r",U311,IF($P311="n",U311,"-"))</f>
        <v>28</v>
      </c>
      <c r="AL311" s="151" t="s">
        <f>IF($P311="r",V311,IF($P311="n",V311,"-"))</f>
        <v>28</v>
      </c>
      <c r="AM311" s="151" t="s">
        <f>IF($P311="r",W311,IF($P311="n",W311,"-"))</f>
        <v>28</v>
      </c>
      <c r="AN311" s="151" t="s">
        <f>IF(P311="r",J311,IF(P311="n",J311,"-"))</f>
        <v>28</v>
      </c>
      <c r="AO311" t="e">
        <f>VLOOKUP(K311,$AZ$8:$BA$27,2,FALSE)</f>
        <v>#N/A</v>
      </c>
      <c r="AP311" s="12" t="s">
        <f>IF(P311="r",(AQ$2-O311),IF(P311="n",(AQ$2-O311),"-"))</f>
        <v>28</v>
      </c>
      <c r="AQ311" s="12" t="s">
        <f>IF(P311="N",Q311,IF(P311="r",Q311,"-"))</f>
        <v>28</v>
      </c>
      <c r="AR311" s="12" t="s">
        <f>IF(P311="N",R311,IF(P311="r",R311,"-"))</f>
        <v>28</v>
      </c>
      <c r="AS311" s="12" t="s">
        <f>IF(P311="N",AI311,IF(P311="r",AI311,"-"))</f>
        <v>28</v>
      </c>
      <c r="AT311" s="12" t="s">
        <f>IF(P311="N",AJ311,IF(P311="r",AJ311,"-"))</f>
        <v>28</v>
      </c>
      <c r="AU311" s="148" t="b">
        <f>IF($Y311="Mudansha",VLOOKUP($X311,$BF$17:$BG$24,2,FALSE),IF($Y311="Yudansha",VLOOKUP($X311,$BI$17:$BJ$20,2,FALSE)))</f>
        <v>0</v>
      </c>
      <c r="AV311" t="b">
        <f>IF($AP311&gt;=65,$AU311,0)</f>
        <v>0</v>
      </c>
    </row>
    <row r="312" spans="1:256">
      <c r="F312" s="155">
        <f>F311+1</f>
        <v>307</v>
      </c>
      <c r="H312" s="133"/>
      <c r="I312" s="133"/>
      <c r="J312" s="134"/>
      <c r="K312" s="135"/>
      <c r="L312" s="136"/>
      <c r="M312" s="137">
        <f>LEFT(L312,2)</f>
      </c>
      <c r="N312" s="138">
        <f>MID(L312,4,2)</f>
      </c>
      <c r="O312" s="139">
        <f>RIGHT(L312,4)</f>
      </c>
      <c r="P312" s="140"/>
      <c r="Q312" s="141"/>
      <c r="R312" s="142"/>
      <c r="S312" s="143"/>
      <c r="T312" s="144"/>
      <c r="U312" s="145"/>
      <c r="V312" s="146"/>
      <c r="W312" s="146"/>
      <c r="X312" s="147" t="e">
        <f>VLOOKUP(AP312,$BC$7:$BD$14,2)</f>
        <v>#N/A</v>
      </c>
      <c r="Y312" s="147" t="s">
        <f>IF(P312="r",AO312,IF(P312="n",AO312,"-"))</f>
        <v>28</v>
      </c>
      <c r="Z312" s="148">
        <f>AU312-AV312</f>
        <v>0</v>
      </c>
      <c r="AA312" s="148" t="b">
        <f>IF(Y312="Mudansha",VLOOKUP(X312,$BF$7:$BG$14,2,FALSE),IF(Y312="Yudansha",VLOOKUP(X312,$BI$7:$BJ$10,2,FALSE)))</f>
        <v>0</v>
      </c>
      <c r="AB312" s="148">
        <f>IF(AQ312="Y/O",Information!S$62,0)</f>
        <v>0</v>
      </c>
      <c r="AC312" s="148">
        <f>IF(AR312="Y/O",Information!K$62,0)</f>
        <v>0</v>
      </c>
      <c r="AD312" s="148">
        <f>Z312+AA312+AB312</f>
        <v>0</v>
      </c>
      <c r="AE312" s="133"/>
      <c r="AF312" s="133"/>
      <c r="AG312" s="133"/>
      <c r="AH312" s="133"/>
      <c r="AI312" s="160"/>
      <c r="AJ312" s="160"/>
      <c r="AK312" s="150" t="s">
        <f>IF($P312="r",U312,IF($P312="n",U312,"-"))</f>
        <v>28</v>
      </c>
      <c r="AL312" s="151" t="s">
        <f>IF($P312="r",V312,IF($P312="n",V312,"-"))</f>
        <v>28</v>
      </c>
      <c r="AM312" s="151" t="s">
        <f>IF($P312="r",W312,IF($P312="n",W312,"-"))</f>
        <v>28</v>
      </c>
      <c r="AN312" s="151" t="s">
        <f>IF(P312="r",J312,IF(P312="n",J312,"-"))</f>
        <v>28</v>
      </c>
      <c r="AO312" t="e">
        <f>VLOOKUP(K312,$AZ$8:$BA$27,2,FALSE)</f>
        <v>#N/A</v>
      </c>
      <c r="AP312" s="12" t="s">
        <f>IF(P312="r",(AQ$2-O312),IF(P312="n",(AQ$2-O312),"-"))</f>
        <v>28</v>
      </c>
      <c r="AQ312" s="12" t="s">
        <f>IF(P312="N",Q312,IF(P312="r",Q312,"-"))</f>
        <v>28</v>
      </c>
      <c r="AR312" s="12" t="s">
        <f>IF(P312="N",R312,IF(P312="r",R312,"-"))</f>
        <v>28</v>
      </c>
      <c r="AS312" s="12" t="s">
        <f>IF(P312="N",AI312,IF(P312="r",AI312,"-"))</f>
        <v>28</v>
      </c>
      <c r="AT312" s="12" t="s">
        <f>IF(P312="N",AJ312,IF(P312="r",AJ312,"-"))</f>
        <v>28</v>
      </c>
      <c r="AU312" s="148" t="b">
        <f>IF($Y312="Mudansha",VLOOKUP($X312,$BF$17:$BG$24,2,FALSE),IF($Y312="Yudansha",VLOOKUP($X312,$BI$17:$BJ$20,2,FALSE)))</f>
        <v>0</v>
      </c>
      <c r="AV312" t="b">
        <f>IF($AP312&gt;=65,$AU312,0)</f>
        <v>0</v>
      </c>
    </row>
    <row r="313" spans="1:256">
      <c r="F313" s="155">
        <f>F312+1</f>
        <v>308</v>
      </c>
      <c r="H313" s="133"/>
      <c r="I313" s="133"/>
      <c r="J313" s="134"/>
      <c r="K313" s="135"/>
      <c r="L313" s="136"/>
      <c r="M313" s="137">
        <f>LEFT(L313,2)</f>
      </c>
      <c r="N313" s="138">
        <f>MID(L313,4,2)</f>
      </c>
      <c r="O313" s="139">
        <f>RIGHT(L313,4)</f>
      </c>
      <c r="P313" s="140"/>
      <c r="Q313" s="141"/>
      <c r="R313" s="142"/>
      <c r="S313" s="143"/>
      <c r="T313" s="144"/>
      <c r="U313" s="145"/>
      <c r="V313" s="146"/>
      <c r="W313" s="146"/>
      <c r="X313" s="147" t="e">
        <f>VLOOKUP(AP313,$BC$7:$BD$14,2)</f>
        <v>#N/A</v>
      </c>
      <c r="Y313" s="147" t="s">
        <f>IF(P313="r",AO313,IF(P313="n",AO313,"-"))</f>
        <v>28</v>
      </c>
      <c r="Z313" s="148">
        <f>AU313-AV313</f>
        <v>0</v>
      </c>
      <c r="AA313" s="148" t="b">
        <f>IF(Y313="Mudansha",VLOOKUP(X313,$BF$7:$BG$14,2,FALSE),IF(Y313="Yudansha",VLOOKUP(X313,$BI$7:$BJ$10,2,FALSE)))</f>
        <v>0</v>
      </c>
      <c r="AB313" s="148">
        <f>IF(AQ313="Y/O",Information!S$62,0)</f>
        <v>0</v>
      </c>
      <c r="AC313" s="148">
        <f>IF(AR313="Y/O",Information!K$62,0)</f>
        <v>0</v>
      </c>
      <c r="AD313" s="148">
        <f>Z313+AA313+AB313</f>
        <v>0</v>
      </c>
      <c r="AE313" s="133"/>
      <c r="AF313" s="133"/>
      <c r="AG313" s="133"/>
      <c r="AH313" s="133"/>
      <c r="AI313" s="160"/>
      <c r="AJ313" s="160"/>
      <c r="AK313" s="150" t="s">
        <f>IF($P313="r",U313,IF($P313="n",U313,"-"))</f>
        <v>28</v>
      </c>
      <c r="AL313" s="151" t="s">
        <f>IF($P313="r",V313,IF($P313="n",V313,"-"))</f>
        <v>28</v>
      </c>
      <c r="AM313" s="151" t="s">
        <f>IF($P313="r",W313,IF($P313="n",W313,"-"))</f>
        <v>28</v>
      </c>
      <c r="AN313" s="151" t="s">
        <f>IF(P313="r",J313,IF(P313="n",J313,"-"))</f>
        <v>28</v>
      </c>
      <c r="AO313" t="e">
        <f>VLOOKUP(K313,$AZ$8:$BA$27,2,FALSE)</f>
        <v>#N/A</v>
      </c>
      <c r="AP313" s="12" t="s">
        <f>IF(P313="r",(AQ$2-O313),IF(P313="n",(AQ$2-O313),"-"))</f>
        <v>28</v>
      </c>
      <c r="AQ313" s="12" t="s">
        <f>IF(P313="N",Q313,IF(P313="r",Q313,"-"))</f>
        <v>28</v>
      </c>
      <c r="AR313" s="12" t="s">
        <f>IF(P313="N",R313,IF(P313="r",R313,"-"))</f>
        <v>28</v>
      </c>
      <c r="AS313" s="12" t="s">
        <f>IF(P313="N",AI313,IF(P313="r",AI313,"-"))</f>
        <v>28</v>
      </c>
      <c r="AT313" s="12" t="s">
        <f>IF(P313="N",AJ313,IF(P313="r",AJ313,"-"))</f>
        <v>28</v>
      </c>
      <c r="AU313" s="148" t="b">
        <f>IF($Y313="Mudansha",VLOOKUP($X313,$BF$17:$BG$24,2,FALSE),IF($Y313="Yudansha",VLOOKUP($X313,$BI$17:$BJ$20,2,FALSE)))</f>
        <v>0</v>
      </c>
      <c r="AV313" t="b">
        <f>IF($AP313&gt;=65,$AU313,0)</f>
        <v>0</v>
      </c>
    </row>
    <row r="314" spans="1:256">
      <c r="F314" s="155">
        <f>F313+1</f>
        <v>309</v>
      </c>
      <c r="H314" s="133"/>
      <c r="I314" s="133"/>
      <c r="J314" s="134"/>
      <c r="K314" s="135"/>
      <c r="L314" s="136"/>
      <c r="M314" s="137">
        <f>LEFT(L314,2)</f>
      </c>
      <c r="N314" s="138">
        <f>MID(L314,4,2)</f>
      </c>
      <c r="O314" s="139">
        <f>RIGHT(L314,4)</f>
      </c>
      <c r="P314" s="140"/>
      <c r="Q314" s="141"/>
      <c r="R314" s="142"/>
      <c r="S314" s="143"/>
      <c r="T314" s="144"/>
      <c r="U314" s="145"/>
      <c r="V314" s="146"/>
      <c r="W314" s="146"/>
      <c r="X314" s="147" t="e">
        <f>VLOOKUP(AP314,$BC$7:$BD$14,2)</f>
        <v>#N/A</v>
      </c>
      <c r="Y314" s="147" t="s">
        <f>IF(P314="r",AO314,IF(P314="n",AO314,"-"))</f>
        <v>28</v>
      </c>
      <c r="Z314" s="148">
        <f>AU314-AV314</f>
        <v>0</v>
      </c>
      <c r="AA314" s="148" t="b">
        <f>IF(Y314="Mudansha",VLOOKUP(X314,$BF$7:$BG$14,2,FALSE),IF(Y314="Yudansha",VLOOKUP(X314,$BI$7:$BJ$10,2,FALSE)))</f>
        <v>0</v>
      </c>
      <c r="AB314" s="148">
        <f>IF(AQ314="Y/O",Information!S$62,0)</f>
        <v>0</v>
      </c>
      <c r="AC314" s="148">
        <f>IF(AR314="Y/O",Information!K$62,0)</f>
        <v>0</v>
      </c>
      <c r="AD314" s="148">
        <f>Z314+AA314+AB314</f>
        <v>0</v>
      </c>
      <c r="AE314" s="133"/>
      <c r="AF314" s="133"/>
      <c r="AG314" s="133"/>
      <c r="AH314" s="133"/>
      <c r="AI314" s="160"/>
      <c r="AJ314" s="160"/>
      <c r="AK314" s="150" t="s">
        <f>IF($P314="r",U314,IF($P314="n",U314,"-"))</f>
        <v>28</v>
      </c>
      <c r="AL314" s="151" t="s">
        <f>IF($P314="r",V314,IF($P314="n",V314,"-"))</f>
        <v>28</v>
      </c>
      <c r="AM314" s="151" t="s">
        <f>IF($P314="r",W314,IF($P314="n",W314,"-"))</f>
        <v>28</v>
      </c>
      <c r="AN314" s="151" t="s">
        <f>IF(P314="r",J314,IF(P314="n",J314,"-"))</f>
        <v>28</v>
      </c>
      <c r="AO314" t="e">
        <f>VLOOKUP(K314,$AZ$8:$BA$27,2,FALSE)</f>
        <v>#N/A</v>
      </c>
      <c r="AP314" s="12" t="s">
        <f>IF(P314="r",(AQ$2-O314),IF(P314="n",(AQ$2-O314),"-"))</f>
        <v>28</v>
      </c>
      <c r="AQ314" s="12" t="s">
        <f>IF(P314="N",Q314,IF(P314="r",Q314,"-"))</f>
        <v>28</v>
      </c>
      <c r="AR314" s="12" t="s">
        <f>IF(P314="N",R314,IF(P314="r",R314,"-"))</f>
        <v>28</v>
      </c>
      <c r="AS314" s="12" t="s">
        <f>IF(P314="N",AI314,IF(P314="r",AI314,"-"))</f>
        <v>28</v>
      </c>
      <c r="AT314" s="12" t="s">
        <f>IF(P314="N",AJ314,IF(P314="r",AJ314,"-"))</f>
        <v>28</v>
      </c>
      <c r="AU314" s="148" t="b">
        <f>IF($Y314="Mudansha",VLOOKUP($X314,$BF$17:$BG$24,2,FALSE),IF($Y314="Yudansha",VLOOKUP($X314,$BI$17:$BJ$20,2,FALSE)))</f>
        <v>0</v>
      </c>
      <c r="AV314" t="b">
        <f>IF($AP314&gt;=65,$AU314,0)</f>
        <v>0</v>
      </c>
    </row>
    <row r="315" spans="1:256">
      <c r="F315" s="155">
        <f>F314+1</f>
        <v>310</v>
      </c>
      <c r="H315" s="133"/>
      <c r="I315" s="133"/>
      <c r="J315" s="134"/>
      <c r="K315" s="135"/>
      <c r="L315" s="136"/>
      <c r="M315" s="137">
        <f>LEFT(L315,2)</f>
      </c>
      <c r="N315" s="138">
        <f>MID(L315,4,2)</f>
      </c>
      <c r="O315" s="139">
        <f>RIGHT(L315,4)</f>
      </c>
      <c r="P315" s="140"/>
      <c r="Q315" s="141"/>
      <c r="R315" s="142"/>
      <c r="S315" s="143"/>
      <c r="T315" s="144"/>
      <c r="U315" s="145"/>
      <c r="V315" s="146"/>
      <c r="W315" s="146"/>
      <c r="X315" s="147" t="e">
        <f>VLOOKUP(AP315,$BC$7:$BD$14,2)</f>
        <v>#N/A</v>
      </c>
      <c r="Y315" s="147" t="s">
        <f>IF(P315="r",AO315,IF(P315="n",AO315,"-"))</f>
        <v>28</v>
      </c>
      <c r="Z315" s="148">
        <f>AU315-AV315</f>
        <v>0</v>
      </c>
      <c r="AA315" s="148" t="b">
        <f>IF(Y315="Mudansha",VLOOKUP(X315,$BF$7:$BG$14,2,FALSE),IF(Y315="Yudansha",VLOOKUP(X315,$BI$7:$BJ$10,2,FALSE)))</f>
        <v>0</v>
      </c>
      <c r="AB315" s="148">
        <f>IF(AQ315="Y/O",Information!S$62,0)</f>
        <v>0</v>
      </c>
      <c r="AC315" s="148">
        <f>IF(AR315="Y/O",Information!K$62,0)</f>
        <v>0</v>
      </c>
      <c r="AD315" s="148">
        <f>Z315+AA315+AB315</f>
        <v>0</v>
      </c>
      <c r="AE315" s="133"/>
      <c r="AF315" s="133"/>
      <c r="AG315" s="133"/>
      <c r="AH315" s="133"/>
      <c r="AI315" s="160"/>
      <c r="AJ315" s="160"/>
      <c r="AK315" s="150" t="s">
        <f>IF($P315="r",U315,IF($P315="n",U315,"-"))</f>
        <v>28</v>
      </c>
      <c r="AL315" s="151" t="s">
        <f>IF($P315="r",V315,IF($P315="n",V315,"-"))</f>
        <v>28</v>
      </c>
      <c r="AM315" s="151" t="s">
        <f>IF($P315="r",W315,IF($P315="n",W315,"-"))</f>
        <v>28</v>
      </c>
      <c r="AN315" s="151" t="s">
        <f>IF(P315="r",J315,IF(P315="n",J315,"-"))</f>
        <v>28</v>
      </c>
      <c r="AO315" t="e">
        <f>VLOOKUP(K315,$AZ$8:$BA$27,2,FALSE)</f>
        <v>#N/A</v>
      </c>
      <c r="AP315" s="12" t="s">
        <f>IF(P315="r",(AQ$2-O315),IF(P315="n",(AQ$2-O315),"-"))</f>
        <v>28</v>
      </c>
      <c r="AQ315" s="12" t="s">
        <f>IF(P315="N",Q315,IF(P315="r",Q315,"-"))</f>
        <v>28</v>
      </c>
      <c r="AR315" s="12" t="s">
        <f>IF(P315="N",R315,IF(P315="r",R315,"-"))</f>
        <v>28</v>
      </c>
      <c r="AS315" s="12" t="s">
        <f>IF(P315="N",AI315,IF(P315="r",AI315,"-"))</f>
        <v>28</v>
      </c>
      <c r="AT315" s="12" t="s">
        <f>IF(P315="N",AJ315,IF(P315="r",AJ315,"-"))</f>
        <v>28</v>
      </c>
      <c r="AU315" s="148" t="b">
        <f>IF($Y315="Mudansha",VLOOKUP($X315,$BF$17:$BG$24,2,FALSE),IF($Y315="Yudansha",VLOOKUP($X315,$BI$17:$BJ$20,2,FALSE)))</f>
        <v>0</v>
      </c>
      <c r="AV315" t="b">
        <f>IF($AP315&gt;=65,$AU315,0)</f>
        <v>0</v>
      </c>
    </row>
    <row r="316" spans="1:256">
      <c r="F316" s="155">
        <f>F315+1</f>
        <v>311</v>
      </c>
      <c r="H316" s="133"/>
      <c r="I316" s="133"/>
      <c r="J316" s="134"/>
      <c r="K316" s="135"/>
      <c r="L316" s="136"/>
      <c r="M316" s="137">
        <f>LEFT(L316,2)</f>
      </c>
      <c r="N316" s="138">
        <f>MID(L316,4,2)</f>
      </c>
      <c r="O316" s="139">
        <f>RIGHT(L316,4)</f>
      </c>
      <c r="P316" s="140"/>
      <c r="Q316" s="141"/>
      <c r="R316" s="142"/>
      <c r="S316" s="143"/>
      <c r="T316" s="144"/>
      <c r="U316" s="145"/>
      <c r="V316" s="146"/>
      <c r="W316" s="146"/>
      <c r="X316" s="147" t="e">
        <f>VLOOKUP(AP316,$BC$7:$BD$14,2)</f>
        <v>#N/A</v>
      </c>
      <c r="Y316" s="147" t="s">
        <f>IF(P316="r",AO316,IF(P316="n",AO316,"-"))</f>
        <v>28</v>
      </c>
      <c r="Z316" s="148">
        <f>AU316-AV316</f>
        <v>0</v>
      </c>
      <c r="AA316" s="148" t="b">
        <f>IF(Y316="Mudansha",VLOOKUP(X316,$BF$7:$BG$14,2,FALSE),IF(Y316="Yudansha",VLOOKUP(X316,$BI$7:$BJ$10,2,FALSE)))</f>
        <v>0</v>
      </c>
      <c r="AB316" s="148">
        <f>IF(AQ316="Y/O",Information!S$62,0)</f>
        <v>0</v>
      </c>
      <c r="AC316" s="148">
        <f>IF(AR316="Y/O",Information!K$62,0)</f>
        <v>0</v>
      </c>
      <c r="AD316" s="148">
        <f>Z316+AA316+AB316</f>
        <v>0</v>
      </c>
      <c r="AE316" s="133"/>
      <c r="AF316" s="133"/>
      <c r="AG316" s="133"/>
      <c r="AH316" s="133"/>
      <c r="AI316" s="160"/>
      <c r="AJ316" s="160"/>
      <c r="AK316" s="150" t="s">
        <f>IF($P316="r",U316,IF($P316="n",U316,"-"))</f>
        <v>28</v>
      </c>
      <c r="AL316" s="151" t="s">
        <f>IF($P316="r",V316,IF($P316="n",V316,"-"))</f>
        <v>28</v>
      </c>
      <c r="AM316" s="151" t="s">
        <f>IF($P316="r",W316,IF($P316="n",W316,"-"))</f>
        <v>28</v>
      </c>
      <c r="AN316" s="151" t="s">
        <f>IF(P316="r",J316,IF(P316="n",J316,"-"))</f>
        <v>28</v>
      </c>
      <c r="AO316" t="e">
        <f>VLOOKUP(K316,$AZ$8:$BA$27,2,FALSE)</f>
        <v>#N/A</v>
      </c>
      <c r="AP316" s="12" t="s">
        <f>IF(P316="r",(AQ$2-O316),IF(P316="n",(AQ$2-O316),"-"))</f>
        <v>28</v>
      </c>
      <c r="AQ316" s="12" t="s">
        <f>IF(P316="N",Q316,IF(P316="r",Q316,"-"))</f>
        <v>28</v>
      </c>
      <c r="AR316" s="12" t="s">
        <f>IF(P316="N",R316,IF(P316="r",R316,"-"))</f>
        <v>28</v>
      </c>
      <c r="AS316" s="12" t="s">
        <f>IF(P316="N",AI316,IF(P316="r",AI316,"-"))</f>
        <v>28</v>
      </c>
      <c r="AT316" s="12" t="s">
        <f>IF(P316="N",AJ316,IF(P316="r",AJ316,"-"))</f>
        <v>28</v>
      </c>
      <c r="AU316" s="148" t="b">
        <f>IF($Y316="Mudansha",VLOOKUP($X316,$BF$17:$BG$24,2,FALSE),IF($Y316="Yudansha",VLOOKUP($X316,$BI$17:$BJ$20,2,FALSE)))</f>
        <v>0</v>
      </c>
      <c r="AV316" t="b">
        <f>IF($AP316&gt;=65,$AU316,0)</f>
        <v>0</v>
      </c>
    </row>
    <row r="317" spans="1:256">
      <c r="F317" s="155">
        <f>F316+1</f>
        <v>312</v>
      </c>
      <c r="H317" s="133"/>
      <c r="I317" s="133"/>
      <c r="J317" s="134"/>
      <c r="K317" s="135"/>
      <c r="L317" s="136"/>
      <c r="M317" s="137">
        <f>LEFT(L317,2)</f>
      </c>
      <c r="N317" s="138">
        <f>MID(L317,4,2)</f>
      </c>
      <c r="O317" s="139">
        <f>RIGHT(L317,4)</f>
      </c>
      <c r="P317" s="140"/>
      <c r="Q317" s="141"/>
      <c r="R317" s="142"/>
      <c r="S317" s="143"/>
      <c r="T317" s="144"/>
      <c r="U317" s="145"/>
      <c r="V317" s="146"/>
      <c r="W317" s="146"/>
      <c r="X317" s="147" t="e">
        <f>VLOOKUP(AP317,$BC$7:$BD$14,2)</f>
        <v>#N/A</v>
      </c>
      <c r="Y317" s="147" t="s">
        <f>IF(P317="r",AO317,IF(P317="n",AO317,"-"))</f>
        <v>28</v>
      </c>
      <c r="Z317" s="148">
        <f>AU317-AV317</f>
        <v>0</v>
      </c>
      <c r="AA317" s="148" t="b">
        <f>IF(Y317="Mudansha",VLOOKUP(X317,$BF$7:$BG$14,2,FALSE),IF(Y317="Yudansha",VLOOKUP(X317,$BI$7:$BJ$10,2,FALSE)))</f>
        <v>0</v>
      </c>
      <c r="AB317" s="148">
        <f>IF(AQ317="Y/O",Information!S$62,0)</f>
        <v>0</v>
      </c>
      <c r="AC317" s="148">
        <f>IF(AR317="Y/O",Information!K$62,0)</f>
        <v>0</v>
      </c>
      <c r="AD317" s="148">
        <f>Z317+AA317+AB317</f>
        <v>0</v>
      </c>
      <c r="AE317" s="133"/>
      <c r="AF317" s="133"/>
      <c r="AG317" s="133"/>
      <c r="AH317" s="133"/>
      <c r="AI317" s="160"/>
      <c r="AJ317" s="160"/>
      <c r="AK317" s="150" t="s">
        <f>IF($P317="r",U317,IF($P317="n",U317,"-"))</f>
        <v>28</v>
      </c>
      <c r="AL317" s="151" t="s">
        <f>IF($P317="r",V317,IF($P317="n",V317,"-"))</f>
        <v>28</v>
      </c>
      <c r="AM317" s="151" t="s">
        <f>IF($P317="r",W317,IF($P317="n",W317,"-"))</f>
        <v>28</v>
      </c>
      <c r="AN317" s="151" t="s">
        <f>IF(P317="r",J317,IF(P317="n",J317,"-"))</f>
        <v>28</v>
      </c>
      <c r="AO317" t="e">
        <f>VLOOKUP(K317,$AZ$8:$BA$27,2,FALSE)</f>
        <v>#N/A</v>
      </c>
      <c r="AP317" s="12" t="s">
        <f>IF(P317="r",(AQ$2-O317),IF(P317="n",(AQ$2-O317),"-"))</f>
        <v>28</v>
      </c>
      <c r="AQ317" s="12" t="s">
        <f>IF(P317="N",Q317,IF(P317="r",Q317,"-"))</f>
        <v>28</v>
      </c>
      <c r="AR317" s="12" t="s">
        <f>IF(P317="N",R317,IF(P317="r",R317,"-"))</f>
        <v>28</v>
      </c>
      <c r="AS317" s="12" t="s">
        <f>IF(P317="N",AI317,IF(P317="r",AI317,"-"))</f>
        <v>28</v>
      </c>
      <c r="AT317" s="12" t="s">
        <f>IF(P317="N",AJ317,IF(P317="r",AJ317,"-"))</f>
        <v>28</v>
      </c>
      <c r="AU317" s="148" t="b">
        <f>IF($Y317="Mudansha",VLOOKUP($X317,$BF$17:$BG$24,2,FALSE),IF($Y317="Yudansha",VLOOKUP($X317,$BI$17:$BJ$20,2,FALSE)))</f>
        <v>0</v>
      </c>
      <c r="AV317" t="b">
        <f>IF($AP317&gt;=65,$AU317,0)</f>
        <v>0</v>
      </c>
    </row>
    <row r="318" spans="1:256">
      <c r="F318" s="155">
        <f>F317+1</f>
        <v>313</v>
      </c>
      <c r="H318" s="133"/>
      <c r="I318" s="133"/>
      <c r="J318" s="134"/>
      <c r="K318" s="135"/>
      <c r="L318" s="136"/>
      <c r="M318" s="137">
        <f>LEFT(L318,2)</f>
      </c>
      <c r="N318" s="138">
        <f>MID(L318,4,2)</f>
      </c>
      <c r="O318" s="139">
        <f>RIGHT(L318,4)</f>
      </c>
      <c r="P318" s="140"/>
      <c r="Q318" s="141"/>
      <c r="R318" s="142"/>
      <c r="S318" s="143"/>
      <c r="T318" s="144"/>
      <c r="U318" s="145"/>
      <c r="V318" s="146"/>
      <c r="W318" s="146"/>
      <c r="X318" s="147" t="e">
        <f>VLOOKUP(AP318,$BC$7:$BD$14,2)</f>
        <v>#N/A</v>
      </c>
      <c r="Y318" s="147" t="s">
        <f>IF(P318="r",AO318,IF(P318="n",AO318,"-"))</f>
        <v>28</v>
      </c>
      <c r="Z318" s="148">
        <f>AU318-AV318</f>
        <v>0</v>
      </c>
      <c r="AA318" s="148" t="b">
        <f>IF(Y318="Mudansha",VLOOKUP(X318,$BF$7:$BG$14,2,FALSE),IF(Y318="Yudansha",VLOOKUP(X318,$BI$7:$BJ$10,2,FALSE)))</f>
        <v>0</v>
      </c>
      <c r="AB318" s="148">
        <f>IF(AQ318="Y/O",Information!S$62,0)</f>
        <v>0</v>
      </c>
      <c r="AC318" s="148">
        <f>IF(AR318="Y/O",Information!K$62,0)</f>
        <v>0</v>
      </c>
      <c r="AD318" s="148">
        <f>Z318+AA318+AB318</f>
        <v>0</v>
      </c>
      <c r="AE318" s="133"/>
      <c r="AF318" s="133"/>
      <c r="AG318" s="133"/>
      <c r="AH318" s="133"/>
      <c r="AI318" s="160"/>
      <c r="AJ318" s="160"/>
      <c r="AK318" s="150" t="s">
        <f>IF($P318="r",U318,IF($P318="n",U318,"-"))</f>
        <v>28</v>
      </c>
      <c r="AL318" s="151" t="s">
        <f>IF($P318="r",V318,IF($P318="n",V318,"-"))</f>
        <v>28</v>
      </c>
      <c r="AM318" s="151" t="s">
        <f>IF($P318="r",W318,IF($P318="n",W318,"-"))</f>
        <v>28</v>
      </c>
      <c r="AN318" s="151" t="s">
        <f>IF(P318="r",J318,IF(P318="n",J318,"-"))</f>
        <v>28</v>
      </c>
      <c r="AO318" t="e">
        <f>VLOOKUP(K318,$AZ$8:$BA$27,2,FALSE)</f>
        <v>#N/A</v>
      </c>
      <c r="AP318" s="12" t="s">
        <f>IF(P318="r",(AQ$2-O318),IF(P318="n",(AQ$2-O318),"-"))</f>
        <v>28</v>
      </c>
      <c r="AQ318" s="12" t="s">
        <f>IF(P318="N",Q318,IF(P318="r",Q318,"-"))</f>
        <v>28</v>
      </c>
      <c r="AR318" s="12" t="s">
        <f>IF(P318="N",R318,IF(P318="r",R318,"-"))</f>
        <v>28</v>
      </c>
      <c r="AS318" s="12" t="s">
        <f>IF(P318="N",AI318,IF(P318="r",AI318,"-"))</f>
        <v>28</v>
      </c>
      <c r="AT318" s="12" t="s">
        <f>IF(P318="N",AJ318,IF(P318="r",AJ318,"-"))</f>
        <v>28</v>
      </c>
      <c r="AU318" s="148" t="b">
        <f>IF($Y318="Mudansha",VLOOKUP($X318,$BF$17:$BG$24,2,FALSE),IF($Y318="Yudansha",VLOOKUP($X318,$BI$17:$BJ$20,2,FALSE)))</f>
        <v>0</v>
      </c>
      <c r="AV318" t="b">
        <f>IF($AP318&gt;=65,$AU318,0)</f>
        <v>0</v>
      </c>
    </row>
    <row r="319" spans="1:256">
      <c r="F319" s="155">
        <f>F318+1</f>
        <v>314</v>
      </c>
      <c r="H319" s="133"/>
      <c r="I319" s="133"/>
      <c r="J319" s="134"/>
      <c r="K319" s="135"/>
      <c r="L319" s="136"/>
      <c r="M319" s="137">
        <f>LEFT(L319,2)</f>
      </c>
      <c r="N319" s="138">
        <f>MID(L319,4,2)</f>
      </c>
      <c r="O319" s="139">
        <f>RIGHT(L319,4)</f>
      </c>
      <c r="P319" s="140"/>
      <c r="Q319" s="141"/>
      <c r="R319" s="142"/>
      <c r="S319" s="143"/>
      <c r="T319" s="144"/>
      <c r="U319" s="145"/>
      <c r="V319" s="146"/>
      <c r="W319" s="146"/>
      <c r="X319" s="147" t="e">
        <f>VLOOKUP(AP319,$BC$7:$BD$14,2)</f>
        <v>#N/A</v>
      </c>
      <c r="Y319" s="147" t="s">
        <f>IF(P319="r",AO319,IF(P319="n",AO319,"-"))</f>
        <v>28</v>
      </c>
      <c r="Z319" s="148">
        <f>AU319-AV319</f>
        <v>0</v>
      </c>
      <c r="AA319" s="148" t="b">
        <f>IF(Y319="Mudansha",VLOOKUP(X319,$BF$7:$BG$14,2,FALSE),IF(Y319="Yudansha",VLOOKUP(X319,$BI$7:$BJ$10,2,FALSE)))</f>
        <v>0</v>
      </c>
      <c r="AB319" s="148">
        <f>IF(AQ319="Y/O",Information!S$62,0)</f>
        <v>0</v>
      </c>
      <c r="AC319" s="148">
        <f>IF(AR319="Y/O",Information!K$62,0)</f>
        <v>0</v>
      </c>
      <c r="AD319" s="148">
        <f>Z319+AA319+AB319</f>
        <v>0</v>
      </c>
      <c r="AE319" s="133"/>
      <c r="AF319" s="133"/>
      <c r="AG319" s="133"/>
      <c r="AH319" s="133"/>
      <c r="AI319" s="160"/>
      <c r="AJ319" s="160"/>
      <c r="AK319" s="150" t="s">
        <f>IF($P319="r",U319,IF($P319="n",U319,"-"))</f>
        <v>28</v>
      </c>
      <c r="AL319" s="151" t="s">
        <f>IF($P319="r",V319,IF($P319="n",V319,"-"))</f>
        <v>28</v>
      </c>
      <c r="AM319" s="151" t="s">
        <f>IF($P319="r",W319,IF($P319="n",W319,"-"))</f>
        <v>28</v>
      </c>
      <c r="AN319" s="151" t="s">
        <f>IF(P319="r",J319,IF(P319="n",J319,"-"))</f>
        <v>28</v>
      </c>
      <c r="AO319" t="e">
        <f>VLOOKUP(K319,$AZ$8:$BA$27,2,FALSE)</f>
        <v>#N/A</v>
      </c>
      <c r="AP319" s="12" t="s">
        <f>IF(P319="r",(AQ$2-O319),IF(P319="n",(AQ$2-O319),"-"))</f>
        <v>28</v>
      </c>
      <c r="AQ319" s="12" t="s">
        <f>IF(P319="N",Q319,IF(P319="r",Q319,"-"))</f>
        <v>28</v>
      </c>
      <c r="AR319" s="12" t="s">
        <f>IF(P319="N",R319,IF(P319="r",R319,"-"))</f>
        <v>28</v>
      </c>
      <c r="AS319" s="12" t="s">
        <f>IF(P319="N",AI319,IF(P319="r",AI319,"-"))</f>
        <v>28</v>
      </c>
      <c r="AT319" s="12" t="s">
        <f>IF(P319="N",AJ319,IF(P319="r",AJ319,"-"))</f>
        <v>28</v>
      </c>
      <c r="AU319" s="148" t="b">
        <f>IF($Y319="Mudansha",VLOOKUP($X319,$BF$17:$BG$24,2,FALSE),IF($Y319="Yudansha",VLOOKUP($X319,$BI$17:$BJ$20,2,FALSE)))</f>
        <v>0</v>
      </c>
      <c r="AV319" t="b">
        <f>IF($AP319&gt;=65,$AU319,0)</f>
        <v>0</v>
      </c>
    </row>
    <row r="320" spans="1:256">
      <c r="F320" s="155">
        <f>F319+1</f>
        <v>315</v>
      </c>
      <c r="H320" s="133"/>
      <c r="I320" s="133"/>
      <c r="J320" s="134"/>
      <c r="K320" s="135"/>
      <c r="L320" s="136"/>
      <c r="M320" s="137">
        <f>LEFT(L320,2)</f>
      </c>
      <c r="N320" s="138">
        <f>MID(L320,4,2)</f>
      </c>
      <c r="O320" s="139">
        <f>RIGHT(L320,4)</f>
      </c>
      <c r="P320" s="140"/>
      <c r="Q320" s="141"/>
      <c r="R320" s="142"/>
      <c r="S320" s="143"/>
      <c r="T320" s="144"/>
      <c r="U320" s="145"/>
      <c r="V320" s="146"/>
      <c r="W320" s="146"/>
      <c r="X320" s="147" t="e">
        <f>VLOOKUP(AP320,$BC$7:$BD$14,2)</f>
        <v>#N/A</v>
      </c>
      <c r="Y320" s="147" t="s">
        <f>IF(P320="r",AO320,IF(P320="n",AO320,"-"))</f>
        <v>28</v>
      </c>
      <c r="Z320" s="148">
        <f>AU320-AV320</f>
        <v>0</v>
      </c>
      <c r="AA320" s="148" t="b">
        <f>IF(Y320="Mudansha",VLOOKUP(X320,$BF$7:$BG$14,2,FALSE),IF(Y320="Yudansha",VLOOKUP(X320,$BI$7:$BJ$10,2,FALSE)))</f>
        <v>0</v>
      </c>
      <c r="AB320" s="148">
        <f>IF(AQ320="Y/O",Information!S$62,0)</f>
        <v>0</v>
      </c>
      <c r="AC320" s="148">
        <f>IF(AR320="Y/O",Information!K$62,0)</f>
        <v>0</v>
      </c>
      <c r="AD320" s="148">
        <f>Z320+AA320+AB320</f>
        <v>0</v>
      </c>
      <c r="AE320" s="133"/>
      <c r="AF320" s="133"/>
      <c r="AG320" s="133"/>
      <c r="AH320" s="133"/>
      <c r="AI320" s="160"/>
      <c r="AJ320" s="160"/>
      <c r="AK320" s="150" t="s">
        <f>IF($P320="r",U320,IF($P320="n",U320,"-"))</f>
        <v>28</v>
      </c>
      <c r="AL320" s="151" t="s">
        <f>IF($P320="r",V320,IF($P320="n",V320,"-"))</f>
        <v>28</v>
      </c>
      <c r="AM320" s="151" t="s">
        <f>IF($P320="r",W320,IF($P320="n",W320,"-"))</f>
        <v>28</v>
      </c>
      <c r="AN320" s="151" t="s">
        <f>IF(P320="r",J320,IF(P320="n",J320,"-"))</f>
        <v>28</v>
      </c>
      <c r="AO320" t="e">
        <f>VLOOKUP(K320,$AZ$8:$BA$27,2,FALSE)</f>
        <v>#N/A</v>
      </c>
      <c r="AP320" s="12" t="s">
        <f>IF(P320="r",(AQ$2-O320),IF(P320="n",(AQ$2-O320),"-"))</f>
        <v>28</v>
      </c>
      <c r="AQ320" s="12" t="s">
        <f>IF(P320="N",Q320,IF(P320="r",Q320,"-"))</f>
        <v>28</v>
      </c>
      <c r="AR320" s="12" t="s">
        <f>IF(P320="N",R320,IF(P320="r",R320,"-"))</f>
        <v>28</v>
      </c>
      <c r="AS320" s="12" t="s">
        <f>IF(P320="N",AI320,IF(P320="r",AI320,"-"))</f>
        <v>28</v>
      </c>
      <c r="AT320" s="12" t="s">
        <f>IF(P320="N",AJ320,IF(P320="r",AJ320,"-"))</f>
        <v>28</v>
      </c>
      <c r="AU320" s="148" t="b">
        <f>IF($Y320="Mudansha",VLOOKUP($X320,$BF$17:$BG$24,2,FALSE),IF($Y320="Yudansha",VLOOKUP($X320,$BI$17:$BJ$20,2,FALSE)))</f>
        <v>0</v>
      </c>
      <c r="AV320" t="b">
        <f>IF($AP320&gt;=65,$AU320,0)</f>
        <v>0</v>
      </c>
    </row>
    <row r="321" spans="1:256">
      <c r="F321" s="155">
        <f>F320+1</f>
        <v>316</v>
      </c>
      <c r="H321" s="133"/>
      <c r="I321" s="133"/>
      <c r="J321" s="134"/>
      <c r="K321" s="135"/>
      <c r="L321" s="136"/>
      <c r="M321" s="137">
        <f>LEFT(L321,2)</f>
      </c>
      <c r="N321" s="138">
        <f>MID(L321,4,2)</f>
      </c>
      <c r="O321" s="139">
        <f>RIGHT(L321,4)</f>
      </c>
      <c r="P321" s="140"/>
      <c r="Q321" s="141"/>
      <c r="R321" s="142"/>
      <c r="S321" s="143"/>
      <c r="T321" s="144"/>
      <c r="U321" s="145"/>
      <c r="V321" s="146"/>
      <c r="W321" s="146"/>
      <c r="X321" s="147" t="e">
        <f>VLOOKUP(AP321,$BC$7:$BD$14,2)</f>
        <v>#N/A</v>
      </c>
      <c r="Y321" s="147" t="s">
        <f>IF(P321="r",AO321,IF(P321="n",AO321,"-"))</f>
        <v>28</v>
      </c>
      <c r="Z321" s="148">
        <f>AU321-AV321</f>
        <v>0</v>
      </c>
      <c r="AA321" s="148" t="b">
        <f>IF(Y321="Mudansha",VLOOKUP(X321,$BF$7:$BG$14,2,FALSE),IF(Y321="Yudansha",VLOOKUP(X321,$BI$7:$BJ$10,2,FALSE)))</f>
        <v>0</v>
      </c>
      <c r="AB321" s="148">
        <f>IF(AQ321="Y/O",Information!S$62,0)</f>
        <v>0</v>
      </c>
      <c r="AC321" s="148">
        <f>IF(AR321="Y/O",Information!K$62,0)</f>
        <v>0</v>
      </c>
      <c r="AD321" s="148">
        <f>Z321+AA321+AB321</f>
        <v>0</v>
      </c>
      <c r="AE321" s="133"/>
      <c r="AF321" s="133"/>
      <c r="AG321" s="133"/>
      <c r="AH321" s="133"/>
      <c r="AI321" s="160"/>
      <c r="AJ321" s="160"/>
      <c r="AK321" s="150" t="s">
        <f>IF($P321="r",U321,IF($P321="n",U321,"-"))</f>
        <v>28</v>
      </c>
      <c r="AL321" s="151" t="s">
        <f>IF($P321="r",V321,IF($P321="n",V321,"-"))</f>
        <v>28</v>
      </c>
      <c r="AM321" s="151" t="s">
        <f>IF($P321="r",W321,IF($P321="n",W321,"-"))</f>
        <v>28</v>
      </c>
      <c r="AN321" s="151" t="s">
        <f>IF(P321="r",J321,IF(P321="n",J321,"-"))</f>
        <v>28</v>
      </c>
      <c r="AO321" t="e">
        <f>VLOOKUP(K321,$AZ$8:$BA$27,2,FALSE)</f>
        <v>#N/A</v>
      </c>
      <c r="AP321" s="12" t="s">
        <f>IF(P321="r",(AQ$2-O321),IF(P321="n",(AQ$2-O321),"-"))</f>
        <v>28</v>
      </c>
      <c r="AQ321" s="12" t="s">
        <f>IF(P321="N",Q321,IF(P321="r",Q321,"-"))</f>
        <v>28</v>
      </c>
      <c r="AR321" s="12" t="s">
        <f>IF(P321="N",R321,IF(P321="r",R321,"-"))</f>
        <v>28</v>
      </c>
      <c r="AS321" s="12" t="s">
        <f>IF(P321="N",AI321,IF(P321="r",AI321,"-"))</f>
        <v>28</v>
      </c>
      <c r="AT321" s="12" t="s">
        <f>IF(P321="N",AJ321,IF(P321="r",AJ321,"-"))</f>
        <v>28</v>
      </c>
      <c r="AU321" s="148" t="b">
        <f>IF($Y321="Mudansha",VLOOKUP($X321,$BF$17:$BG$24,2,FALSE),IF($Y321="Yudansha",VLOOKUP($X321,$BI$17:$BJ$20,2,FALSE)))</f>
        <v>0</v>
      </c>
      <c r="AV321" t="b">
        <f>IF($AP321&gt;=65,$AU321,0)</f>
        <v>0</v>
      </c>
    </row>
    <row r="322" spans="1:256">
      <c r="F322" s="155">
        <f>F321+1</f>
        <v>317</v>
      </c>
      <c r="H322" s="133"/>
      <c r="I322" s="133"/>
      <c r="J322" s="134"/>
      <c r="K322" s="135"/>
      <c r="L322" s="136"/>
      <c r="M322" s="137">
        <f>LEFT(L322,2)</f>
      </c>
      <c r="N322" s="138">
        <f>MID(L322,4,2)</f>
      </c>
      <c r="O322" s="139">
        <f>RIGHT(L322,4)</f>
      </c>
      <c r="P322" s="140"/>
      <c r="Q322" s="141"/>
      <c r="R322" s="142"/>
      <c r="S322" s="143"/>
      <c r="T322" s="144"/>
      <c r="U322" s="145"/>
      <c r="V322" s="146"/>
      <c r="W322" s="146"/>
      <c r="X322" s="147" t="e">
        <f>VLOOKUP(AP322,$BC$7:$BD$14,2)</f>
        <v>#N/A</v>
      </c>
      <c r="Y322" s="147" t="s">
        <f>IF(P322="r",AO322,IF(P322="n",AO322,"-"))</f>
        <v>28</v>
      </c>
      <c r="Z322" s="148">
        <f>AU322-AV322</f>
        <v>0</v>
      </c>
      <c r="AA322" s="148" t="b">
        <f>IF(Y322="Mudansha",VLOOKUP(X322,$BF$7:$BG$14,2,FALSE),IF(Y322="Yudansha",VLOOKUP(X322,$BI$7:$BJ$10,2,FALSE)))</f>
        <v>0</v>
      </c>
      <c r="AB322" s="148">
        <f>IF(AQ322="Y/O",Information!S$62,0)</f>
        <v>0</v>
      </c>
      <c r="AC322" s="148">
        <f>IF(AR322="Y/O",Information!K$62,0)</f>
        <v>0</v>
      </c>
      <c r="AD322" s="148">
        <f>Z322+AA322+AB322</f>
        <v>0</v>
      </c>
      <c r="AE322" s="133"/>
      <c r="AF322" s="133"/>
      <c r="AG322" s="133"/>
      <c r="AH322" s="133"/>
      <c r="AI322" s="160"/>
      <c r="AJ322" s="160"/>
      <c r="AK322" s="150" t="s">
        <f>IF($P322="r",U322,IF($P322="n",U322,"-"))</f>
        <v>28</v>
      </c>
      <c r="AL322" s="151" t="s">
        <f>IF($P322="r",V322,IF($P322="n",V322,"-"))</f>
        <v>28</v>
      </c>
      <c r="AM322" s="151" t="s">
        <f>IF($P322="r",W322,IF($P322="n",W322,"-"))</f>
        <v>28</v>
      </c>
      <c r="AN322" s="151" t="s">
        <f>IF(P322="r",J322,IF(P322="n",J322,"-"))</f>
        <v>28</v>
      </c>
      <c r="AO322" t="e">
        <f>VLOOKUP(K322,$AZ$8:$BA$27,2,FALSE)</f>
        <v>#N/A</v>
      </c>
      <c r="AP322" s="12" t="s">
        <f>IF(P322="r",(AQ$2-O322),IF(P322="n",(AQ$2-O322),"-"))</f>
        <v>28</v>
      </c>
      <c r="AQ322" s="12" t="s">
        <f>IF(P322="N",Q322,IF(P322="r",Q322,"-"))</f>
        <v>28</v>
      </c>
      <c r="AR322" s="12" t="s">
        <f>IF(P322="N",R322,IF(P322="r",R322,"-"))</f>
        <v>28</v>
      </c>
      <c r="AS322" s="12" t="s">
        <f>IF(P322="N",AI322,IF(P322="r",AI322,"-"))</f>
        <v>28</v>
      </c>
      <c r="AT322" s="12" t="s">
        <f>IF(P322="N",AJ322,IF(P322="r",AJ322,"-"))</f>
        <v>28</v>
      </c>
      <c r="AU322" s="148" t="b">
        <f>IF($Y322="Mudansha",VLOOKUP($X322,$BF$17:$BG$24,2,FALSE),IF($Y322="Yudansha",VLOOKUP($X322,$BI$17:$BJ$20,2,FALSE)))</f>
        <v>0</v>
      </c>
      <c r="AV322" t="b">
        <f>IF($AP322&gt;=65,$AU322,0)</f>
        <v>0</v>
      </c>
    </row>
    <row r="323" spans="1:256">
      <c r="F323" s="155">
        <f>F322+1</f>
        <v>318</v>
      </c>
      <c r="H323" s="133"/>
      <c r="I323" s="133"/>
      <c r="J323" s="134"/>
      <c r="K323" s="135"/>
      <c r="L323" s="136"/>
      <c r="M323" s="137">
        <f>LEFT(L323,2)</f>
      </c>
      <c r="N323" s="138">
        <f>MID(L323,4,2)</f>
      </c>
      <c r="O323" s="139">
        <f>RIGHT(L323,4)</f>
      </c>
      <c r="P323" s="140"/>
      <c r="Q323" s="141"/>
      <c r="R323" s="142"/>
      <c r="S323" s="143"/>
      <c r="T323" s="144"/>
      <c r="U323" s="145"/>
      <c r="V323" s="146"/>
      <c r="W323" s="146"/>
      <c r="X323" s="147" t="e">
        <f>VLOOKUP(AP323,$BC$7:$BD$14,2)</f>
        <v>#N/A</v>
      </c>
      <c r="Y323" s="147" t="s">
        <f>IF(P323="r",AO323,IF(P323="n",AO323,"-"))</f>
        <v>28</v>
      </c>
      <c r="Z323" s="148">
        <f>AU323-AV323</f>
        <v>0</v>
      </c>
      <c r="AA323" s="148" t="b">
        <f>IF(Y323="Mudansha",VLOOKUP(X323,$BF$7:$BG$14,2,FALSE),IF(Y323="Yudansha",VLOOKUP(X323,$BI$7:$BJ$10,2,FALSE)))</f>
        <v>0</v>
      </c>
      <c r="AB323" s="148">
        <f>IF(AQ323="Y/O",Information!S$62,0)</f>
        <v>0</v>
      </c>
      <c r="AC323" s="148">
        <f>IF(AR323="Y/O",Information!K$62,0)</f>
        <v>0</v>
      </c>
      <c r="AD323" s="148">
        <f>Z323+AA323+AB323</f>
        <v>0</v>
      </c>
      <c r="AE323" s="133"/>
      <c r="AF323" s="133"/>
      <c r="AG323" s="133"/>
      <c r="AH323" s="133"/>
      <c r="AI323" s="160"/>
      <c r="AJ323" s="160"/>
      <c r="AK323" s="150" t="s">
        <f>IF($P323="r",U323,IF($P323="n",U323,"-"))</f>
        <v>28</v>
      </c>
      <c r="AL323" s="151" t="s">
        <f>IF($P323="r",V323,IF($P323="n",V323,"-"))</f>
        <v>28</v>
      </c>
      <c r="AM323" s="151" t="s">
        <f>IF($P323="r",W323,IF($P323="n",W323,"-"))</f>
        <v>28</v>
      </c>
      <c r="AN323" s="151" t="s">
        <f>IF(P323="r",J323,IF(P323="n",J323,"-"))</f>
        <v>28</v>
      </c>
      <c r="AO323" t="e">
        <f>VLOOKUP(K323,$AZ$8:$BA$27,2,FALSE)</f>
        <v>#N/A</v>
      </c>
      <c r="AP323" s="12" t="s">
        <f>IF(P323="r",(AQ$2-O323),IF(P323="n",(AQ$2-O323),"-"))</f>
        <v>28</v>
      </c>
      <c r="AQ323" s="12" t="s">
        <f>IF(P323="N",Q323,IF(P323="r",Q323,"-"))</f>
        <v>28</v>
      </c>
      <c r="AR323" s="12" t="s">
        <f>IF(P323="N",R323,IF(P323="r",R323,"-"))</f>
        <v>28</v>
      </c>
      <c r="AS323" s="12" t="s">
        <f>IF(P323="N",AI323,IF(P323="r",AI323,"-"))</f>
        <v>28</v>
      </c>
      <c r="AT323" s="12" t="s">
        <f>IF(P323="N",AJ323,IF(P323="r",AJ323,"-"))</f>
        <v>28</v>
      </c>
      <c r="AU323" s="148" t="b">
        <f>IF($Y323="Mudansha",VLOOKUP($X323,$BF$17:$BG$24,2,FALSE),IF($Y323="Yudansha",VLOOKUP($X323,$BI$17:$BJ$20,2,FALSE)))</f>
        <v>0</v>
      </c>
      <c r="AV323" t="b">
        <f>IF($AP323&gt;=65,$AU323,0)</f>
        <v>0</v>
      </c>
    </row>
    <row r="324" spans="1:256">
      <c r="F324" s="155">
        <f>F323+1</f>
        <v>319</v>
      </c>
      <c r="H324" s="133"/>
      <c r="I324" s="133"/>
      <c r="J324" s="134"/>
      <c r="K324" s="135"/>
      <c r="L324" s="136"/>
      <c r="M324" s="137">
        <f>LEFT(L324,2)</f>
      </c>
      <c r="N324" s="138">
        <f>MID(L324,4,2)</f>
      </c>
      <c r="O324" s="139">
        <f>RIGHT(L324,4)</f>
      </c>
      <c r="P324" s="140"/>
      <c r="Q324" s="141"/>
      <c r="R324" s="142"/>
      <c r="S324" s="143"/>
      <c r="T324" s="144"/>
      <c r="U324" s="145"/>
      <c r="V324" s="146"/>
      <c r="W324" s="146"/>
      <c r="X324" s="147" t="e">
        <f>VLOOKUP(AP324,$BC$7:$BD$14,2)</f>
        <v>#N/A</v>
      </c>
      <c r="Y324" s="147" t="s">
        <f>IF(P324="r",AO324,IF(P324="n",AO324,"-"))</f>
        <v>28</v>
      </c>
      <c r="Z324" s="148">
        <f>AU324-AV324</f>
        <v>0</v>
      </c>
      <c r="AA324" s="148" t="b">
        <f>IF(Y324="Mudansha",VLOOKUP(X324,$BF$7:$BG$14,2,FALSE),IF(Y324="Yudansha",VLOOKUP(X324,$BI$7:$BJ$10,2,FALSE)))</f>
        <v>0</v>
      </c>
      <c r="AB324" s="148">
        <f>IF(AQ324="Y/O",Information!S$62,0)</f>
        <v>0</v>
      </c>
      <c r="AC324" s="148">
        <f>IF(AR324="Y/O",Information!K$62,0)</f>
        <v>0</v>
      </c>
      <c r="AD324" s="148">
        <f>Z324+AA324+AB324</f>
        <v>0</v>
      </c>
      <c r="AE324" s="133"/>
      <c r="AF324" s="133"/>
      <c r="AG324" s="133"/>
      <c r="AH324" s="133"/>
      <c r="AI324" s="160"/>
      <c r="AJ324" s="160"/>
      <c r="AK324" s="150" t="s">
        <f>IF($P324="r",U324,IF($P324="n",U324,"-"))</f>
        <v>28</v>
      </c>
      <c r="AL324" s="151" t="s">
        <f>IF($P324="r",V324,IF($P324="n",V324,"-"))</f>
        <v>28</v>
      </c>
      <c r="AM324" s="151" t="s">
        <f>IF($P324="r",W324,IF($P324="n",W324,"-"))</f>
        <v>28</v>
      </c>
      <c r="AN324" s="151" t="s">
        <f>IF(P324="r",J324,IF(P324="n",J324,"-"))</f>
        <v>28</v>
      </c>
      <c r="AO324" t="e">
        <f>VLOOKUP(K324,$AZ$8:$BA$27,2,FALSE)</f>
        <v>#N/A</v>
      </c>
      <c r="AP324" s="12" t="s">
        <f>IF(P324="r",(AQ$2-O324),IF(P324="n",(AQ$2-O324),"-"))</f>
        <v>28</v>
      </c>
      <c r="AQ324" s="12" t="s">
        <f>IF(P324="N",Q324,IF(P324="r",Q324,"-"))</f>
        <v>28</v>
      </c>
      <c r="AR324" s="12" t="s">
        <f>IF(P324="N",R324,IF(P324="r",R324,"-"))</f>
        <v>28</v>
      </c>
      <c r="AS324" s="12" t="s">
        <f>IF(P324="N",AI324,IF(P324="r",AI324,"-"))</f>
        <v>28</v>
      </c>
      <c r="AT324" s="12" t="s">
        <f>IF(P324="N",AJ324,IF(P324="r",AJ324,"-"))</f>
        <v>28</v>
      </c>
      <c r="AU324" s="148" t="b">
        <f>IF($Y324="Mudansha",VLOOKUP($X324,$BF$17:$BG$24,2,FALSE),IF($Y324="Yudansha",VLOOKUP($X324,$BI$17:$BJ$20,2,FALSE)))</f>
        <v>0</v>
      </c>
      <c r="AV324" t="b">
        <f>IF($AP324&gt;=65,$AU324,0)</f>
        <v>0</v>
      </c>
    </row>
    <row r="325" spans="1:256">
      <c r="F325" s="155">
        <f>F324+1</f>
        <v>320</v>
      </c>
      <c r="H325" s="133"/>
      <c r="I325" s="133"/>
      <c r="J325" s="134"/>
      <c r="K325" s="135"/>
      <c r="L325" s="136"/>
      <c r="M325" s="137">
        <f>LEFT(L325,2)</f>
      </c>
      <c r="N325" s="138">
        <f>MID(L325,4,2)</f>
      </c>
      <c r="O325" s="139">
        <f>RIGHT(L325,4)</f>
      </c>
      <c r="P325" s="140"/>
      <c r="Q325" s="141"/>
      <c r="R325" s="142"/>
      <c r="S325" s="143"/>
      <c r="T325" s="144"/>
      <c r="U325" s="145"/>
      <c r="V325" s="146"/>
      <c r="W325" s="146"/>
      <c r="X325" s="147" t="e">
        <f>VLOOKUP(AP325,$BC$7:$BD$14,2)</f>
        <v>#N/A</v>
      </c>
      <c r="Y325" s="147" t="s">
        <f>IF(P325="r",AO325,IF(P325="n",AO325,"-"))</f>
        <v>28</v>
      </c>
      <c r="Z325" s="148">
        <f>AU325-AV325</f>
        <v>0</v>
      </c>
      <c r="AA325" s="148" t="b">
        <f>IF(Y325="Mudansha",VLOOKUP(X325,$BF$7:$BG$14,2,FALSE),IF(Y325="Yudansha",VLOOKUP(X325,$BI$7:$BJ$10,2,FALSE)))</f>
        <v>0</v>
      </c>
      <c r="AB325" s="148">
        <f>IF(AQ325="Y/O",Information!S$62,0)</f>
        <v>0</v>
      </c>
      <c r="AC325" s="148">
        <f>IF(AR325="Y/O",Information!K$62,0)</f>
        <v>0</v>
      </c>
      <c r="AD325" s="148">
        <f>Z325+AA325+AB325</f>
        <v>0</v>
      </c>
      <c r="AE325" s="133"/>
      <c r="AF325" s="133"/>
      <c r="AG325" s="133"/>
      <c r="AH325" s="133"/>
      <c r="AI325" s="160"/>
      <c r="AJ325" s="160"/>
      <c r="AK325" s="150" t="s">
        <f>IF($P325="r",U325,IF($P325="n",U325,"-"))</f>
        <v>28</v>
      </c>
      <c r="AL325" s="151" t="s">
        <f>IF($P325="r",V325,IF($P325="n",V325,"-"))</f>
        <v>28</v>
      </c>
      <c r="AM325" s="151" t="s">
        <f>IF($P325="r",W325,IF($P325="n",W325,"-"))</f>
        <v>28</v>
      </c>
      <c r="AN325" s="151" t="s">
        <f>IF(P325="r",J325,IF(P325="n",J325,"-"))</f>
        <v>28</v>
      </c>
      <c r="AO325" t="e">
        <f>VLOOKUP(K325,$AZ$8:$BA$27,2,FALSE)</f>
        <v>#N/A</v>
      </c>
      <c r="AP325" s="12" t="s">
        <f>IF(P325="r",(AQ$2-O325),IF(P325="n",(AQ$2-O325),"-"))</f>
        <v>28</v>
      </c>
      <c r="AQ325" s="12" t="s">
        <f>IF(P325="N",Q325,IF(P325="r",Q325,"-"))</f>
        <v>28</v>
      </c>
      <c r="AR325" s="12" t="s">
        <f>IF(P325="N",R325,IF(P325="r",R325,"-"))</f>
        <v>28</v>
      </c>
      <c r="AS325" s="12" t="s">
        <f>IF(P325="N",AI325,IF(P325="r",AI325,"-"))</f>
        <v>28</v>
      </c>
      <c r="AT325" s="12" t="s">
        <f>IF(P325="N",AJ325,IF(P325="r",AJ325,"-"))</f>
        <v>28</v>
      </c>
      <c r="AU325" s="148" t="b">
        <f>IF($Y325="Mudansha",VLOOKUP($X325,$BF$17:$BG$24,2,FALSE),IF($Y325="Yudansha",VLOOKUP($X325,$BI$17:$BJ$20,2,FALSE)))</f>
        <v>0</v>
      </c>
      <c r="AV325" t="b">
        <f>IF($AP325&gt;=65,$AU325,0)</f>
        <v>0</v>
      </c>
    </row>
    <row r="326" spans="1:256">
      <c r="F326" s="155">
        <f>F325+1</f>
        <v>321</v>
      </c>
      <c r="H326" s="133"/>
      <c r="I326" s="133"/>
      <c r="J326" s="134"/>
      <c r="K326" s="135"/>
      <c r="L326" s="136"/>
      <c r="M326" s="137">
        <f>LEFT(L326,2)</f>
      </c>
      <c r="N326" s="138">
        <f>MID(L326,4,2)</f>
      </c>
      <c r="O326" s="139">
        <f>RIGHT(L326,4)</f>
      </c>
      <c r="P326" s="140"/>
      <c r="Q326" s="141"/>
      <c r="R326" s="142"/>
      <c r="S326" s="143"/>
      <c r="T326" s="144"/>
      <c r="U326" s="145"/>
      <c r="V326" s="146"/>
      <c r="W326" s="146"/>
      <c r="X326" s="147" t="e">
        <f>VLOOKUP(AP326,$BC$7:$BD$14,2)</f>
        <v>#N/A</v>
      </c>
      <c r="Y326" s="147" t="s">
        <f>IF(P326="r",AO326,IF(P326="n",AO326,"-"))</f>
        <v>28</v>
      </c>
      <c r="Z326" s="148">
        <f>AU326-AV326</f>
        <v>0</v>
      </c>
      <c r="AA326" s="148" t="b">
        <f>IF(Y326="Mudansha",VLOOKUP(X326,$BF$7:$BG$14,2,FALSE),IF(Y326="Yudansha",VLOOKUP(X326,$BI$7:$BJ$10,2,FALSE)))</f>
        <v>0</v>
      </c>
      <c r="AB326" s="148">
        <f>IF(AQ326="Y/O",Information!S$62,0)</f>
        <v>0</v>
      </c>
      <c r="AC326" s="148">
        <f>IF(AR326="Y/O",Information!K$62,0)</f>
        <v>0</v>
      </c>
      <c r="AD326" s="148">
        <f>Z326+AA326+AB326</f>
        <v>0</v>
      </c>
      <c r="AE326" s="133"/>
      <c r="AF326" s="133"/>
      <c r="AG326" s="133"/>
      <c r="AH326" s="133"/>
      <c r="AI326" s="160"/>
      <c r="AJ326" s="160"/>
      <c r="AK326" s="150" t="s">
        <f>IF($P326="r",U326,IF($P326="n",U326,"-"))</f>
        <v>28</v>
      </c>
      <c r="AL326" s="151" t="s">
        <f>IF($P326="r",V326,IF($P326="n",V326,"-"))</f>
        <v>28</v>
      </c>
      <c r="AM326" s="151" t="s">
        <f>IF($P326="r",W326,IF($P326="n",W326,"-"))</f>
        <v>28</v>
      </c>
      <c r="AN326" s="151" t="s">
        <f>IF(P326="r",J326,IF(P326="n",J326,"-"))</f>
        <v>28</v>
      </c>
      <c r="AO326" t="e">
        <f>VLOOKUP(K326,$AZ$8:$BA$27,2,FALSE)</f>
        <v>#N/A</v>
      </c>
      <c r="AP326" s="12" t="s">
        <f>IF(P326="r",(AQ$2-O326),IF(P326="n",(AQ$2-O326),"-"))</f>
        <v>28</v>
      </c>
      <c r="AQ326" s="12" t="s">
        <f>IF(P326="N",Q326,IF(P326="r",Q326,"-"))</f>
        <v>28</v>
      </c>
      <c r="AR326" s="12" t="s">
        <f>IF(P326="N",R326,IF(P326="r",R326,"-"))</f>
        <v>28</v>
      </c>
      <c r="AS326" s="12" t="s">
        <f>IF(P326="N",AI326,IF(P326="r",AI326,"-"))</f>
        <v>28</v>
      </c>
      <c r="AT326" s="12" t="s">
        <f>IF(P326="N",AJ326,IF(P326="r",AJ326,"-"))</f>
        <v>28</v>
      </c>
      <c r="AU326" s="148" t="b">
        <f>IF($Y326="Mudansha",VLOOKUP($X326,$BF$17:$BG$24,2,FALSE),IF($Y326="Yudansha",VLOOKUP($X326,$BI$17:$BJ$20,2,FALSE)))</f>
        <v>0</v>
      </c>
      <c r="AV326" t="b">
        <f>IF($AP326&gt;=65,$AU326,0)</f>
        <v>0</v>
      </c>
    </row>
    <row r="327" spans="1:256">
      <c r="F327" s="155">
        <f>F326+1</f>
        <v>322</v>
      </c>
      <c r="H327" s="133"/>
      <c r="I327" s="133"/>
      <c r="J327" s="134"/>
      <c r="K327" s="135"/>
      <c r="L327" s="136"/>
      <c r="M327" s="137">
        <f>LEFT(L327,2)</f>
      </c>
      <c r="N327" s="138">
        <f>MID(L327,4,2)</f>
      </c>
      <c r="O327" s="139">
        <f>RIGHT(L327,4)</f>
      </c>
      <c r="P327" s="140"/>
      <c r="Q327" s="141"/>
      <c r="R327" s="142"/>
      <c r="S327" s="143"/>
      <c r="T327" s="144"/>
      <c r="U327" s="145"/>
      <c r="V327" s="146"/>
      <c r="W327" s="146"/>
      <c r="X327" s="147" t="e">
        <f>VLOOKUP(AP327,$BC$7:$BD$14,2)</f>
        <v>#N/A</v>
      </c>
      <c r="Y327" s="147" t="s">
        <f>IF(P327="r",AO327,IF(P327="n",AO327,"-"))</f>
        <v>28</v>
      </c>
      <c r="Z327" s="148">
        <f>AU327-AV327</f>
        <v>0</v>
      </c>
      <c r="AA327" s="148" t="b">
        <f>IF(Y327="Mudansha",VLOOKUP(X327,$BF$7:$BG$14,2,FALSE),IF(Y327="Yudansha",VLOOKUP(X327,$BI$7:$BJ$10,2,FALSE)))</f>
        <v>0</v>
      </c>
      <c r="AB327" s="148">
        <f>IF(AQ327="Y/O",Information!S$62,0)</f>
        <v>0</v>
      </c>
      <c r="AC327" s="148">
        <f>IF(AR327="Y/O",Information!K$62,0)</f>
        <v>0</v>
      </c>
      <c r="AD327" s="148">
        <f>Z327+AA327+AB327</f>
        <v>0</v>
      </c>
      <c r="AE327" s="133"/>
      <c r="AF327" s="133"/>
      <c r="AG327" s="133"/>
      <c r="AH327" s="133"/>
      <c r="AI327" s="160"/>
      <c r="AJ327" s="160"/>
      <c r="AK327" s="150" t="s">
        <f>IF($P327="r",U327,IF($P327="n",U327,"-"))</f>
        <v>28</v>
      </c>
      <c r="AL327" s="151" t="s">
        <f>IF($P327="r",V327,IF($P327="n",V327,"-"))</f>
        <v>28</v>
      </c>
      <c r="AM327" s="151" t="s">
        <f>IF($P327="r",W327,IF($P327="n",W327,"-"))</f>
        <v>28</v>
      </c>
      <c r="AN327" s="151" t="s">
        <f>IF(P327="r",J327,IF(P327="n",J327,"-"))</f>
        <v>28</v>
      </c>
      <c r="AO327" t="e">
        <f>VLOOKUP(K327,$AZ$8:$BA$27,2,FALSE)</f>
        <v>#N/A</v>
      </c>
      <c r="AP327" s="12" t="s">
        <f>IF(P327="r",(AQ$2-O327),IF(P327="n",(AQ$2-O327),"-"))</f>
        <v>28</v>
      </c>
      <c r="AQ327" s="12" t="s">
        <f>IF(P327="N",Q327,IF(P327="r",Q327,"-"))</f>
        <v>28</v>
      </c>
      <c r="AR327" s="12" t="s">
        <f>IF(P327="N",R327,IF(P327="r",R327,"-"))</f>
        <v>28</v>
      </c>
      <c r="AS327" s="12" t="s">
        <f>IF(P327="N",AI327,IF(P327="r",AI327,"-"))</f>
        <v>28</v>
      </c>
      <c r="AT327" s="12" t="s">
        <f>IF(P327="N",AJ327,IF(P327="r",AJ327,"-"))</f>
        <v>28</v>
      </c>
      <c r="AU327" s="148" t="b">
        <f>IF($Y327="Mudansha",VLOOKUP($X327,$BF$17:$BG$24,2,FALSE),IF($Y327="Yudansha",VLOOKUP($X327,$BI$17:$BJ$20,2,FALSE)))</f>
        <v>0</v>
      </c>
      <c r="AV327" t="b">
        <f>IF($AP327&gt;=65,$AU327,0)</f>
        <v>0</v>
      </c>
    </row>
    <row r="328" spans="1:256">
      <c r="F328" s="155">
        <f>F327+1</f>
        <v>323</v>
      </c>
      <c r="H328" s="133"/>
      <c r="I328" s="133"/>
      <c r="J328" s="134"/>
      <c r="K328" s="135"/>
      <c r="L328" s="136"/>
      <c r="M328" s="137">
        <f>LEFT(L328,2)</f>
      </c>
      <c r="N328" s="138">
        <f>MID(L328,4,2)</f>
      </c>
      <c r="O328" s="139">
        <f>RIGHT(L328,4)</f>
      </c>
      <c r="P328" s="140"/>
      <c r="Q328" s="141"/>
      <c r="R328" s="142"/>
      <c r="S328" s="143"/>
      <c r="T328" s="144"/>
      <c r="U328" s="145"/>
      <c r="V328" s="146"/>
      <c r="W328" s="146"/>
      <c r="X328" s="147" t="e">
        <f>VLOOKUP(AP328,$BC$7:$BD$14,2)</f>
        <v>#N/A</v>
      </c>
      <c r="Y328" s="147" t="s">
        <f>IF(P328="r",AO328,IF(P328="n",AO328,"-"))</f>
        <v>28</v>
      </c>
      <c r="Z328" s="148">
        <f>AU328-AV328</f>
        <v>0</v>
      </c>
      <c r="AA328" s="148" t="b">
        <f>IF(Y328="Mudansha",VLOOKUP(X328,$BF$7:$BG$14,2,FALSE),IF(Y328="Yudansha",VLOOKUP(X328,$BI$7:$BJ$10,2,FALSE)))</f>
        <v>0</v>
      </c>
      <c r="AB328" s="148">
        <f>IF(AQ328="Y/O",Information!S$62,0)</f>
        <v>0</v>
      </c>
      <c r="AC328" s="148">
        <f>IF(AR328="Y/O",Information!K$62,0)</f>
        <v>0</v>
      </c>
      <c r="AD328" s="148">
        <f>Z328+AA328+AB328</f>
        <v>0</v>
      </c>
      <c r="AE328" s="133"/>
      <c r="AF328" s="133"/>
      <c r="AG328" s="133"/>
      <c r="AH328" s="133"/>
      <c r="AI328" s="160"/>
      <c r="AJ328" s="160"/>
      <c r="AK328" s="150" t="s">
        <f>IF($P328="r",U328,IF($P328="n",U328,"-"))</f>
        <v>28</v>
      </c>
      <c r="AL328" s="151" t="s">
        <f>IF($P328="r",V328,IF($P328="n",V328,"-"))</f>
        <v>28</v>
      </c>
      <c r="AM328" s="151" t="s">
        <f>IF($P328="r",W328,IF($P328="n",W328,"-"))</f>
        <v>28</v>
      </c>
      <c r="AN328" s="151" t="s">
        <f>IF(P328="r",J328,IF(P328="n",J328,"-"))</f>
        <v>28</v>
      </c>
      <c r="AO328" t="e">
        <f>VLOOKUP(K328,$AZ$8:$BA$27,2,FALSE)</f>
        <v>#N/A</v>
      </c>
      <c r="AP328" s="12" t="s">
        <f>IF(P328="r",(AQ$2-O328),IF(P328="n",(AQ$2-O328),"-"))</f>
        <v>28</v>
      </c>
      <c r="AQ328" s="12" t="s">
        <f>IF(P328="N",Q328,IF(P328="r",Q328,"-"))</f>
        <v>28</v>
      </c>
      <c r="AR328" s="12" t="s">
        <f>IF(P328="N",R328,IF(P328="r",R328,"-"))</f>
        <v>28</v>
      </c>
      <c r="AS328" s="12" t="s">
        <f>IF(P328="N",AI328,IF(P328="r",AI328,"-"))</f>
        <v>28</v>
      </c>
      <c r="AT328" s="12" t="s">
        <f>IF(P328="N",AJ328,IF(P328="r",AJ328,"-"))</f>
        <v>28</v>
      </c>
      <c r="AU328" s="148" t="b">
        <f>IF($Y328="Mudansha",VLOOKUP($X328,$BF$17:$BG$24,2,FALSE),IF($Y328="Yudansha",VLOOKUP($X328,$BI$17:$BJ$20,2,FALSE)))</f>
        <v>0</v>
      </c>
      <c r="AV328" t="b">
        <f>IF($AP328&gt;=65,$AU328,0)</f>
        <v>0</v>
      </c>
    </row>
    <row r="329" spans="1:256">
      <c r="F329" s="155">
        <f>F328+1</f>
        <v>324</v>
      </c>
      <c r="H329" s="133"/>
      <c r="I329" s="133"/>
      <c r="J329" s="134"/>
      <c r="K329" s="135"/>
      <c r="L329" s="136"/>
      <c r="M329" s="137">
        <f>LEFT(L329,2)</f>
      </c>
      <c r="N329" s="138">
        <f>MID(L329,4,2)</f>
      </c>
      <c r="O329" s="139">
        <f>RIGHT(L329,4)</f>
      </c>
      <c r="P329" s="140"/>
      <c r="Q329" s="141"/>
      <c r="R329" s="142"/>
      <c r="S329" s="143"/>
      <c r="T329" s="144"/>
      <c r="U329" s="145"/>
      <c r="V329" s="146"/>
      <c r="W329" s="146"/>
      <c r="X329" s="147" t="e">
        <f>VLOOKUP(AP329,$BC$7:$BD$14,2)</f>
        <v>#N/A</v>
      </c>
      <c r="Y329" s="147" t="s">
        <f>IF(P329="r",AO329,IF(P329="n",AO329,"-"))</f>
        <v>28</v>
      </c>
      <c r="Z329" s="148">
        <f>AU329-AV329</f>
        <v>0</v>
      </c>
      <c r="AA329" s="148" t="b">
        <f>IF(Y329="Mudansha",VLOOKUP(X329,$BF$7:$BG$14,2,FALSE),IF(Y329="Yudansha",VLOOKUP(X329,$BI$7:$BJ$10,2,FALSE)))</f>
        <v>0</v>
      </c>
      <c r="AB329" s="148">
        <f>IF(AQ329="Y/O",Information!S$62,0)</f>
        <v>0</v>
      </c>
      <c r="AC329" s="148">
        <f>IF(AR329="Y/O",Information!K$62,0)</f>
        <v>0</v>
      </c>
      <c r="AD329" s="148">
        <f>Z329+AA329+AB329</f>
        <v>0</v>
      </c>
      <c r="AE329" s="133"/>
      <c r="AF329" s="133"/>
      <c r="AG329" s="133"/>
      <c r="AH329" s="133"/>
      <c r="AI329" s="160"/>
      <c r="AJ329" s="160"/>
      <c r="AK329" s="150" t="s">
        <f>IF($P329="r",U329,IF($P329="n",U329,"-"))</f>
        <v>28</v>
      </c>
      <c r="AL329" s="151" t="s">
        <f>IF($P329="r",V329,IF($P329="n",V329,"-"))</f>
        <v>28</v>
      </c>
      <c r="AM329" s="151" t="s">
        <f>IF($P329="r",W329,IF($P329="n",W329,"-"))</f>
        <v>28</v>
      </c>
      <c r="AN329" s="151" t="s">
        <f>IF(P329="r",J329,IF(P329="n",J329,"-"))</f>
        <v>28</v>
      </c>
      <c r="AO329" t="e">
        <f>VLOOKUP(K329,$AZ$8:$BA$27,2,FALSE)</f>
        <v>#N/A</v>
      </c>
      <c r="AP329" s="12" t="s">
        <f>IF(P329="r",(AQ$2-O329),IF(P329="n",(AQ$2-O329),"-"))</f>
        <v>28</v>
      </c>
      <c r="AQ329" s="12" t="s">
        <f>IF(P329="N",Q329,IF(P329="r",Q329,"-"))</f>
        <v>28</v>
      </c>
      <c r="AR329" s="12" t="s">
        <f>IF(P329="N",R329,IF(P329="r",R329,"-"))</f>
        <v>28</v>
      </c>
      <c r="AS329" s="12" t="s">
        <f>IF(P329="N",AI329,IF(P329="r",AI329,"-"))</f>
        <v>28</v>
      </c>
      <c r="AT329" s="12" t="s">
        <f>IF(P329="N",AJ329,IF(P329="r",AJ329,"-"))</f>
        <v>28</v>
      </c>
      <c r="AU329" s="148" t="b">
        <f>IF($Y329="Mudansha",VLOOKUP($X329,$BF$17:$BG$24,2,FALSE),IF($Y329="Yudansha",VLOOKUP($X329,$BI$17:$BJ$20,2,FALSE)))</f>
        <v>0</v>
      </c>
      <c r="AV329" t="b">
        <f>IF($AP329&gt;=65,$AU329,0)</f>
        <v>0</v>
      </c>
    </row>
    <row r="330" spans="1:256">
      <c r="F330" s="155">
        <f>F329+1</f>
        <v>325</v>
      </c>
      <c r="H330" s="133"/>
      <c r="I330" s="133"/>
      <c r="J330" s="134"/>
      <c r="K330" s="135"/>
      <c r="L330" s="136"/>
      <c r="M330" s="137">
        <f>LEFT(L330,2)</f>
      </c>
      <c r="N330" s="138">
        <f>MID(L330,4,2)</f>
      </c>
      <c r="O330" s="139">
        <f>RIGHT(L330,4)</f>
      </c>
      <c r="P330" s="140"/>
      <c r="Q330" s="141"/>
      <c r="R330" s="142"/>
      <c r="S330" s="143"/>
      <c r="T330" s="144"/>
      <c r="U330" s="145"/>
      <c r="V330" s="146"/>
      <c r="W330" s="146"/>
      <c r="X330" s="147" t="e">
        <f>VLOOKUP(AP330,$BC$7:$BD$14,2)</f>
        <v>#N/A</v>
      </c>
      <c r="Y330" s="147" t="s">
        <f>IF(P330="r",AO330,IF(P330="n",AO330,"-"))</f>
        <v>28</v>
      </c>
      <c r="Z330" s="148">
        <f>AU330-AV330</f>
        <v>0</v>
      </c>
      <c r="AA330" s="148" t="b">
        <f>IF(Y330="Mudansha",VLOOKUP(X330,$BF$7:$BG$14,2,FALSE),IF(Y330="Yudansha",VLOOKUP(X330,$BI$7:$BJ$10,2,FALSE)))</f>
        <v>0</v>
      </c>
      <c r="AB330" s="148">
        <f>IF(AQ330="Y/O",Information!S$62,0)</f>
        <v>0</v>
      </c>
      <c r="AC330" s="148">
        <f>IF(AR330="Y/O",Information!K$62,0)</f>
        <v>0</v>
      </c>
      <c r="AD330" s="148">
        <f>Z330+AA330+AB330</f>
        <v>0</v>
      </c>
      <c r="AE330" s="133"/>
      <c r="AF330" s="133"/>
      <c r="AG330" s="133"/>
      <c r="AH330" s="133"/>
      <c r="AI330" s="160"/>
      <c r="AJ330" s="160"/>
      <c r="AK330" s="150" t="s">
        <f>IF($P330="r",U330,IF($P330="n",U330,"-"))</f>
        <v>28</v>
      </c>
      <c r="AL330" s="151" t="s">
        <f>IF($P330="r",V330,IF($P330="n",V330,"-"))</f>
        <v>28</v>
      </c>
      <c r="AM330" s="151" t="s">
        <f>IF($P330="r",W330,IF($P330="n",W330,"-"))</f>
        <v>28</v>
      </c>
      <c r="AN330" s="151" t="s">
        <f>IF(P330="r",J330,IF(P330="n",J330,"-"))</f>
        <v>28</v>
      </c>
      <c r="AO330" t="e">
        <f>VLOOKUP(K330,$AZ$8:$BA$27,2,FALSE)</f>
        <v>#N/A</v>
      </c>
      <c r="AP330" s="12" t="s">
        <f>IF(P330="r",(AQ$2-O330),IF(P330="n",(AQ$2-O330),"-"))</f>
        <v>28</v>
      </c>
      <c r="AQ330" s="12" t="s">
        <f>IF(P330="N",Q330,IF(P330="r",Q330,"-"))</f>
        <v>28</v>
      </c>
      <c r="AR330" s="12" t="s">
        <f>IF(P330="N",R330,IF(P330="r",R330,"-"))</f>
        <v>28</v>
      </c>
      <c r="AS330" s="12" t="s">
        <f>IF(P330="N",AI330,IF(P330="r",AI330,"-"))</f>
        <v>28</v>
      </c>
      <c r="AT330" s="12" t="s">
        <f>IF(P330="N",AJ330,IF(P330="r",AJ330,"-"))</f>
        <v>28</v>
      </c>
      <c r="AU330" s="148" t="b">
        <f>IF($Y330="Mudansha",VLOOKUP($X330,$BF$17:$BG$24,2,FALSE),IF($Y330="Yudansha",VLOOKUP($X330,$BI$17:$BJ$20,2,FALSE)))</f>
        <v>0</v>
      </c>
      <c r="AV330" t="b">
        <f>IF($AP330&gt;=65,$AU330,0)</f>
        <v>0</v>
      </c>
    </row>
    <row r="331" spans="1:256">
      <c r="F331" s="155">
        <f>F330+1</f>
        <v>326</v>
      </c>
      <c r="H331" s="133"/>
      <c r="I331" s="133"/>
      <c r="J331" s="134"/>
      <c r="K331" s="135"/>
      <c r="L331" s="136"/>
      <c r="M331" s="137">
        <f>LEFT(L331,2)</f>
      </c>
      <c r="N331" s="138">
        <f>MID(L331,4,2)</f>
      </c>
      <c r="O331" s="139">
        <f>RIGHT(L331,4)</f>
      </c>
      <c r="P331" s="140"/>
      <c r="Q331" s="141"/>
      <c r="R331" s="142"/>
      <c r="S331" s="143"/>
      <c r="T331" s="144"/>
      <c r="U331" s="145"/>
      <c r="V331" s="146"/>
      <c r="W331" s="146"/>
      <c r="X331" s="147" t="e">
        <f>VLOOKUP(AP331,$BC$7:$BD$14,2)</f>
        <v>#N/A</v>
      </c>
      <c r="Y331" s="147" t="s">
        <f>IF(P331="r",AO331,IF(P331="n",AO331,"-"))</f>
        <v>28</v>
      </c>
      <c r="Z331" s="148">
        <f>AU331-AV331</f>
        <v>0</v>
      </c>
      <c r="AA331" s="148" t="b">
        <f>IF(Y331="Mudansha",VLOOKUP(X331,$BF$7:$BG$14,2,FALSE),IF(Y331="Yudansha",VLOOKUP(X331,$BI$7:$BJ$10,2,FALSE)))</f>
        <v>0</v>
      </c>
      <c r="AB331" s="148">
        <f>IF(AQ331="Y/O",Information!S$62,0)</f>
        <v>0</v>
      </c>
      <c r="AC331" s="148">
        <f>IF(AR331="Y/O",Information!K$62,0)</f>
        <v>0</v>
      </c>
      <c r="AD331" s="148">
        <f>Z331+AA331+AB331</f>
        <v>0</v>
      </c>
      <c r="AE331" s="133"/>
      <c r="AF331" s="133"/>
      <c r="AG331" s="133"/>
      <c r="AH331" s="133"/>
      <c r="AI331" s="160"/>
      <c r="AJ331" s="160"/>
      <c r="AK331" s="150" t="s">
        <f>IF($P331="r",U331,IF($P331="n",U331,"-"))</f>
        <v>28</v>
      </c>
      <c r="AL331" s="151" t="s">
        <f>IF($P331="r",V331,IF($P331="n",V331,"-"))</f>
        <v>28</v>
      </c>
      <c r="AM331" s="151" t="s">
        <f>IF($P331="r",W331,IF($P331="n",W331,"-"))</f>
        <v>28</v>
      </c>
      <c r="AN331" s="151" t="s">
        <f>IF(P331="r",J331,IF(P331="n",J331,"-"))</f>
        <v>28</v>
      </c>
      <c r="AO331" t="e">
        <f>VLOOKUP(K331,$AZ$8:$BA$27,2,FALSE)</f>
        <v>#N/A</v>
      </c>
      <c r="AP331" s="12" t="s">
        <f>IF(P331="r",(AQ$2-O331),IF(P331="n",(AQ$2-O331),"-"))</f>
        <v>28</v>
      </c>
      <c r="AQ331" s="12" t="s">
        <f>IF(P331="N",Q331,IF(P331="r",Q331,"-"))</f>
        <v>28</v>
      </c>
      <c r="AR331" s="12" t="s">
        <f>IF(P331="N",R331,IF(P331="r",R331,"-"))</f>
        <v>28</v>
      </c>
      <c r="AS331" s="12" t="s">
        <f>IF(P331="N",AI331,IF(P331="r",AI331,"-"))</f>
        <v>28</v>
      </c>
      <c r="AT331" s="12" t="s">
        <f>IF(P331="N",AJ331,IF(P331="r",AJ331,"-"))</f>
        <v>28</v>
      </c>
      <c r="AU331" s="148" t="b">
        <f>IF($Y331="Mudansha",VLOOKUP($X331,$BF$17:$BG$24,2,FALSE),IF($Y331="Yudansha",VLOOKUP($X331,$BI$17:$BJ$20,2,FALSE)))</f>
        <v>0</v>
      </c>
      <c r="AV331" t="b">
        <f>IF($AP331&gt;=65,$AU331,0)</f>
        <v>0</v>
      </c>
    </row>
    <row r="332" spans="1:256">
      <c r="F332" s="155">
        <f>F331+1</f>
        <v>327</v>
      </c>
      <c r="H332" s="133"/>
      <c r="I332" s="133"/>
      <c r="J332" s="134"/>
      <c r="K332" s="135"/>
      <c r="L332" s="136"/>
      <c r="M332" s="137">
        <f>LEFT(L332,2)</f>
      </c>
      <c r="N332" s="138">
        <f>MID(L332,4,2)</f>
      </c>
      <c r="O332" s="139">
        <f>RIGHT(L332,4)</f>
      </c>
      <c r="P332" s="140"/>
      <c r="Q332" s="141"/>
      <c r="R332" s="142"/>
      <c r="S332" s="143"/>
      <c r="T332" s="144"/>
      <c r="U332" s="145"/>
      <c r="V332" s="146"/>
      <c r="W332" s="146"/>
      <c r="X332" s="147" t="e">
        <f>VLOOKUP(AP332,$BC$7:$BD$14,2)</f>
        <v>#N/A</v>
      </c>
      <c r="Y332" s="147" t="s">
        <f>IF(P332="r",AO332,IF(P332="n",AO332,"-"))</f>
        <v>28</v>
      </c>
      <c r="Z332" s="148">
        <f>AU332-AV332</f>
        <v>0</v>
      </c>
      <c r="AA332" s="148" t="b">
        <f>IF(Y332="Mudansha",VLOOKUP(X332,$BF$7:$BG$14,2,FALSE),IF(Y332="Yudansha",VLOOKUP(X332,$BI$7:$BJ$10,2,FALSE)))</f>
        <v>0</v>
      </c>
      <c r="AB332" s="148">
        <f>IF(AQ332="Y/O",Information!S$62,0)</f>
        <v>0</v>
      </c>
      <c r="AC332" s="148">
        <f>IF(AR332="Y/O",Information!K$62,0)</f>
        <v>0</v>
      </c>
      <c r="AD332" s="148">
        <f>Z332+AA332+AB332</f>
        <v>0</v>
      </c>
      <c r="AE332" s="133"/>
      <c r="AF332" s="133"/>
      <c r="AG332" s="133"/>
      <c r="AH332" s="133"/>
      <c r="AI332" s="160"/>
      <c r="AJ332" s="160"/>
      <c r="AK332" s="150" t="s">
        <f>IF($P332="r",U332,IF($P332="n",U332,"-"))</f>
        <v>28</v>
      </c>
      <c r="AL332" s="151" t="s">
        <f>IF($P332="r",V332,IF($P332="n",V332,"-"))</f>
        <v>28</v>
      </c>
      <c r="AM332" s="151" t="s">
        <f>IF($P332="r",W332,IF($P332="n",W332,"-"))</f>
        <v>28</v>
      </c>
      <c r="AN332" s="151" t="s">
        <f>IF(P332="r",J332,IF(P332="n",J332,"-"))</f>
        <v>28</v>
      </c>
      <c r="AO332" t="e">
        <f>VLOOKUP(K332,$AZ$8:$BA$27,2,FALSE)</f>
        <v>#N/A</v>
      </c>
      <c r="AP332" s="12" t="s">
        <f>IF(P332="r",(AQ$2-O332),IF(P332="n",(AQ$2-O332),"-"))</f>
        <v>28</v>
      </c>
      <c r="AQ332" s="12" t="s">
        <f>IF(P332="N",Q332,IF(P332="r",Q332,"-"))</f>
        <v>28</v>
      </c>
      <c r="AR332" s="12" t="s">
        <f>IF(P332="N",R332,IF(P332="r",R332,"-"))</f>
        <v>28</v>
      </c>
      <c r="AS332" s="12" t="s">
        <f>IF(P332="N",AI332,IF(P332="r",AI332,"-"))</f>
        <v>28</v>
      </c>
      <c r="AT332" s="12" t="s">
        <f>IF(P332="N",AJ332,IF(P332="r",AJ332,"-"))</f>
        <v>28</v>
      </c>
      <c r="AU332" s="148" t="b">
        <f>IF($Y332="Mudansha",VLOOKUP($X332,$BF$17:$BG$24,2,FALSE),IF($Y332="Yudansha",VLOOKUP($X332,$BI$17:$BJ$20,2,FALSE)))</f>
        <v>0</v>
      </c>
      <c r="AV332" t="b">
        <f>IF($AP332&gt;=65,$AU332,0)</f>
        <v>0</v>
      </c>
    </row>
    <row r="333" spans="1:256">
      <c r="F333" s="155">
        <f>F332+1</f>
        <v>328</v>
      </c>
      <c r="H333" s="133"/>
      <c r="I333" s="133"/>
      <c r="J333" s="134"/>
      <c r="K333" s="135"/>
      <c r="L333" s="136"/>
      <c r="M333" s="137">
        <f>LEFT(L333,2)</f>
      </c>
      <c r="N333" s="138">
        <f>MID(L333,4,2)</f>
      </c>
      <c r="O333" s="139">
        <f>RIGHT(L333,4)</f>
      </c>
      <c r="P333" s="140"/>
      <c r="Q333" s="141"/>
      <c r="R333" s="142"/>
      <c r="S333" s="143"/>
      <c r="T333" s="144"/>
      <c r="U333" s="145"/>
      <c r="V333" s="146"/>
      <c r="W333" s="146"/>
      <c r="X333" s="147" t="e">
        <f>VLOOKUP(AP333,$BC$7:$BD$14,2)</f>
        <v>#N/A</v>
      </c>
      <c r="Y333" s="147" t="s">
        <f>IF(P333="r",AO333,IF(P333="n",AO333,"-"))</f>
        <v>28</v>
      </c>
      <c r="Z333" s="148">
        <f>AU333-AV333</f>
        <v>0</v>
      </c>
      <c r="AA333" s="148" t="b">
        <f>IF(Y333="Mudansha",VLOOKUP(X333,$BF$7:$BG$14,2,FALSE),IF(Y333="Yudansha",VLOOKUP(X333,$BI$7:$BJ$10,2,FALSE)))</f>
        <v>0</v>
      </c>
      <c r="AB333" s="148">
        <f>IF(AQ333="Y/O",Information!S$62,0)</f>
        <v>0</v>
      </c>
      <c r="AC333" s="148">
        <f>IF(AR333="Y/O",Information!K$62,0)</f>
        <v>0</v>
      </c>
      <c r="AD333" s="148">
        <f>Z333+AA333+AB333</f>
        <v>0</v>
      </c>
      <c r="AE333" s="133"/>
      <c r="AF333" s="133"/>
      <c r="AG333" s="133"/>
      <c r="AH333" s="133"/>
      <c r="AI333" s="160"/>
      <c r="AJ333" s="160"/>
      <c r="AK333" s="150" t="s">
        <f>IF($P333="r",U333,IF($P333="n",U333,"-"))</f>
        <v>28</v>
      </c>
      <c r="AL333" s="151" t="s">
        <f>IF($P333="r",V333,IF($P333="n",V333,"-"))</f>
        <v>28</v>
      </c>
      <c r="AM333" s="151" t="s">
        <f>IF($P333="r",W333,IF($P333="n",W333,"-"))</f>
        <v>28</v>
      </c>
      <c r="AN333" s="151" t="s">
        <f>IF(P333="r",J333,IF(P333="n",J333,"-"))</f>
        <v>28</v>
      </c>
      <c r="AO333" t="e">
        <f>VLOOKUP(K333,$AZ$8:$BA$27,2,FALSE)</f>
        <v>#N/A</v>
      </c>
      <c r="AP333" s="12" t="s">
        <f>IF(P333="r",(AQ$2-O333),IF(P333="n",(AQ$2-O333),"-"))</f>
        <v>28</v>
      </c>
      <c r="AQ333" s="12" t="s">
        <f>IF(P333="N",Q333,IF(P333="r",Q333,"-"))</f>
        <v>28</v>
      </c>
      <c r="AR333" s="12" t="s">
        <f>IF(P333="N",R333,IF(P333="r",R333,"-"))</f>
        <v>28</v>
      </c>
      <c r="AS333" s="12" t="s">
        <f>IF(P333="N",AI333,IF(P333="r",AI333,"-"))</f>
        <v>28</v>
      </c>
      <c r="AT333" s="12" t="s">
        <f>IF(P333="N",AJ333,IF(P333="r",AJ333,"-"))</f>
        <v>28</v>
      </c>
      <c r="AU333" s="148" t="b">
        <f>IF($Y333="Mudansha",VLOOKUP($X333,$BF$17:$BG$24,2,FALSE),IF($Y333="Yudansha",VLOOKUP($X333,$BI$17:$BJ$20,2,FALSE)))</f>
        <v>0</v>
      </c>
      <c r="AV333" t="b">
        <f>IF($AP333&gt;=65,$AU333,0)</f>
        <v>0</v>
      </c>
    </row>
    <row r="334" spans="1:256">
      <c r="F334" s="155">
        <f>F333+1</f>
        <v>329</v>
      </c>
      <c r="H334" s="133"/>
      <c r="I334" s="133"/>
      <c r="J334" s="134"/>
      <c r="K334" s="135"/>
      <c r="L334" s="136"/>
      <c r="M334" s="137">
        <f>LEFT(L334,2)</f>
      </c>
      <c r="N334" s="138">
        <f>MID(L334,4,2)</f>
      </c>
      <c r="O334" s="139">
        <f>RIGHT(L334,4)</f>
      </c>
      <c r="P334" s="140"/>
      <c r="Q334" s="141"/>
      <c r="R334" s="142"/>
      <c r="S334" s="143"/>
      <c r="T334" s="144"/>
      <c r="U334" s="145"/>
      <c r="V334" s="146"/>
      <c r="W334" s="146"/>
      <c r="X334" s="147" t="e">
        <f>VLOOKUP(AP334,$BC$7:$BD$14,2)</f>
        <v>#N/A</v>
      </c>
      <c r="Y334" s="147" t="s">
        <f>IF(P334="r",AO334,IF(P334="n",AO334,"-"))</f>
        <v>28</v>
      </c>
      <c r="Z334" s="148">
        <f>AU334-AV334</f>
        <v>0</v>
      </c>
      <c r="AA334" s="148" t="b">
        <f>IF(Y334="Mudansha",VLOOKUP(X334,$BF$7:$BG$14,2,FALSE),IF(Y334="Yudansha",VLOOKUP(X334,$BI$7:$BJ$10,2,FALSE)))</f>
        <v>0</v>
      </c>
      <c r="AB334" s="148">
        <f>IF(AQ334="Y/O",Information!S$62,0)</f>
        <v>0</v>
      </c>
      <c r="AC334" s="148">
        <f>IF(AR334="Y/O",Information!K$62,0)</f>
        <v>0</v>
      </c>
      <c r="AD334" s="148">
        <f>Z334+AA334+AB334</f>
        <v>0</v>
      </c>
      <c r="AE334" s="133"/>
      <c r="AF334" s="133"/>
      <c r="AG334" s="133"/>
      <c r="AH334" s="133"/>
      <c r="AI334" s="160"/>
      <c r="AJ334" s="160"/>
      <c r="AK334" s="150" t="s">
        <f>IF($P334="r",U334,IF($P334="n",U334,"-"))</f>
        <v>28</v>
      </c>
      <c r="AL334" s="151" t="s">
        <f>IF($P334="r",V334,IF($P334="n",V334,"-"))</f>
        <v>28</v>
      </c>
      <c r="AM334" s="151" t="s">
        <f>IF($P334="r",W334,IF($P334="n",W334,"-"))</f>
        <v>28</v>
      </c>
      <c r="AN334" s="151" t="s">
        <f>IF(P334="r",J334,IF(P334="n",J334,"-"))</f>
        <v>28</v>
      </c>
      <c r="AO334" t="e">
        <f>VLOOKUP(K334,$AZ$8:$BA$27,2,FALSE)</f>
        <v>#N/A</v>
      </c>
      <c r="AP334" s="12" t="s">
        <f>IF(P334="r",(AQ$2-O334),IF(P334="n",(AQ$2-O334),"-"))</f>
        <v>28</v>
      </c>
      <c r="AQ334" s="12" t="s">
        <f>IF(P334="N",Q334,IF(P334="r",Q334,"-"))</f>
        <v>28</v>
      </c>
      <c r="AR334" s="12" t="s">
        <f>IF(P334="N",R334,IF(P334="r",R334,"-"))</f>
        <v>28</v>
      </c>
      <c r="AS334" s="12" t="s">
        <f>IF(P334="N",AI334,IF(P334="r",AI334,"-"))</f>
        <v>28</v>
      </c>
      <c r="AT334" s="12" t="s">
        <f>IF(P334="N",AJ334,IF(P334="r",AJ334,"-"))</f>
        <v>28</v>
      </c>
      <c r="AU334" s="148" t="b">
        <f>IF($Y334="Mudansha",VLOOKUP($X334,$BF$17:$BG$24,2,FALSE),IF($Y334="Yudansha",VLOOKUP($X334,$BI$17:$BJ$20,2,FALSE)))</f>
        <v>0</v>
      </c>
      <c r="AV334" t="b">
        <f>IF($AP334&gt;=65,$AU334,0)</f>
        <v>0</v>
      </c>
    </row>
    <row r="335" spans="1:256">
      <c r="F335" s="155">
        <f>F334+1</f>
        <v>330</v>
      </c>
      <c r="H335" s="133"/>
      <c r="I335" s="133"/>
      <c r="J335" s="134"/>
      <c r="K335" s="135"/>
      <c r="L335" s="136"/>
      <c r="M335" s="137">
        <f>LEFT(L335,2)</f>
      </c>
      <c r="N335" s="138">
        <f>MID(L335,4,2)</f>
      </c>
      <c r="O335" s="139">
        <f>RIGHT(L335,4)</f>
      </c>
      <c r="P335" s="140"/>
      <c r="Q335" s="141"/>
      <c r="R335" s="142"/>
      <c r="S335" s="143"/>
      <c r="T335" s="144"/>
      <c r="U335" s="145"/>
      <c r="V335" s="146"/>
      <c r="W335" s="146"/>
      <c r="X335" s="147" t="e">
        <f>VLOOKUP(AP335,$BC$7:$BD$14,2)</f>
        <v>#N/A</v>
      </c>
      <c r="Y335" s="147" t="s">
        <f>IF(P335="r",AO335,IF(P335="n",AO335,"-"))</f>
        <v>28</v>
      </c>
      <c r="Z335" s="148">
        <f>AU335-AV335</f>
        <v>0</v>
      </c>
      <c r="AA335" s="148" t="b">
        <f>IF(Y335="Mudansha",VLOOKUP(X335,$BF$7:$BG$14,2,FALSE),IF(Y335="Yudansha",VLOOKUP(X335,$BI$7:$BJ$10,2,FALSE)))</f>
        <v>0</v>
      </c>
      <c r="AB335" s="148">
        <f>IF(AQ335="Y/O",Information!S$62,0)</f>
        <v>0</v>
      </c>
      <c r="AC335" s="148">
        <f>IF(AR335="Y/O",Information!K$62,0)</f>
        <v>0</v>
      </c>
      <c r="AD335" s="148">
        <f>Z335+AA335+AB335</f>
        <v>0</v>
      </c>
      <c r="AE335" s="133"/>
      <c r="AF335" s="133"/>
      <c r="AG335" s="133"/>
      <c r="AH335" s="133"/>
      <c r="AI335" s="160"/>
      <c r="AJ335" s="160"/>
      <c r="AK335" s="150" t="s">
        <f>IF($P335="r",U335,IF($P335="n",U335,"-"))</f>
        <v>28</v>
      </c>
      <c r="AL335" s="151" t="s">
        <f>IF($P335="r",V335,IF($P335="n",V335,"-"))</f>
        <v>28</v>
      </c>
      <c r="AM335" s="151" t="s">
        <f>IF($P335="r",W335,IF($P335="n",W335,"-"))</f>
        <v>28</v>
      </c>
      <c r="AN335" s="151" t="s">
        <f>IF(P335="r",J335,IF(P335="n",J335,"-"))</f>
        <v>28</v>
      </c>
      <c r="AO335" t="e">
        <f>VLOOKUP(K335,$AZ$8:$BA$27,2,FALSE)</f>
        <v>#N/A</v>
      </c>
      <c r="AP335" s="12" t="s">
        <f>IF(P335="r",(AQ$2-O335),IF(P335="n",(AQ$2-O335),"-"))</f>
        <v>28</v>
      </c>
      <c r="AQ335" s="12" t="s">
        <f>IF(P335="N",Q335,IF(P335="r",Q335,"-"))</f>
        <v>28</v>
      </c>
      <c r="AR335" s="12" t="s">
        <f>IF(P335="N",R335,IF(P335="r",R335,"-"))</f>
        <v>28</v>
      </c>
      <c r="AS335" s="12" t="s">
        <f>IF(P335="N",AI335,IF(P335="r",AI335,"-"))</f>
        <v>28</v>
      </c>
      <c r="AT335" s="12" t="s">
        <f>IF(P335="N",AJ335,IF(P335="r",AJ335,"-"))</f>
        <v>28</v>
      </c>
      <c r="AU335" s="148" t="b">
        <f>IF($Y335="Mudansha",VLOOKUP($X335,$BF$17:$BG$24,2,FALSE),IF($Y335="Yudansha",VLOOKUP($X335,$BI$17:$BJ$20,2,FALSE)))</f>
        <v>0</v>
      </c>
      <c r="AV335" t="b">
        <f>IF($AP335&gt;=65,$AU335,0)</f>
        <v>0</v>
      </c>
    </row>
    <row r="336" spans="1:256">
      <c r="F336" s="155">
        <f>F335+1</f>
        <v>331</v>
      </c>
      <c r="H336" s="133"/>
      <c r="I336" s="133"/>
      <c r="J336" s="134"/>
      <c r="K336" s="135"/>
      <c r="L336" s="136"/>
      <c r="M336" s="137">
        <f>LEFT(L336,2)</f>
      </c>
      <c r="N336" s="138">
        <f>MID(L336,4,2)</f>
      </c>
      <c r="O336" s="139">
        <f>RIGHT(L336,4)</f>
      </c>
      <c r="P336" s="140"/>
      <c r="Q336" s="141"/>
      <c r="R336" s="142"/>
      <c r="S336" s="143"/>
      <c r="T336" s="144"/>
      <c r="U336" s="145"/>
      <c r="V336" s="146"/>
      <c r="W336" s="146"/>
      <c r="X336" s="147" t="e">
        <f>VLOOKUP(AP336,$BC$7:$BD$14,2)</f>
        <v>#N/A</v>
      </c>
      <c r="Y336" s="147" t="s">
        <f>IF(P336="r",AO336,IF(P336="n",AO336,"-"))</f>
        <v>28</v>
      </c>
      <c r="Z336" s="148">
        <f>AU336-AV336</f>
        <v>0</v>
      </c>
      <c r="AA336" s="148" t="b">
        <f>IF(Y336="Mudansha",VLOOKUP(X336,$BF$7:$BG$14,2,FALSE),IF(Y336="Yudansha",VLOOKUP(X336,$BI$7:$BJ$10,2,FALSE)))</f>
        <v>0</v>
      </c>
      <c r="AB336" s="148">
        <f>IF(AQ336="Y/O",Information!S$62,0)</f>
        <v>0</v>
      </c>
      <c r="AC336" s="148">
        <f>IF(AR336="Y/O",Information!K$62,0)</f>
        <v>0</v>
      </c>
      <c r="AD336" s="148">
        <f>Z336+AA336+AB336</f>
        <v>0</v>
      </c>
      <c r="AE336" s="133"/>
      <c r="AF336" s="133"/>
      <c r="AG336" s="133"/>
      <c r="AH336" s="133"/>
      <c r="AI336" s="160"/>
      <c r="AJ336" s="160"/>
      <c r="AK336" s="150" t="s">
        <f>IF($P336="r",U336,IF($P336="n",U336,"-"))</f>
        <v>28</v>
      </c>
      <c r="AL336" s="151" t="s">
        <f>IF($P336="r",V336,IF($P336="n",V336,"-"))</f>
        <v>28</v>
      </c>
      <c r="AM336" s="151" t="s">
        <f>IF($P336="r",W336,IF($P336="n",W336,"-"))</f>
        <v>28</v>
      </c>
      <c r="AN336" s="151" t="s">
        <f>IF(P336="r",J336,IF(P336="n",J336,"-"))</f>
        <v>28</v>
      </c>
      <c r="AO336" t="e">
        <f>VLOOKUP(K336,$AZ$8:$BA$27,2,FALSE)</f>
        <v>#N/A</v>
      </c>
      <c r="AP336" s="12" t="s">
        <f>IF(P336="r",(AQ$2-O336),IF(P336="n",(AQ$2-O336),"-"))</f>
        <v>28</v>
      </c>
      <c r="AQ336" s="12" t="s">
        <f>IF(P336="N",Q336,IF(P336="r",Q336,"-"))</f>
        <v>28</v>
      </c>
      <c r="AR336" s="12" t="s">
        <f>IF(P336="N",R336,IF(P336="r",R336,"-"))</f>
        <v>28</v>
      </c>
      <c r="AS336" s="12" t="s">
        <f>IF(P336="N",AI336,IF(P336="r",AI336,"-"))</f>
        <v>28</v>
      </c>
      <c r="AT336" s="12" t="s">
        <f>IF(P336="N",AJ336,IF(P336="r",AJ336,"-"))</f>
        <v>28</v>
      </c>
      <c r="AU336" s="148" t="b">
        <f>IF($Y336="Mudansha",VLOOKUP($X336,$BF$17:$BG$24,2,FALSE),IF($Y336="Yudansha",VLOOKUP($X336,$BI$17:$BJ$20,2,FALSE)))</f>
        <v>0</v>
      </c>
      <c r="AV336" t="b">
        <f>IF($AP336&gt;=65,$AU336,0)</f>
        <v>0</v>
      </c>
    </row>
    <row r="337" spans="1:256">
      <c r="F337" s="155">
        <f>F336+1</f>
        <v>332</v>
      </c>
      <c r="H337" s="133"/>
      <c r="I337" s="133"/>
      <c r="J337" s="134"/>
      <c r="K337" s="135"/>
      <c r="L337" s="136"/>
      <c r="M337" s="137">
        <f>LEFT(L337,2)</f>
      </c>
      <c r="N337" s="138">
        <f>MID(L337,4,2)</f>
      </c>
      <c r="O337" s="139">
        <f>RIGHT(L337,4)</f>
      </c>
      <c r="P337" s="140"/>
      <c r="Q337" s="141"/>
      <c r="R337" s="142"/>
      <c r="S337" s="143"/>
      <c r="T337" s="144"/>
      <c r="U337" s="145"/>
      <c r="V337" s="146"/>
      <c r="W337" s="146"/>
      <c r="X337" s="147" t="e">
        <f>VLOOKUP(AP337,$BC$7:$BD$14,2)</f>
        <v>#N/A</v>
      </c>
      <c r="Y337" s="147" t="s">
        <f>IF(P337="r",AO337,IF(P337="n",AO337,"-"))</f>
        <v>28</v>
      </c>
      <c r="Z337" s="148">
        <f>AU337-AV337</f>
        <v>0</v>
      </c>
      <c r="AA337" s="148" t="b">
        <f>IF(Y337="Mudansha",VLOOKUP(X337,$BF$7:$BG$14,2,FALSE),IF(Y337="Yudansha",VLOOKUP(X337,$BI$7:$BJ$10,2,FALSE)))</f>
        <v>0</v>
      </c>
      <c r="AB337" s="148">
        <f>IF(AQ337="Y/O",Information!S$62,0)</f>
        <v>0</v>
      </c>
      <c r="AC337" s="148">
        <f>IF(AR337="Y/O",Information!K$62,0)</f>
        <v>0</v>
      </c>
      <c r="AD337" s="148">
        <f>Z337+AA337+AB337</f>
        <v>0</v>
      </c>
      <c r="AE337" s="133"/>
      <c r="AF337" s="133"/>
      <c r="AG337" s="133"/>
      <c r="AH337" s="133"/>
      <c r="AI337" s="160"/>
      <c r="AJ337" s="160"/>
      <c r="AK337" s="150" t="s">
        <f>IF($P337="r",U337,IF($P337="n",U337,"-"))</f>
        <v>28</v>
      </c>
      <c r="AL337" s="151" t="s">
        <f>IF($P337="r",V337,IF($P337="n",V337,"-"))</f>
        <v>28</v>
      </c>
      <c r="AM337" s="151" t="s">
        <f>IF($P337="r",W337,IF($P337="n",W337,"-"))</f>
        <v>28</v>
      </c>
      <c r="AN337" s="151" t="s">
        <f>IF(P337="r",J337,IF(P337="n",J337,"-"))</f>
        <v>28</v>
      </c>
      <c r="AO337" t="e">
        <f>VLOOKUP(K337,$AZ$8:$BA$27,2,FALSE)</f>
        <v>#N/A</v>
      </c>
      <c r="AP337" s="12" t="s">
        <f>IF(P337="r",(AQ$2-O337),IF(P337="n",(AQ$2-O337),"-"))</f>
        <v>28</v>
      </c>
      <c r="AQ337" s="12" t="s">
        <f>IF(P337="N",Q337,IF(P337="r",Q337,"-"))</f>
        <v>28</v>
      </c>
      <c r="AR337" s="12" t="s">
        <f>IF(P337="N",R337,IF(P337="r",R337,"-"))</f>
        <v>28</v>
      </c>
      <c r="AS337" s="12" t="s">
        <f>IF(P337="N",AI337,IF(P337="r",AI337,"-"))</f>
        <v>28</v>
      </c>
      <c r="AT337" s="12" t="s">
        <f>IF(P337="N",AJ337,IF(P337="r",AJ337,"-"))</f>
        <v>28</v>
      </c>
      <c r="AU337" s="148" t="b">
        <f>IF($Y337="Mudansha",VLOOKUP($X337,$BF$17:$BG$24,2,FALSE),IF($Y337="Yudansha",VLOOKUP($X337,$BI$17:$BJ$20,2,FALSE)))</f>
        <v>0</v>
      </c>
      <c r="AV337" t="b">
        <f>IF($AP337&gt;=65,$AU337,0)</f>
        <v>0</v>
      </c>
    </row>
    <row r="338" spans="1:256">
      <c r="F338" s="155">
        <f>F337+1</f>
        <v>333</v>
      </c>
      <c r="H338" s="133"/>
      <c r="I338" s="133"/>
      <c r="J338" s="134"/>
      <c r="K338" s="135"/>
      <c r="L338" s="136"/>
      <c r="M338" s="137">
        <f>LEFT(L338,2)</f>
      </c>
      <c r="N338" s="138">
        <f>MID(L338,4,2)</f>
      </c>
      <c r="O338" s="139">
        <f>RIGHT(L338,4)</f>
      </c>
      <c r="P338" s="140"/>
      <c r="Q338" s="141"/>
      <c r="R338" s="142"/>
      <c r="S338" s="143"/>
      <c r="T338" s="144"/>
      <c r="U338" s="145"/>
      <c r="V338" s="146"/>
      <c r="W338" s="146"/>
      <c r="X338" s="147" t="e">
        <f>VLOOKUP(AP338,$BC$7:$BD$14,2)</f>
        <v>#N/A</v>
      </c>
      <c r="Y338" s="147" t="s">
        <f>IF(P338="r",AO338,IF(P338="n",AO338,"-"))</f>
        <v>28</v>
      </c>
      <c r="Z338" s="148">
        <f>AU338-AV338</f>
        <v>0</v>
      </c>
      <c r="AA338" s="148" t="b">
        <f>IF(Y338="Mudansha",VLOOKUP(X338,$BF$7:$BG$14,2,FALSE),IF(Y338="Yudansha",VLOOKUP(X338,$BI$7:$BJ$10,2,FALSE)))</f>
        <v>0</v>
      </c>
      <c r="AB338" s="148">
        <f>IF(AQ338="Y/O",Information!S$62,0)</f>
        <v>0</v>
      </c>
      <c r="AC338" s="148">
        <f>IF(AR338="Y/O",Information!K$62,0)</f>
        <v>0</v>
      </c>
      <c r="AD338" s="148">
        <f>Z338+AA338+AB338</f>
        <v>0</v>
      </c>
      <c r="AE338" s="133"/>
      <c r="AF338" s="133"/>
      <c r="AG338" s="133"/>
      <c r="AH338" s="133"/>
      <c r="AI338" s="160"/>
      <c r="AJ338" s="160"/>
      <c r="AK338" s="150" t="s">
        <f>IF($P338="r",U338,IF($P338="n",U338,"-"))</f>
        <v>28</v>
      </c>
      <c r="AL338" s="151" t="s">
        <f>IF($P338="r",V338,IF($P338="n",V338,"-"))</f>
        <v>28</v>
      </c>
      <c r="AM338" s="151" t="s">
        <f>IF($P338="r",W338,IF($P338="n",W338,"-"))</f>
        <v>28</v>
      </c>
      <c r="AN338" s="151" t="s">
        <f>IF(P338="r",J338,IF(P338="n",J338,"-"))</f>
        <v>28</v>
      </c>
      <c r="AO338" t="e">
        <f>VLOOKUP(K338,$AZ$8:$BA$27,2,FALSE)</f>
        <v>#N/A</v>
      </c>
      <c r="AP338" s="12" t="s">
        <f>IF(P338="r",(AQ$2-O338),IF(P338="n",(AQ$2-O338),"-"))</f>
        <v>28</v>
      </c>
      <c r="AQ338" s="12" t="s">
        <f>IF(P338="N",Q338,IF(P338="r",Q338,"-"))</f>
        <v>28</v>
      </c>
      <c r="AR338" s="12" t="s">
        <f>IF(P338="N",R338,IF(P338="r",R338,"-"))</f>
        <v>28</v>
      </c>
      <c r="AS338" s="12" t="s">
        <f>IF(P338="N",AI338,IF(P338="r",AI338,"-"))</f>
        <v>28</v>
      </c>
      <c r="AT338" s="12" t="s">
        <f>IF(P338="N",AJ338,IF(P338="r",AJ338,"-"))</f>
        <v>28</v>
      </c>
      <c r="AU338" s="148" t="b">
        <f>IF($Y338="Mudansha",VLOOKUP($X338,$BF$17:$BG$24,2,FALSE),IF($Y338="Yudansha",VLOOKUP($X338,$BI$17:$BJ$20,2,FALSE)))</f>
        <v>0</v>
      </c>
      <c r="AV338" t="b">
        <f>IF($AP338&gt;=65,$AU338,0)</f>
        <v>0</v>
      </c>
    </row>
    <row r="339" spans="1:256">
      <c r="F339" s="155">
        <f>F338+1</f>
        <v>334</v>
      </c>
      <c r="H339" s="133"/>
      <c r="I339" s="133"/>
      <c r="J339" s="134"/>
      <c r="K339" s="135"/>
      <c r="L339" s="136"/>
      <c r="M339" s="137">
        <f>LEFT(L339,2)</f>
      </c>
      <c r="N339" s="138">
        <f>MID(L339,4,2)</f>
      </c>
      <c r="O339" s="139">
        <f>RIGHT(L339,4)</f>
      </c>
      <c r="P339" s="140"/>
      <c r="Q339" s="141"/>
      <c r="R339" s="142"/>
      <c r="S339" s="143"/>
      <c r="T339" s="144"/>
      <c r="U339" s="145"/>
      <c r="V339" s="146"/>
      <c r="W339" s="146"/>
      <c r="X339" s="147" t="e">
        <f>VLOOKUP(AP339,$BC$7:$BD$14,2)</f>
        <v>#N/A</v>
      </c>
      <c r="Y339" s="147" t="s">
        <f>IF(P339="r",AO339,IF(P339="n",AO339,"-"))</f>
        <v>28</v>
      </c>
      <c r="Z339" s="148">
        <f>AU339-AV339</f>
        <v>0</v>
      </c>
      <c r="AA339" s="148" t="b">
        <f>IF(Y339="Mudansha",VLOOKUP(X339,$BF$7:$BG$14,2,FALSE),IF(Y339="Yudansha",VLOOKUP(X339,$BI$7:$BJ$10,2,FALSE)))</f>
        <v>0</v>
      </c>
      <c r="AB339" s="148">
        <f>IF(AQ339="Y/O",Information!S$62,0)</f>
        <v>0</v>
      </c>
      <c r="AC339" s="148">
        <f>IF(AR339="Y/O",Information!K$62,0)</f>
        <v>0</v>
      </c>
      <c r="AD339" s="148">
        <f>Z339+AA339+AB339</f>
        <v>0</v>
      </c>
      <c r="AE339" s="133"/>
      <c r="AF339" s="133"/>
      <c r="AG339" s="133"/>
      <c r="AH339" s="133"/>
      <c r="AI339" s="160"/>
      <c r="AJ339" s="160"/>
      <c r="AK339" s="150" t="s">
        <f>IF($P339="r",U339,IF($P339="n",U339,"-"))</f>
        <v>28</v>
      </c>
      <c r="AL339" s="151" t="s">
        <f>IF($P339="r",V339,IF($P339="n",V339,"-"))</f>
        <v>28</v>
      </c>
      <c r="AM339" s="151" t="s">
        <f>IF($P339="r",W339,IF($P339="n",W339,"-"))</f>
        <v>28</v>
      </c>
      <c r="AN339" s="151" t="s">
        <f>IF(P339="r",J339,IF(P339="n",J339,"-"))</f>
        <v>28</v>
      </c>
      <c r="AO339" t="e">
        <f>VLOOKUP(K339,$AZ$8:$BA$27,2,FALSE)</f>
        <v>#N/A</v>
      </c>
      <c r="AP339" s="12" t="s">
        <f>IF(P339="r",(AQ$2-O339),IF(P339="n",(AQ$2-O339),"-"))</f>
        <v>28</v>
      </c>
      <c r="AQ339" s="12" t="s">
        <f>IF(P339="N",Q339,IF(P339="r",Q339,"-"))</f>
        <v>28</v>
      </c>
      <c r="AR339" s="12" t="s">
        <f>IF(P339="N",R339,IF(P339="r",R339,"-"))</f>
        <v>28</v>
      </c>
      <c r="AS339" s="12" t="s">
        <f>IF(P339="N",AI339,IF(P339="r",AI339,"-"))</f>
        <v>28</v>
      </c>
      <c r="AT339" s="12" t="s">
        <f>IF(P339="N",AJ339,IF(P339="r",AJ339,"-"))</f>
        <v>28</v>
      </c>
      <c r="AU339" s="148" t="b">
        <f>IF($Y339="Mudansha",VLOOKUP($X339,$BF$17:$BG$24,2,FALSE),IF($Y339="Yudansha",VLOOKUP($X339,$BI$17:$BJ$20,2,FALSE)))</f>
        <v>0</v>
      </c>
      <c r="AV339" t="b">
        <f>IF($AP339&gt;=65,$AU339,0)</f>
        <v>0</v>
      </c>
    </row>
    <row r="340" spans="1:256">
      <c r="F340" s="155">
        <f>F339+1</f>
        <v>335</v>
      </c>
      <c r="H340" s="133"/>
      <c r="I340" s="133"/>
      <c r="J340" s="134"/>
      <c r="K340" s="135"/>
      <c r="L340" s="136"/>
      <c r="M340" s="137">
        <f>LEFT(L340,2)</f>
      </c>
      <c r="N340" s="138">
        <f>MID(L340,4,2)</f>
      </c>
      <c r="O340" s="139">
        <f>RIGHT(L340,4)</f>
      </c>
      <c r="P340" s="140"/>
      <c r="Q340" s="141"/>
      <c r="R340" s="142"/>
      <c r="S340" s="143"/>
      <c r="T340" s="144"/>
      <c r="U340" s="145"/>
      <c r="V340" s="146"/>
      <c r="W340" s="146"/>
      <c r="X340" s="147" t="e">
        <f>VLOOKUP(AP340,$BC$7:$BD$14,2)</f>
        <v>#N/A</v>
      </c>
      <c r="Y340" s="147" t="s">
        <f>IF(P340="r",AO340,IF(P340="n",AO340,"-"))</f>
        <v>28</v>
      </c>
      <c r="Z340" s="148">
        <f>AU340-AV340</f>
        <v>0</v>
      </c>
      <c r="AA340" s="148" t="b">
        <f>IF(Y340="Mudansha",VLOOKUP(X340,$BF$7:$BG$14,2,FALSE),IF(Y340="Yudansha",VLOOKUP(X340,$BI$7:$BJ$10,2,FALSE)))</f>
        <v>0</v>
      </c>
      <c r="AB340" s="148">
        <f>IF(AQ340="Y/O",Information!S$62,0)</f>
        <v>0</v>
      </c>
      <c r="AC340" s="148">
        <f>IF(AR340="Y/O",Information!K$62,0)</f>
        <v>0</v>
      </c>
      <c r="AD340" s="148">
        <f>Z340+AA340+AB340</f>
        <v>0</v>
      </c>
      <c r="AE340" s="133"/>
      <c r="AF340" s="133"/>
      <c r="AG340" s="133"/>
      <c r="AH340" s="133"/>
      <c r="AI340" s="160"/>
      <c r="AJ340" s="160"/>
      <c r="AK340" s="150" t="s">
        <f>IF($P340="r",U340,IF($P340="n",U340,"-"))</f>
        <v>28</v>
      </c>
      <c r="AL340" s="151" t="s">
        <f>IF($P340="r",V340,IF($P340="n",V340,"-"))</f>
        <v>28</v>
      </c>
      <c r="AM340" s="151" t="s">
        <f>IF($P340="r",W340,IF($P340="n",W340,"-"))</f>
        <v>28</v>
      </c>
      <c r="AN340" s="151" t="s">
        <f>IF(P340="r",J340,IF(P340="n",J340,"-"))</f>
        <v>28</v>
      </c>
      <c r="AO340" t="e">
        <f>VLOOKUP(K340,$AZ$8:$BA$27,2,FALSE)</f>
        <v>#N/A</v>
      </c>
      <c r="AP340" s="12" t="s">
        <f>IF(P340="r",(AQ$2-O340),IF(P340="n",(AQ$2-O340),"-"))</f>
        <v>28</v>
      </c>
      <c r="AQ340" s="12" t="s">
        <f>IF(P340="N",Q340,IF(P340="r",Q340,"-"))</f>
        <v>28</v>
      </c>
      <c r="AR340" s="12" t="s">
        <f>IF(P340="N",R340,IF(P340="r",R340,"-"))</f>
        <v>28</v>
      </c>
      <c r="AS340" s="12" t="s">
        <f>IF(P340="N",AI340,IF(P340="r",AI340,"-"))</f>
        <v>28</v>
      </c>
      <c r="AT340" s="12" t="s">
        <f>IF(P340="N",AJ340,IF(P340="r",AJ340,"-"))</f>
        <v>28</v>
      </c>
      <c r="AU340" s="148" t="b">
        <f>IF($Y340="Mudansha",VLOOKUP($X340,$BF$17:$BG$24,2,FALSE),IF($Y340="Yudansha",VLOOKUP($X340,$BI$17:$BJ$20,2,FALSE)))</f>
        <v>0</v>
      </c>
      <c r="AV340" t="b">
        <f>IF($AP340&gt;=65,$AU340,0)</f>
        <v>0</v>
      </c>
    </row>
    <row r="341" spans="1:256">
      <c r="F341" s="155">
        <f>F340+1</f>
        <v>336</v>
      </c>
      <c r="H341" s="133"/>
      <c r="I341" s="133"/>
      <c r="J341" s="134"/>
      <c r="K341" s="135"/>
      <c r="L341" s="136"/>
      <c r="M341" s="137">
        <f>LEFT(L341,2)</f>
      </c>
      <c r="N341" s="138">
        <f>MID(L341,4,2)</f>
      </c>
      <c r="O341" s="139">
        <f>RIGHT(L341,4)</f>
      </c>
      <c r="P341" s="140"/>
      <c r="Q341" s="141"/>
      <c r="R341" s="142"/>
      <c r="S341" s="143"/>
      <c r="T341" s="144"/>
      <c r="U341" s="145"/>
      <c r="V341" s="146"/>
      <c r="W341" s="146"/>
      <c r="X341" s="147" t="e">
        <f>VLOOKUP(AP341,$BC$7:$BD$14,2)</f>
        <v>#N/A</v>
      </c>
      <c r="Y341" s="147" t="s">
        <f>IF(P341="r",AO341,IF(P341="n",AO341,"-"))</f>
        <v>28</v>
      </c>
      <c r="Z341" s="148">
        <f>AU341-AV341</f>
        <v>0</v>
      </c>
      <c r="AA341" s="148" t="b">
        <f>IF(Y341="Mudansha",VLOOKUP(X341,$BF$7:$BG$14,2,FALSE),IF(Y341="Yudansha",VLOOKUP(X341,$BI$7:$BJ$10,2,FALSE)))</f>
        <v>0</v>
      </c>
      <c r="AB341" s="148">
        <f>IF(AQ341="Y/O",Information!S$62,0)</f>
        <v>0</v>
      </c>
      <c r="AC341" s="148">
        <f>IF(AR341="Y/O",Information!K$62,0)</f>
        <v>0</v>
      </c>
      <c r="AD341" s="148">
        <f>Z341+AA341+AB341</f>
        <v>0</v>
      </c>
      <c r="AE341" s="133"/>
      <c r="AF341" s="133"/>
      <c r="AG341" s="133"/>
      <c r="AH341" s="133"/>
      <c r="AI341" s="160"/>
      <c r="AJ341" s="160"/>
      <c r="AK341" s="150" t="s">
        <f>IF($P341="r",U341,IF($P341="n",U341,"-"))</f>
        <v>28</v>
      </c>
      <c r="AL341" s="151" t="s">
        <f>IF($P341="r",V341,IF($P341="n",V341,"-"))</f>
        <v>28</v>
      </c>
      <c r="AM341" s="151" t="s">
        <f>IF($P341="r",W341,IF($P341="n",W341,"-"))</f>
        <v>28</v>
      </c>
      <c r="AN341" s="151" t="s">
        <f>IF(P341="r",J341,IF(P341="n",J341,"-"))</f>
        <v>28</v>
      </c>
      <c r="AO341" t="e">
        <f>VLOOKUP(K341,$AZ$8:$BA$27,2,FALSE)</f>
        <v>#N/A</v>
      </c>
      <c r="AP341" s="12" t="s">
        <f>IF(P341="r",(AQ$2-O341),IF(P341="n",(AQ$2-O341),"-"))</f>
        <v>28</v>
      </c>
      <c r="AQ341" s="12" t="s">
        <f>IF(P341="N",Q341,IF(P341="r",Q341,"-"))</f>
        <v>28</v>
      </c>
      <c r="AR341" s="12" t="s">
        <f>IF(P341="N",R341,IF(P341="r",R341,"-"))</f>
        <v>28</v>
      </c>
      <c r="AS341" s="12" t="s">
        <f>IF(P341="N",AI341,IF(P341="r",AI341,"-"))</f>
        <v>28</v>
      </c>
      <c r="AT341" s="12" t="s">
        <f>IF(P341="N",AJ341,IF(P341="r",AJ341,"-"))</f>
        <v>28</v>
      </c>
      <c r="AU341" s="148" t="b">
        <f>IF($Y341="Mudansha",VLOOKUP($X341,$BF$17:$BG$24,2,FALSE),IF($Y341="Yudansha",VLOOKUP($X341,$BI$17:$BJ$20,2,FALSE)))</f>
        <v>0</v>
      </c>
      <c r="AV341" t="b">
        <f>IF($AP341&gt;=65,$AU341,0)</f>
        <v>0</v>
      </c>
    </row>
    <row r="342" spans="1:256">
      <c r="F342" s="155">
        <f>F341+1</f>
        <v>337</v>
      </c>
      <c r="H342" s="133"/>
      <c r="I342" s="133"/>
      <c r="J342" s="134"/>
      <c r="K342" s="135"/>
      <c r="L342" s="136"/>
      <c r="M342" s="137">
        <f>LEFT(L342,2)</f>
      </c>
      <c r="N342" s="138">
        <f>MID(L342,4,2)</f>
      </c>
      <c r="O342" s="139">
        <f>RIGHT(L342,4)</f>
      </c>
      <c r="P342" s="140"/>
      <c r="Q342" s="141"/>
      <c r="R342" s="142"/>
      <c r="S342" s="143"/>
      <c r="T342" s="144"/>
      <c r="U342" s="145"/>
      <c r="V342" s="146"/>
      <c r="W342" s="146"/>
      <c r="X342" s="147" t="e">
        <f>VLOOKUP(AP342,$BC$7:$BD$14,2)</f>
        <v>#N/A</v>
      </c>
      <c r="Y342" s="147" t="s">
        <f>IF(P342="r",AO342,IF(P342="n",AO342,"-"))</f>
        <v>28</v>
      </c>
      <c r="Z342" s="148">
        <f>AU342-AV342</f>
        <v>0</v>
      </c>
      <c r="AA342" s="148" t="b">
        <f>IF(Y342="Mudansha",VLOOKUP(X342,$BF$7:$BG$14,2,FALSE),IF(Y342="Yudansha",VLOOKUP(X342,$BI$7:$BJ$10,2,FALSE)))</f>
        <v>0</v>
      </c>
      <c r="AB342" s="148">
        <f>IF(AQ342="Y/O",Information!S$62,0)</f>
        <v>0</v>
      </c>
      <c r="AC342" s="148">
        <f>IF(AR342="Y/O",Information!K$62,0)</f>
        <v>0</v>
      </c>
      <c r="AD342" s="148">
        <f>Z342+AA342+AB342</f>
        <v>0</v>
      </c>
      <c r="AE342" s="133"/>
      <c r="AF342" s="133"/>
      <c r="AG342" s="133"/>
      <c r="AH342" s="133"/>
      <c r="AI342" s="160"/>
      <c r="AJ342" s="160"/>
      <c r="AK342" s="150" t="s">
        <f>IF($P342="r",U342,IF($P342="n",U342,"-"))</f>
        <v>28</v>
      </c>
      <c r="AL342" s="151" t="s">
        <f>IF($P342="r",V342,IF($P342="n",V342,"-"))</f>
        <v>28</v>
      </c>
      <c r="AM342" s="151" t="s">
        <f>IF($P342="r",W342,IF($P342="n",W342,"-"))</f>
        <v>28</v>
      </c>
      <c r="AN342" s="151" t="s">
        <f>IF(P342="r",J342,IF(P342="n",J342,"-"))</f>
        <v>28</v>
      </c>
      <c r="AO342" t="e">
        <f>VLOOKUP(K342,$AZ$8:$BA$27,2,FALSE)</f>
        <v>#N/A</v>
      </c>
      <c r="AP342" s="12" t="s">
        <f>IF(P342="r",(AQ$2-O342),IF(P342="n",(AQ$2-O342),"-"))</f>
        <v>28</v>
      </c>
      <c r="AQ342" s="12" t="s">
        <f>IF(P342="N",Q342,IF(P342="r",Q342,"-"))</f>
        <v>28</v>
      </c>
      <c r="AR342" s="12" t="s">
        <f>IF(P342="N",R342,IF(P342="r",R342,"-"))</f>
        <v>28</v>
      </c>
      <c r="AS342" s="12" t="s">
        <f>IF(P342="N",AI342,IF(P342="r",AI342,"-"))</f>
        <v>28</v>
      </c>
      <c r="AT342" s="12" t="s">
        <f>IF(P342="N",AJ342,IF(P342="r",AJ342,"-"))</f>
        <v>28</v>
      </c>
      <c r="AU342" s="148" t="b">
        <f>IF($Y342="Mudansha",VLOOKUP($X342,$BF$17:$BG$24,2,FALSE),IF($Y342="Yudansha",VLOOKUP($X342,$BI$17:$BJ$20,2,FALSE)))</f>
        <v>0</v>
      </c>
      <c r="AV342" t="b">
        <f>IF($AP342&gt;=65,$AU342,0)</f>
        <v>0</v>
      </c>
    </row>
    <row r="343" spans="1:256">
      <c r="F343" s="155">
        <f>F342+1</f>
        <v>338</v>
      </c>
      <c r="H343" s="133"/>
      <c r="I343" s="133"/>
      <c r="J343" s="134"/>
      <c r="K343" s="135"/>
      <c r="L343" s="136"/>
      <c r="M343" s="137">
        <f>LEFT(L343,2)</f>
      </c>
      <c r="N343" s="138">
        <f>MID(L343,4,2)</f>
      </c>
      <c r="O343" s="139">
        <f>RIGHT(L343,4)</f>
      </c>
      <c r="P343" s="140"/>
      <c r="Q343" s="141"/>
      <c r="R343" s="142"/>
      <c r="S343" s="143"/>
      <c r="T343" s="144"/>
      <c r="U343" s="145"/>
      <c r="V343" s="146"/>
      <c r="W343" s="146"/>
      <c r="X343" s="147" t="e">
        <f>VLOOKUP(AP343,$BC$7:$BD$14,2)</f>
        <v>#N/A</v>
      </c>
      <c r="Y343" s="147" t="s">
        <f>IF(P343="r",AO343,IF(P343="n",AO343,"-"))</f>
        <v>28</v>
      </c>
      <c r="Z343" s="148">
        <f>AU343-AV343</f>
        <v>0</v>
      </c>
      <c r="AA343" s="148" t="b">
        <f>IF(Y343="Mudansha",VLOOKUP(X343,$BF$7:$BG$14,2,FALSE),IF(Y343="Yudansha",VLOOKUP(X343,$BI$7:$BJ$10,2,FALSE)))</f>
        <v>0</v>
      </c>
      <c r="AB343" s="148">
        <f>IF(AQ343="Y/O",Information!S$62,0)</f>
        <v>0</v>
      </c>
      <c r="AC343" s="148">
        <f>IF(AR343="Y/O",Information!K$62,0)</f>
        <v>0</v>
      </c>
      <c r="AD343" s="148">
        <f>Z343+AA343+AB343</f>
        <v>0</v>
      </c>
      <c r="AE343" s="133"/>
      <c r="AF343" s="133"/>
      <c r="AG343" s="133"/>
      <c r="AH343" s="133"/>
      <c r="AI343" s="160"/>
      <c r="AJ343" s="160"/>
      <c r="AK343" s="150" t="s">
        <f>IF($P343="r",U343,IF($P343="n",U343,"-"))</f>
        <v>28</v>
      </c>
      <c r="AL343" s="151" t="s">
        <f>IF($P343="r",V343,IF($P343="n",V343,"-"))</f>
        <v>28</v>
      </c>
      <c r="AM343" s="151" t="s">
        <f>IF($P343="r",W343,IF($P343="n",W343,"-"))</f>
        <v>28</v>
      </c>
      <c r="AN343" s="151" t="s">
        <f>IF(P343="r",J343,IF(P343="n",J343,"-"))</f>
        <v>28</v>
      </c>
      <c r="AO343" t="e">
        <f>VLOOKUP(K343,$AZ$8:$BA$27,2,FALSE)</f>
        <v>#N/A</v>
      </c>
      <c r="AP343" s="12" t="s">
        <f>IF(P343="r",(AQ$2-O343),IF(P343="n",(AQ$2-O343),"-"))</f>
        <v>28</v>
      </c>
      <c r="AQ343" s="12" t="s">
        <f>IF(P343="N",Q343,IF(P343="r",Q343,"-"))</f>
        <v>28</v>
      </c>
      <c r="AR343" s="12" t="s">
        <f>IF(P343="N",R343,IF(P343="r",R343,"-"))</f>
        <v>28</v>
      </c>
      <c r="AS343" s="12" t="s">
        <f>IF(P343="N",AI343,IF(P343="r",AI343,"-"))</f>
        <v>28</v>
      </c>
      <c r="AT343" s="12" t="s">
        <f>IF(P343="N",AJ343,IF(P343="r",AJ343,"-"))</f>
        <v>28</v>
      </c>
      <c r="AU343" s="148" t="b">
        <f>IF($Y343="Mudansha",VLOOKUP($X343,$BF$17:$BG$24,2,FALSE),IF($Y343="Yudansha",VLOOKUP($X343,$BI$17:$BJ$20,2,FALSE)))</f>
        <v>0</v>
      </c>
      <c r="AV343" t="b">
        <f>IF($AP343&gt;=65,$AU343,0)</f>
        <v>0</v>
      </c>
    </row>
    <row r="344" spans="1:256">
      <c r="F344" s="155">
        <f>F343+1</f>
        <v>339</v>
      </c>
      <c r="H344" s="133"/>
      <c r="I344" s="133"/>
      <c r="J344" s="134"/>
      <c r="K344" s="135"/>
      <c r="L344" s="136"/>
      <c r="M344" s="137">
        <f>LEFT(L344,2)</f>
      </c>
      <c r="N344" s="138">
        <f>MID(L344,4,2)</f>
      </c>
      <c r="O344" s="139">
        <f>RIGHT(L344,4)</f>
      </c>
      <c r="P344" s="140"/>
      <c r="Q344" s="141"/>
      <c r="R344" s="142"/>
      <c r="S344" s="143"/>
      <c r="T344" s="144"/>
      <c r="U344" s="145"/>
      <c r="V344" s="146"/>
      <c r="W344" s="146"/>
      <c r="X344" s="147" t="e">
        <f>VLOOKUP(AP344,$BC$7:$BD$14,2)</f>
        <v>#N/A</v>
      </c>
      <c r="Y344" s="147" t="s">
        <f>IF(P344="r",AO344,IF(P344="n",AO344,"-"))</f>
        <v>28</v>
      </c>
      <c r="Z344" s="148">
        <f>AU344-AV344</f>
        <v>0</v>
      </c>
      <c r="AA344" s="148" t="b">
        <f>IF(Y344="Mudansha",VLOOKUP(X344,$BF$7:$BG$14,2,FALSE),IF(Y344="Yudansha",VLOOKUP(X344,$BI$7:$BJ$10,2,FALSE)))</f>
        <v>0</v>
      </c>
      <c r="AB344" s="148">
        <f>IF(AQ344="Y/O",Information!S$62,0)</f>
        <v>0</v>
      </c>
      <c r="AC344" s="148">
        <f>IF(AR344="Y/O",Information!K$62,0)</f>
        <v>0</v>
      </c>
      <c r="AD344" s="148">
        <f>Z344+AA344+AB344</f>
        <v>0</v>
      </c>
      <c r="AE344" s="133"/>
      <c r="AF344" s="133"/>
      <c r="AG344" s="133"/>
      <c r="AH344" s="133"/>
      <c r="AI344" s="160"/>
      <c r="AJ344" s="160"/>
      <c r="AK344" s="150" t="s">
        <f>IF($P344="r",U344,IF($P344="n",U344,"-"))</f>
        <v>28</v>
      </c>
      <c r="AL344" s="151" t="s">
        <f>IF($P344="r",V344,IF($P344="n",V344,"-"))</f>
        <v>28</v>
      </c>
      <c r="AM344" s="151" t="s">
        <f>IF($P344="r",W344,IF($P344="n",W344,"-"))</f>
        <v>28</v>
      </c>
      <c r="AN344" s="151" t="s">
        <f>IF(P344="r",J344,IF(P344="n",J344,"-"))</f>
        <v>28</v>
      </c>
      <c r="AO344" t="e">
        <f>VLOOKUP(K344,$AZ$8:$BA$27,2,FALSE)</f>
        <v>#N/A</v>
      </c>
      <c r="AP344" s="12" t="s">
        <f>IF(P344="r",(AQ$2-O344),IF(P344="n",(AQ$2-O344),"-"))</f>
        <v>28</v>
      </c>
      <c r="AQ344" s="12" t="s">
        <f>IF(P344="N",Q344,IF(P344="r",Q344,"-"))</f>
        <v>28</v>
      </c>
      <c r="AR344" s="12" t="s">
        <f>IF(P344="N",R344,IF(P344="r",R344,"-"))</f>
        <v>28</v>
      </c>
      <c r="AS344" s="12" t="s">
        <f>IF(P344="N",AI344,IF(P344="r",AI344,"-"))</f>
        <v>28</v>
      </c>
      <c r="AT344" s="12" t="s">
        <f>IF(P344="N",AJ344,IF(P344="r",AJ344,"-"))</f>
        <v>28</v>
      </c>
      <c r="AU344" s="148" t="b">
        <f>IF($Y344="Mudansha",VLOOKUP($X344,$BF$17:$BG$24,2,FALSE),IF($Y344="Yudansha",VLOOKUP($X344,$BI$17:$BJ$20,2,FALSE)))</f>
        <v>0</v>
      </c>
      <c r="AV344" t="b">
        <f>IF($AP344&gt;=65,$AU344,0)</f>
        <v>0</v>
      </c>
    </row>
    <row r="345" spans="1:256">
      <c r="F345" s="155">
        <f>F344+1</f>
        <v>340</v>
      </c>
      <c r="H345" s="133"/>
      <c r="I345" s="133"/>
      <c r="J345" s="134"/>
      <c r="K345" s="135"/>
      <c r="L345" s="136"/>
      <c r="M345" s="137">
        <f>LEFT(L345,2)</f>
      </c>
      <c r="N345" s="138">
        <f>MID(L345,4,2)</f>
      </c>
      <c r="O345" s="139">
        <f>RIGHT(L345,4)</f>
      </c>
      <c r="P345" s="140"/>
      <c r="Q345" s="141"/>
      <c r="R345" s="142"/>
      <c r="S345" s="143"/>
      <c r="T345" s="144"/>
      <c r="U345" s="145"/>
      <c r="V345" s="146"/>
      <c r="W345" s="146"/>
      <c r="X345" s="147" t="e">
        <f>VLOOKUP(AP345,$BC$7:$BD$14,2)</f>
        <v>#N/A</v>
      </c>
      <c r="Y345" s="147" t="s">
        <f>IF(P345="r",AO345,IF(P345="n",AO345,"-"))</f>
        <v>28</v>
      </c>
      <c r="Z345" s="148">
        <f>AU345-AV345</f>
        <v>0</v>
      </c>
      <c r="AA345" s="148" t="b">
        <f>IF(Y345="Mudansha",VLOOKUP(X345,$BF$7:$BG$14,2,FALSE),IF(Y345="Yudansha",VLOOKUP(X345,$BI$7:$BJ$10,2,FALSE)))</f>
        <v>0</v>
      </c>
      <c r="AB345" s="148">
        <f>IF(AQ345="Y/O",Information!S$62,0)</f>
        <v>0</v>
      </c>
      <c r="AC345" s="148">
        <f>IF(AR345="Y/O",Information!K$62,0)</f>
        <v>0</v>
      </c>
      <c r="AD345" s="148">
        <f>Z345+AA345+AB345</f>
        <v>0</v>
      </c>
      <c r="AE345" s="133"/>
      <c r="AF345" s="133"/>
      <c r="AG345" s="133"/>
      <c r="AH345" s="133"/>
      <c r="AI345" s="160"/>
      <c r="AJ345" s="160"/>
      <c r="AK345" s="150" t="s">
        <f>IF($P345="r",U345,IF($P345="n",U345,"-"))</f>
        <v>28</v>
      </c>
      <c r="AL345" s="151" t="s">
        <f>IF($P345="r",V345,IF($P345="n",V345,"-"))</f>
        <v>28</v>
      </c>
      <c r="AM345" s="151" t="s">
        <f>IF($P345="r",W345,IF($P345="n",W345,"-"))</f>
        <v>28</v>
      </c>
      <c r="AN345" s="151" t="s">
        <f>IF(P345="r",J345,IF(P345="n",J345,"-"))</f>
        <v>28</v>
      </c>
      <c r="AO345" t="e">
        <f>VLOOKUP(K345,$AZ$8:$BA$27,2,FALSE)</f>
        <v>#N/A</v>
      </c>
      <c r="AP345" s="12" t="s">
        <f>IF(P345="r",(AQ$2-O345),IF(P345="n",(AQ$2-O345),"-"))</f>
        <v>28</v>
      </c>
      <c r="AQ345" s="12" t="s">
        <f>IF(P345="N",Q345,IF(P345="r",Q345,"-"))</f>
        <v>28</v>
      </c>
      <c r="AR345" s="12" t="s">
        <f>IF(P345="N",R345,IF(P345="r",R345,"-"))</f>
        <v>28</v>
      </c>
      <c r="AS345" s="12" t="s">
        <f>IF(P345="N",AI345,IF(P345="r",AI345,"-"))</f>
        <v>28</v>
      </c>
      <c r="AT345" s="12" t="s">
        <f>IF(P345="N",AJ345,IF(P345="r",AJ345,"-"))</f>
        <v>28</v>
      </c>
      <c r="AU345" s="148" t="b">
        <f>IF($Y345="Mudansha",VLOOKUP($X345,$BF$17:$BG$24,2,FALSE),IF($Y345="Yudansha",VLOOKUP($X345,$BI$17:$BJ$20,2,FALSE)))</f>
        <v>0</v>
      </c>
      <c r="AV345" t="b">
        <f>IF($AP345&gt;=65,$AU345,0)</f>
        <v>0</v>
      </c>
    </row>
    <row r="346" spans="1:256">
      <c r="F346" s="155">
        <f>F345+1</f>
        <v>341</v>
      </c>
      <c r="H346" s="133"/>
      <c r="I346" s="133"/>
      <c r="J346" s="134"/>
      <c r="K346" s="135"/>
      <c r="L346" s="136"/>
      <c r="M346" s="137">
        <f>LEFT(L346,2)</f>
      </c>
      <c r="N346" s="138">
        <f>MID(L346,4,2)</f>
      </c>
      <c r="O346" s="139">
        <f>RIGHT(L346,4)</f>
      </c>
      <c r="P346" s="140"/>
      <c r="Q346" s="141"/>
      <c r="R346" s="142"/>
      <c r="S346" s="143"/>
      <c r="T346" s="144"/>
      <c r="U346" s="145"/>
      <c r="V346" s="146"/>
      <c r="W346" s="146"/>
      <c r="X346" s="147" t="e">
        <f>VLOOKUP(AP346,$BC$7:$BD$14,2)</f>
        <v>#N/A</v>
      </c>
      <c r="Y346" s="147" t="s">
        <f>IF(P346="r",AO346,IF(P346="n",AO346,"-"))</f>
        <v>28</v>
      </c>
      <c r="Z346" s="148">
        <f>AU346-AV346</f>
        <v>0</v>
      </c>
      <c r="AA346" s="148" t="b">
        <f>IF(Y346="Mudansha",VLOOKUP(X346,$BF$7:$BG$14,2,FALSE),IF(Y346="Yudansha",VLOOKUP(X346,$BI$7:$BJ$10,2,FALSE)))</f>
        <v>0</v>
      </c>
      <c r="AB346" s="148">
        <f>IF(AQ346="Y/O",Information!S$62,0)</f>
        <v>0</v>
      </c>
      <c r="AC346" s="148">
        <f>IF(AR346="Y/O",Information!K$62,0)</f>
        <v>0</v>
      </c>
      <c r="AD346" s="148">
        <f>Z346+AA346+AB346</f>
        <v>0</v>
      </c>
      <c r="AE346" s="133"/>
      <c r="AF346" s="133"/>
      <c r="AG346" s="133"/>
      <c r="AH346" s="133"/>
      <c r="AI346" s="160"/>
      <c r="AJ346" s="160"/>
      <c r="AK346" s="150" t="s">
        <f>IF($P346="r",U346,IF($P346="n",U346,"-"))</f>
        <v>28</v>
      </c>
      <c r="AL346" s="151" t="s">
        <f>IF($P346="r",V346,IF($P346="n",V346,"-"))</f>
        <v>28</v>
      </c>
      <c r="AM346" s="151" t="s">
        <f>IF($P346="r",W346,IF($P346="n",W346,"-"))</f>
        <v>28</v>
      </c>
      <c r="AN346" s="151" t="s">
        <f>IF(P346="r",J346,IF(P346="n",J346,"-"))</f>
        <v>28</v>
      </c>
      <c r="AO346" t="e">
        <f>VLOOKUP(K346,$AZ$8:$BA$27,2,FALSE)</f>
        <v>#N/A</v>
      </c>
      <c r="AP346" s="12" t="s">
        <f>IF(P346="r",(AQ$2-O346),IF(P346="n",(AQ$2-O346),"-"))</f>
        <v>28</v>
      </c>
      <c r="AQ346" s="12" t="s">
        <f>IF(P346="N",Q346,IF(P346="r",Q346,"-"))</f>
        <v>28</v>
      </c>
      <c r="AR346" s="12" t="s">
        <f>IF(P346="N",R346,IF(P346="r",R346,"-"))</f>
        <v>28</v>
      </c>
      <c r="AS346" s="12" t="s">
        <f>IF(P346="N",AI346,IF(P346="r",AI346,"-"))</f>
        <v>28</v>
      </c>
      <c r="AT346" s="12" t="s">
        <f>IF(P346="N",AJ346,IF(P346="r",AJ346,"-"))</f>
        <v>28</v>
      </c>
      <c r="AU346" s="148" t="b">
        <f>IF($Y346="Mudansha",VLOOKUP($X346,$BF$17:$BG$24,2,FALSE),IF($Y346="Yudansha",VLOOKUP($X346,$BI$17:$BJ$20,2,FALSE)))</f>
        <v>0</v>
      </c>
      <c r="AV346" t="b">
        <f>IF($AP346&gt;=65,$AU346,0)</f>
        <v>0</v>
      </c>
    </row>
    <row r="347" spans="1:256">
      <c r="F347" s="155">
        <f>F346+1</f>
        <v>342</v>
      </c>
      <c r="H347" s="133"/>
      <c r="I347" s="133"/>
      <c r="J347" s="134"/>
      <c r="K347" s="135"/>
      <c r="L347" s="136"/>
      <c r="M347" s="137">
        <f>LEFT(L347,2)</f>
      </c>
      <c r="N347" s="138">
        <f>MID(L347,4,2)</f>
      </c>
      <c r="O347" s="139">
        <f>RIGHT(L347,4)</f>
      </c>
      <c r="P347" s="140"/>
      <c r="Q347" s="141"/>
      <c r="R347" s="142"/>
      <c r="S347" s="143"/>
      <c r="T347" s="144"/>
      <c r="U347" s="145"/>
      <c r="V347" s="146"/>
      <c r="W347" s="146"/>
      <c r="X347" s="147" t="e">
        <f>VLOOKUP(AP347,$BC$7:$BD$14,2)</f>
        <v>#N/A</v>
      </c>
      <c r="Y347" s="147" t="s">
        <f>IF(P347="r",AO347,IF(P347="n",AO347,"-"))</f>
        <v>28</v>
      </c>
      <c r="Z347" s="148">
        <f>AU347-AV347</f>
        <v>0</v>
      </c>
      <c r="AA347" s="148" t="b">
        <f>IF(Y347="Mudansha",VLOOKUP(X347,$BF$7:$BG$14,2,FALSE),IF(Y347="Yudansha",VLOOKUP(X347,$BI$7:$BJ$10,2,FALSE)))</f>
        <v>0</v>
      </c>
      <c r="AB347" s="148">
        <f>IF(AQ347="Y/O",Information!S$62,0)</f>
        <v>0</v>
      </c>
      <c r="AC347" s="148">
        <f>IF(AR347="Y/O",Information!K$62,0)</f>
        <v>0</v>
      </c>
      <c r="AD347" s="148">
        <f>Z347+AA347+AB347</f>
        <v>0</v>
      </c>
      <c r="AE347" s="133"/>
      <c r="AF347" s="133"/>
      <c r="AG347" s="133"/>
      <c r="AH347" s="133"/>
      <c r="AI347" s="160"/>
      <c r="AJ347" s="160"/>
      <c r="AK347" s="150" t="s">
        <f>IF($P347="r",U347,IF($P347="n",U347,"-"))</f>
        <v>28</v>
      </c>
      <c r="AL347" s="151" t="s">
        <f>IF($P347="r",V347,IF($P347="n",V347,"-"))</f>
        <v>28</v>
      </c>
      <c r="AM347" s="151" t="s">
        <f>IF($P347="r",W347,IF($P347="n",W347,"-"))</f>
        <v>28</v>
      </c>
      <c r="AN347" s="151" t="s">
        <f>IF(P347="r",J347,IF(P347="n",J347,"-"))</f>
        <v>28</v>
      </c>
      <c r="AO347" t="e">
        <f>VLOOKUP(K347,$AZ$8:$BA$27,2,FALSE)</f>
        <v>#N/A</v>
      </c>
      <c r="AP347" s="12" t="s">
        <f>IF(P347="r",(AQ$2-O347),IF(P347="n",(AQ$2-O347),"-"))</f>
        <v>28</v>
      </c>
      <c r="AQ347" s="12" t="s">
        <f>IF(P347="N",Q347,IF(P347="r",Q347,"-"))</f>
        <v>28</v>
      </c>
      <c r="AR347" s="12" t="s">
        <f>IF(P347="N",R347,IF(P347="r",R347,"-"))</f>
        <v>28</v>
      </c>
      <c r="AS347" s="12" t="s">
        <f>IF(P347="N",AI347,IF(P347="r",AI347,"-"))</f>
        <v>28</v>
      </c>
      <c r="AT347" s="12" t="s">
        <f>IF(P347="N",AJ347,IF(P347="r",AJ347,"-"))</f>
        <v>28</v>
      </c>
      <c r="AU347" s="148" t="b">
        <f>IF($Y347="Mudansha",VLOOKUP($X347,$BF$17:$BG$24,2,FALSE),IF($Y347="Yudansha",VLOOKUP($X347,$BI$17:$BJ$20,2,FALSE)))</f>
        <v>0</v>
      </c>
      <c r="AV347" t="b">
        <f>IF($AP347&gt;=65,$AU347,0)</f>
        <v>0</v>
      </c>
    </row>
    <row r="348" spans="1:256">
      <c r="F348" s="155">
        <f>F347+1</f>
        <v>343</v>
      </c>
      <c r="H348" s="133"/>
      <c r="I348" s="133"/>
      <c r="J348" s="134"/>
      <c r="K348" s="135"/>
      <c r="L348" s="136"/>
      <c r="M348" s="137">
        <f>LEFT(L348,2)</f>
      </c>
      <c r="N348" s="138">
        <f>MID(L348,4,2)</f>
      </c>
      <c r="O348" s="139">
        <f>RIGHT(L348,4)</f>
      </c>
      <c r="P348" s="140"/>
      <c r="Q348" s="141"/>
      <c r="R348" s="142"/>
      <c r="S348" s="143"/>
      <c r="T348" s="144"/>
      <c r="U348" s="145"/>
      <c r="V348" s="146"/>
      <c r="W348" s="146"/>
      <c r="X348" s="147" t="e">
        <f>VLOOKUP(AP348,$BC$7:$BD$14,2)</f>
        <v>#N/A</v>
      </c>
      <c r="Y348" s="147" t="s">
        <f>IF(P348="r",AO348,IF(P348="n",AO348,"-"))</f>
        <v>28</v>
      </c>
      <c r="Z348" s="148">
        <f>AU348-AV348</f>
        <v>0</v>
      </c>
      <c r="AA348" s="148" t="b">
        <f>IF(Y348="Mudansha",VLOOKUP(X348,$BF$7:$BG$14,2,FALSE),IF(Y348="Yudansha",VLOOKUP(X348,$BI$7:$BJ$10,2,FALSE)))</f>
        <v>0</v>
      </c>
      <c r="AB348" s="148">
        <f>IF(AQ348="Y/O",Information!S$62,0)</f>
        <v>0</v>
      </c>
      <c r="AC348" s="148">
        <f>IF(AR348="Y/O",Information!K$62,0)</f>
        <v>0</v>
      </c>
      <c r="AD348" s="148">
        <f>Z348+AA348+AB348</f>
        <v>0</v>
      </c>
      <c r="AE348" s="133"/>
      <c r="AF348" s="133"/>
      <c r="AG348" s="133"/>
      <c r="AH348" s="133"/>
      <c r="AI348" s="160"/>
      <c r="AJ348" s="160"/>
      <c r="AK348" s="150" t="s">
        <f>IF($P348="r",U348,IF($P348="n",U348,"-"))</f>
        <v>28</v>
      </c>
      <c r="AL348" s="151" t="s">
        <f>IF($P348="r",V348,IF($P348="n",V348,"-"))</f>
        <v>28</v>
      </c>
      <c r="AM348" s="151" t="s">
        <f>IF($P348="r",W348,IF($P348="n",W348,"-"))</f>
        <v>28</v>
      </c>
      <c r="AN348" s="151" t="s">
        <f>IF(P348="r",J348,IF(P348="n",J348,"-"))</f>
        <v>28</v>
      </c>
      <c r="AO348" t="e">
        <f>VLOOKUP(K348,$AZ$8:$BA$27,2,FALSE)</f>
        <v>#N/A</v>
      </c>
      <c r="AP348" s="12" t="s">
        <f>IF(P348="r",(AQ$2-O348),IF(P348="n",(AQ$2-O348),"-"))</f>
        <v>28</v>
      </c>
      <c r="AQ348" s="12" t="s">
        <f>IF(P348="N",Q348,IF(P348="r",Q348,"-"))</f>
        <v>28</v>
      </c>
      <c r="AR348" s="12" t="s">
        <f>IF(P348="N",R348,IF(P348="r",R348,"-"))</f>
        <v>28</v>
      </c>
      <c r="AS348" s="12" t="s">
        <f>IF(P348="N",AI348,IF(P348="r",AI348,"-"))</f>
        <v>28</v>
      </c>
      <c r="AT348" s="12" t="s">
        <f>IF(P348="N",AJ348,IF(P348="r",AJ348,"-"))</f>
        <v>28</v>
      </c>
      <c r="AU348" s="148" t="b">
        <f>IF($Y348="Mudansha",VLOOKUP($X348,$BF$17:$BG$24,2,FALSE),IF($Y348="Yudansha",VLOOKUP($X348,$BI$17:$BJ$20,2,FALSE)))</f>
        <v>0</v>
      </c>
      <c r="AV348" t="b">
        <f>IF($AP348&gt;=65,$AU348,0)</f>
        <v>0</v>
      </c>
    </row>
    <row r="349" spans="1:256">
      <c r="F349" s="155">
        <f>F348+1</f>
        <v>344</v>
      </c>
      <c r="H349" s="133"/>
      <c r="I349" s="133"/>
      <c r="J349" s="134"/>
      <c r="K349" s="135"/>
      <c r="L349" s="136"/>
      <c r="M349" s="137">
        <f>LEFT(L349,2)</f>
      </c>
      <c r="N349" s="138">
        <f>MID(L349,4,2)</f>
      </c>
      <c r="O349" s="139">
        <f>RIGHT(L349,4)</f>
      </c>
      <c r="P349" s="140"/>
      <c r="Q349" s="141"/>
      <c r="R349" s="142"/>
      <c r="S349" s="143"/>
      <c r="T349" s="144"/>
      <c r="U349" s="145"/>
      <c r="V349" s="146"/>
      <c r="W349" s="146"/>
      <c r="X349" s="147" t="e">
        <f>VLOOKUP(AP349,$BC$7:$BD$14,2)</f>
        <v>#N/A</v>
      </c>
      <c r="Y349" s="147" t="s">
        <f>IF(P349="r",AO349,IF(P349="n",AO349,"-"))</f>
        <v>28</v>
      </c>
      <c r="Z349" s="148">
        <f>AU349-AV349</f>
        <v>0</v>
      </c>
      <c r="AA349" s="148" t="b">
        <f>IF(Y349="Mudansha",VLOOKUP(X349,$BF$7:$BG$14,2,FALSE),IF(Y349="Yudansha",VLOOKUP(X349,$BI$7:$BJ$10,2,FALSE)))</f>
        <v>0</v>
      </c>
      <c r="AB349" s="148">
        <f>IF(AQ349="Y/O",Information!S$62,0)</f>
        <v>0</v>
      </c>
      <c r="AC349" s="148">
        <f>IF(AR349="Y/O",Information!K$62,0)</f>
        <v>0</v>
      </c>
      <c r="AD349" s="148">
        <f>Z349+AA349+AB349</f>
        <v>0</v>
      </c>
      <c r="AE349" s="133"/>
      <c r="AF349" s="133"/>
      <c r="AG349" s="133"/>
      <c r="AH349" s="133"/>
      <c r="AI349" s="160"/>
      <c r="AJ349" s="160"/>
      <c r="AK349" s="150" t="s">
        <f>IF($P349="r",U349,IF($P349="n",U349,"-"))</f>
        <v>28</v>
      </c>
      <c r="AL349" s="151" t="s">
        <f>IF($P349="r",V349,IF($P349="n",V349,"-"))</f>
        <v>28</v>
      </c>
      <c r="AM349" s="151" t="s">
        <f>IF($P349="r",W349,IF($P349="n",W349,"-"))</f>
        <v>28</v>
      </c>
      <c r="AN349" s="151" t="s">
        <f>IF(P349="r",J349,IF(P349="n",J349,"-"))</f>
        <v>28</v>
      </c>
      <c r="AO349" t="e">
        <f>VLOOKUP(K349,$AZ$8:$BA$27,2,FALSE)</f>
        <v>#N/A</v>
      </c>
      <c r="AP349" s="12" t="s">
        <f>IF(P349="r",(AQ$2-O349),IF(P349="n",(AQ$2-O349),"-"))</f>
        <v>28</v>
      </c>
      <c r="AQ349" s="12" t="s">
        <f>IF(P349="N",Q349,IF(P349="r",Q349,"-"))</f>
        <v>28</v>
      </c>
      <c r="AR349" s="12" t="s">
        <f>IF(P349="N",R349,IF(P349="r",R349,"-"))</f>
        <v>28</v>
      </c>
      <c r="AS349" s="12" t="s">
        <f>IF(P349="N",AI349,IF(P349="r",AI349,"-"))</f>
        <v>28</v>
      </c>
      <c r="AT349" s="12" t="s">
        <f>IF(P349="N",AJ349,IF(P349="r",AJ349,"-"))</f>
        <v>28</v>
      </c>
      <c r="AU349" s="148" t="b">
        <f>IF($Y349="Mudansha",VLOOKUP($X349,$BF$17:$BG$24,2,FALSE),IF($Y349="Yudansha",VLOOKUP($X349,$BI$17:$BJ$20,2,FALSE)))</f>
        <v>0</v>
      </c>
      <c r="AV349" t="b">
        <f>IF($AP349&gt;=65,$AU349,0)</f>
        <v>0</v>
      </c>
    </row>
    <row r="350" spans="1:256">
      <c r="F350" s="155">
        <f>F349+1</f>
        <v>345</v>
      </c>
      <c r="H350" s="133"/>
      <c r="I350" s="133"/>
      <c r="J350" s="134"/>
      <c r="K350" s="135"/>
      <c r="L350" s="136"/>
      <c r="M350" s="137">
        <f>LEFT(L350,2)</f>
      </c>
      <c r="N350" s="138">
        <f>MID(L350,4,2)</f>
      </c>
      <c r="O350" s="139">
        <f>RIGHT(L350,4)</f>
      </c>
      <c r="P350" s="140"/>
      <c r="Q350" s="141"/>
      <c r="R350" s="142"/>
      <c r="S350" s="143"/>
      <c r="T350" s="144"/>
      <c r="U350" s="145"/>
      <c r="V350" s="146"/>
      <c r="W350" s="146"/>
      <c r="X350" s="147" t="e">
        <f>VLOOKUP(AP350,$BC$7:$BD$14,2)</f>
        <v>#N/A</v>
      </c>
      <c r="Y350" s="147" t="s">
        <f>IF(P350="r",AO350,IF(P350="n",AO350,"-"))</f>
        <v>28</v>
      </c>
      <c r="Z350" s="148">
        <f>AU350-AV350</f>
        <v>0</v>
      </c>
      <c r="AA350" s="148" t="b">
        <f>IF(Y350="Mudansha",VLOOKUP(X350,$BF$7:$BG$14,2,FALSE),IF(Y350="Yudansha",VLOOKUP(X350,$BI$7:$BJ$10,2,FALSE)))</f>
        <v>0</v>
      </c>
      <c r="AB350" s="148">
        <f>IF(AQ350="Y/O",Information!S$62,0)</f>
        <v>0</v>
      </c>
      <c r="AC350" s="148">
        <f>IF(AR350="Y/O",Information!K$62,0)</f>
        <v>0</v>
      </c>
      <c r="AD350" s="148">
        <f>Z350+AA350+AB350</f>
        <v>0</v>
      </c>
      <c r="AE350" s="133"/>
      <c r="AF350" s="133"/>
      <c r="AG350" s="133"/>
      <c r="AH350" s="133"/>
      <c r="AI350" s="160"/>
      <c r="AJ350" s="160"/>
      <c r="AK350" s="150" t="s">
        <f>IF($P350="r",U350,IF($P350="n",U350,"-"))</f>
        <v>28</v>
      </c>
      <c r="AL350" s="151" t="s">
        <f>IF($P350="r",V350,IF($P350="n",V350,"-"))</f>
        <v>28</v>
      </c>
      <c r="AM350" s="151" t="s">
        <f>IF($P350="r",W350,IF($P350="n",W350,"-"))</f>
        <v>28</v>
      </c>
      <c r="AN350" s="151" t="s">
        <f>IF(P350="r",J350,IF(P350="n",J350,"-"))</f>
        <v>28</v>
      </c>
      <c r="AO350" t="e">
        <f>VLOOKUP(K350,$AZ$8:$BA$27,2,FALSE)</f>
        <v>#N/A</v>
      </c>
      <c r="AP350" s="12" t="s">
        <f>IF(P350="r",(AQ$2-O350),IF(P350="n",(AQ$2-O350),"-"))</f>
        <v>28</v>
      </c>
      <c r="AQ350" s="12" t="s">
        <f>IF(P350="N",Q350,IF(P350="r",Q350,"-"))</f>
        <v>28</v>
      </c>
      <c r="AR350" s="12" t="s">
        <f>IF(P350="N",R350,IF(P350="r",R350,"-"))</f>
        <v>28</v>
      </c>
      <c r="AS350" s="12" t="s">
        <f>IF(P350="N",AI350,IF(P350="r",AI350,"-"))</f>
        <v>28</v>
      </c>
      <c r="AT350" s="12" t="s">
        <f>IF(P350="N",AJ350,IF(P350="r",AJ350,"-"))</f>
        <v>28</v>
      </c>
      <c r="AU350" s="148" t="b">
        <f>IF($Y350="Mudansha",VLOOKUP($X350,$BF$17:$BG$24,2,FALSE),IF($Y350="Yudansha",VLOOKUP($X350,$BI$17:$BJ$20,2,FALSE)))</f>
        <v>0</v>
      </c>
      <c r="AV350" t="b">
        <f>IF($AP350&gt;=65,$AU350,0)</f>
        <v>0</v>
      </c>
    </row>
    <row r="351" spans="1:256">
      <c r="F351" s="155">
        <f>F350+1</f>
        <v>346</v>
      </c>
      <c r="H351" s="133"/>
      <c r="I351" s="133"/>
      <c r="J351" s="134"/>
      <c r="K351" s="135"/>
      <c r="L351" s="136"/>
      <c r="M351" s="137">
        <f>LEFT(L351,2)</f>
      </c>
      <c r="N351" s="138">
        <f>MID(L351,4,2)</f>
      </c>
      <c r="O351" s="139">
        <f>RIGHT(L351,4)</f>
      </c>
      <c r="P351" s="140"/>
      <c r="Q351" s="141"/>
      <c r="R351" s="142"/>
      <c r="S351" s="143"/>
      <c r="T351" s="144"/>
      <c r="U351" s="145"/>
      <c r="V351" s="146"/>
      <c r="W351" s="146"/>
      <c r="X351" s="147" t="e">
        <f>VLOOKUP(AP351,$BC$7:$BD$14,2)</f>
        <v>#N/A</v>
      </c>
      <c r="Y351" s="147" t="s">
        <f>IF(P351="r",AO351,IF(P351="n",AO351,"-"))</f>
        <v>28</v>
      </c>
      <c r="Z351" s="148">
        <f>AU351-AV351</f>
        <v>0</v>
      </c>
      <c r="AA351" s="148" t="b">
        <f>IF(Y351="Mudansha",VLOOKUP(X351,$BF$7:$BG$14,2,FALSE),IF(Y351="Yudansha",VLOOKUP(X351,$BI$7:$BJ$10,2,FALSE)))</f>
        <v>0</v>
      </c>
      <c r="AB351" s="148">
        <f>IF(AQ351="Y/O",Information!S$62,0)</f>
        <v>0</v>
      </c>
      <c r="AC351" s="148">
        <f>IF(AR351="Y/O",Information!K$62,0)</f>
        <v>0</v>
      </c>
      <c r="AD351" s="148">
        <f>Z351+AA351+AB351</f>
        <v>0</v>
      </c>
      <c r="AE351" s="133"/>
      <c r="AF351" s="133"/>
      <c r="AG351" s="133"/>
      <c r="AH351" s="133"/>
      <c r="AI351" s="160"/>
      <c r="AJ351" s="160"/>
      <c r="AK351" s="150" t="s">
        <f>IF($P351="r",U351,IF($P351="n",U351,"-"))</f>
        <v>28</v>
      </c>
      <c r="AL351" s="151" t="s">
        <f>IF($P351="r",V351,IF($P351="n",V351,"-"))</f>
        <v>28</v>
      </c>
      <c r="AM351" s="151" t="s">
        <f>IF($P351="r",W351,IF($P351="n",W351,"-"))</f>
        <v>28</v>
      </c>
      <c r="AN351" s="151" t="s">
        <f>IF(P351="r",J351,IF(P351="n",J351,"-"))</f>
        <v>28</v>
      </c>
      <c r="AO351" t="e">
        <f>VLOOKUP(K351,$AZ$8:$BA$27,2,FALSE)</f>
        <v>#N/A</v>
      </c>
      <c r="AP351" s="12" t="s">
        <f>IF(P351="r",(AQ$2-O351),IF(P351="n",(AQ$2-O351),"-"))</f>
        <v>28</v>
      </c>
      <c r="AQ351" s="12" t="s">
        <f>IF(P351="N",Q351,IF(P351="r",Q351,"-"))</f>
        <v>28</v>
      </c>
      <c r="AR351" s="12" t="s">
        <f>IF(P351="N",R351,IF(P351="r",R351,"-"))</f>
        <v>28</v>
      </c>
      <c r="AS351" s="12" t="s">
        <f>IF(P351="N",AI351,IF(P351="r",AI351,"-"))</f>
        <v>28</v>
      </c>
      <c r="AT351" s="12" t="s">
        <f>IF(P351="N",AJ351,IF(P351="r",AJ351,"-"))</f>
        <v>28</v>
      </c>
      <c r="AU351" s="148" t="b">
        <f>IF($Y351="Mudansha",VLOOKUP($X351,$BF$17:$BG$24,2,FALSE),IF($Y351="Yudansha",VLOOKUP($X351,$BI$17:$BJ$20,2,FALSE)))</f>
        <v>0</v>
      </c>
      <c r="AV351" t="b">
        <f>IF($AP351&gt;=65,$AU351,0)</f>
        <v>0</v>
      </c>
    </row>
    <row r="352" spans="1:256">
      <c r="F352" s="155">
        <f>F351+1</f>
        <v>347</v>
      </c>
      <c r="H352" s="133"/>
      <c r="I352" s="133"/>
      <c r="J352" s="134"/>
      <c r="K352" s="135"/>
      <c r="L352" s="136"/>
      <c r="M352" s="137">
        <f>LEFT(L352,2)</f>
      </c>
      <c r="N352" s="138">
        <f>MID(L352,4,2)</f>
      </c>
      <c r="O352" s="139">
        <f>RIGHT(L352,4)</f>
      </c>
      <c r="P352" s="140"/>
      <c r="Q352" s="141"/>
      <c r="R352" s="142"/>
      <c r="S352" s="143"/>
      <c r="T352" s="144"/>
      <c r="U352" s="145"/>
      <c r="V352" s="146"/>
      <c r="W352" s="146"/>
      <c r="X352" s="147" t="e">
        <f>VLOOKUP(AP352,$BC$7:$BD$14,2)</f>
        <v>#N/A</v>
      </c>
      <c r="Y352" s="147" t="s">
        <f>IF(P352="r",AO352,IF(P352="n",AO352,"-"))</f>
        <v>28</v>
      </c>
      <c r="Z352" s="148">
        <f>AU352-AV352</f>
        <v>0</v>
      </c>
      <c r="AA352" s="148" t="b">
        <f>IF(Y352="Mudansha",VLOOKUP(X352,$BF$7:$BG$14,2,FALSE),IF(Y352="Yudansha",VLOOKUP(X352,$BI$7:$BJ$10,2,FALSE)))</f>
        <v>0</v>
      </c>
      <c r="AB352" s="148">
        <f>IF(AQ352="Y/O",Information!S$62,0)</f>
        <v>0</v>
      </c>
      <c r="AC352" s="148">
        <f>IF(AR352="Y/O",Information!K$62,0)</f>
        <v>0</v>
      </c>
      <c r="AD352" s="148">
        <f>Z352+AA352+AB352</f>
        <v>0</v>
      </c>
      <c r="AE352" s="133"/>
      <c r="AF352" s="133"/>
      <c r="AG352" s="133"/>
      <c r="AH352" s="133"/>
      <c r="AI352" s="160"/>
      <c r="AJ352" s="160"/>
      <c r="AK352" s="150" t="s">
        <f>IF($P352="r",U352,IF($P352="n",U352,"-"))</f>
        <v>28</v>
      </c>
      <c r="AL352" s="151" t="s">
        <f>IF($P352="r",V352,IF($P352="n",V352,"-"))</f>
        <v>28</v>
      </c>
      <c r="AM352" s="151" t="s">
        <f>IF($P352="r",W352,IF($P352="n",W352,"-"))</f>
        <v>28</v>
      </c>
      <c r="AN352" s="151" t="s">
        <f>IF(P352="r",J352,IF(P352="n",J352,"-"))</f>
        <v>28</v>
      </c>
      <c r="AO352" t="e">
        <f>VLOOKUP(K352,$AZ$8:$BA$27,2,FALSE)</f>
        <v>#N/A</v>
      </c>
      <c r="AP352" s="12" t="s">
        <f>IF(P352="r",(AQ$2-O352),IF(P352="n",(AQ$2-O352),"-"))</f>
        <v>28</v>
      </c>
      <c r="AQ352" s="12" t="s">
        <f>IF(P352="N",Q352,IF(P352="r",Q352,"-"))</f>
        <v>28</v>
      </c>
      <c r="AR352" s="12" t="s">
        <f>IF(P352="N",R352,IF(P352="r",R352,"-"))</f>
        <v>28</v>
      </c>
      <c r="AS352" s="12" t="s">
        <f>IF(P352="N",AI352,IF(P352="r",AI352,"-"))</f>
        <v>28</v>
      </c>
      <c r="AT352" s="12" t="s">
        <f>IF(P352="N",AJ352,IF(P352="r",AJ352,"-"))</f>
        <v>28</v>
      </c>
      <c r="AU352" s="148" t="b">
        <f>IF($Y352="Mudansha",VLOOKUP($X352,$BF$17:$BG$24,2,FALSE),IF($Y352="Yudansha",VLOOKUP($X352,$BI$17:$BJ$20,2,FALSE)))</f>
        <v>0</v>
      </c>
      <c r="AV352" t="b">
        <f>IF($AP352&gt;=65,$AU352,0)</f>
        <v>0</v>
      </c>
    </row>
    <row r="353" spans="1:256">
      <c r="F353" s="155">
        <f>F352+1</f>
        <v>348</v>
      </c>
      <c r="H353" s="133"/>
      <c r="I353" s="133"/>
      <c r="J353" s="134"/>
      <c r="K353" s="135"/>
      <c r="L353" s="136"/>
      <c r="M353" s="137">
        <f>LEFT(L353,2)</f>
      </c>
      <c r="N353" s="138">
        <f>MID(L353,4,2)</f>
      </c>
      <c r="O353" s="139">
        <f>RIGHT(L353,4)</f>
      </c>
      <c r="P353" s="140"/>
      <c r="Q353" s="141"/>
      <c r="R353" s="142"/>
      <c r="S353" s="143"/>
      <c r="T353" s="144"/>
      <c r="U353" s="145"/>
      <c r="V353" s="146"/>
      <c r="W353" s="146"/>
      <c r="X353" s="147" t="e">
        <f>VLOOKUP(AP353,$BC$7:$BD$14,2)</f>
        <v>#N/A</v>
      </c>
      <c r="Y353" s="147" t="s">
        <f>IF(P353="r",AO353,IF(P353="n",AO353,"-"))</f>
        <v>28</v>
      </c>
      <c r="Z353" s="148">
        <f>AU353-AV353</f>
        <v>0</v>
      </c>
      <c r="AA353" s="148" t="b">
        <f>IF(Y353="Mudansha",VLOOKUP(X353,$BF$7:$BG$14,2,FALSE),IF(Y353="Yudansha",VLOOKUP(X353,$BI$7:$BJ$10,2,FALSE)))</f>
        <v>0</v>
      </c>
      <c r="AB353" s="148">
        <f>IF(AQ353="Y/O",Information!S$62,0)</f>
        <v>0</v>
      </c>
      <c r="AC353" s="148">
        <f>IF(AR353="Y/O",Information!K$62,0)</f>
        <v>0</v>
      </c>
      <c r="AD353" s="148">
        <f>Z353+AA353+AB353</f>
        <v>0</v>
      </c>
      <c r="AE353" s="133"/>
      <c r="AF353" s="133"/>
      <c r="AG353" s="133"/>
      <c r="AH353" s="133"/>
      <c r="AI353" s="160"/>
      <c r="AJ353" s="160"/>
      <c r="AK353" s="150" t="s">
        <f>IF($P353="r",U353,IF($P353="n",U353,"-"))</f>
        <v>28</v>
      </c>
      <c r="AL353" s="151" t="s">
        <f>IF($P353="r",V353,IF($P353="n",V353,"-"))</f>
        <v>28</v>
      </c>
      <c r="AM353" s="151" t="s">
        <f>IF($P353="r",W353,IF($P353="n",W353,"-"))</f>
        <v>28</v>
      </c>
      <c r="AN353" s="151" t="s">
        <f>IF(P353="r",J353,IF(P353="n",J353,"-"))</f>
        <v>28</v>
      </c>
      <c r="AO353" t="e">
        <f>VLOOKUP(K353,$AZ$8:$BA$27,2,FALSE)</f>
        <v>#N/A</v>
      </c>
      <c r="AP353" s="12" t="s">
        <f>IF(P353="r",(AQ$2-O353),IF(P353="n",(AQ$2-O353),"-"))</f>
        <v>28</v>
      </c>
      <c r="AQ353" s="12" t="s">
        <f>IF(P353="N",Q353,IF(P353="r",Q353,"-"))</f>
        <v>28</v>
      </c>
      <c r="AR353" s="12" t="s">
        <f>IF(P353="N",R353,IF(P353="r",R353,"-"))</f>
        <v>28</v>
      </c>
      <c r="AS353" s="12" t="s">
        <f>IF(P353="N",AI353,IF(P353="r",AI353,"-"))</f>
        <v>28</v>
      </c>
      <c r="AT353" s="12" t="s">
        <f>IF(P353="N",AJ353,IF(P353="r",AJ353,"-"))</f>
        <v>28</v>
      </c>
      <c r="AU353" s="148" t="b">
        <f>IF($Y353="Mudansha",VLOOKUP($X353,$BF$17:$BG$24,2,FALSE),IF($Y353="Yudansha",VLOOKUP($X353,$BI$17:$BJ$20,2,FALSE)))</f>
        <v>0</v>
      </c>
      <c r="AV353" t="b">
        <f>IF($AP353&gt;=65,$AU353,0)</f>
        <v>0</v>
      </c>
    </row>
    <row r="354" spans="1:256">
      <c r="F354" s="155">
        <f>F353+1</f>
        <v>349</v>
      </c>
      <c r="H354" s="133"/>
      <c r="I354" s="133"/>
      <c r="J354" s="134"/>
      <c r="K354" s="135"/>
      <c r="L354" s="136"/>
      <c r="M354" s="137">
        <f>LEFT(L354,2)</f>
      </c>
      <c r="N354" s="138">
        <f>MID(L354,4,2)</f>
      </c>
      <c r="O354" s="139">
        <f>RIGHT(L354,4)</f>
      </c>
      <c r="P354" s="140"/>
      <c r="Q354" s="141"/>
      <c r="R354" s="142"/>
      <c r="S354" s="143"/>
      <c r="T354" s="144"/>
      <c r="U354" s="145"/>
      <c r="V354" s="146"/>
      <c r="W354" s="146"/>
      <c r="X354" s="147" t="e">
        <f>VLOOKUP(AP354,$BC$7:$BD$14,2)</f>
        <v>#N/A</v>
      </c>
      <c r="Y354" s="147" t="s">
        <f>IF(P354="r",AO354,IF(P354="n",AO354,"-"))</f>
        <v>28</v>
      </c>
      <c r="Z354" s="148">
        <f>AU354-AV354</f>
        <v>0</v>
      </c>
      <c r="AA354" s="148" t="b">
        <f>IF(Y354="Mudansha",VLOOKUP(X354,$BF$7:$BG$14,2,FALSE),IF(Y354="Yudansha",VLOOKUP(X354,$BI$7:$BJ$10,2,FALSE)))</f>
        <v>0</v>
      </c>
      <c r="AB354" s="148">
        <f>IF(AQ354="Y/O",Information!S$62,0)</f>
        <v>0</v>
      </c>
      <c r="AC354" s="148">
        <f>IF(AR354="Y/O",Information!K$62,0)</f>
        <v>0</v>
      </c>
      <c r="AD354" s="148">
        <f>Z354+AA354+AB354</f>
        <v>0</v>
      </c>
      <c r="AE354" s="133"/>
      <c r="AF354" s="133"/>
      <c r="AG354" s="133"/>
      <c r="AH354" s="133"/>
      <c r="AI354" s="160"/>
      <c r="AJ354" s="160"/>
      <c r="AK354" s="150" t="s">
        <f>IF($P354="r",U354,IF($P354="n",U354,"-"))</f>
        <v>28</v>
      </c>
      <c r="AL354" s="151" t="s">
        <f>IF($P354="r",V354,IF($P354="n",V354,"-"))</f>
        <v>28</v>
      </c>
      <c r="AM354" s="151" t="s">
        <f>IF($P354="r",W354,IF($P354="n",W354,"-"))</f>
        <v>28</v>
      </c>
      <c r="AN354" s="151" t="s">
        <f>IF(P354="r",J354,IF(P354="n",J354,"-"))</f>
        <v>28</v>
      </c>
      <c r="AO354" t="e">
        <f>VLOOKUP(K354,$AZ$8:$BA$27,2,FALSE)</f>
        <v>#N/A</v>
      </c>
      <c r="AP354" s="12" t="s">
        <f>IF(P354="r",(AQ$2-O354),IF(P354="n",(AQ$2-O354),"-"))</f>
        <v>28</v>
      </c>
      <c r="AQ354" s="12" t="s">
        <f>IF(P354="N",Q354,IF(P354="r",Q354,"-"))</f>
        <v>28</v>
      </c>
      <c r="AR354" s="12" t="s">
        <f>IF(P354="N",R354,IF(P354="r",R354,"-"))</f>
        <v>28</v>
      </c>
      <c r="AS354" s="12" t="s">
        <f>IF(P354="N",AI354,IF(P354="r",AI354,"-"))</f>
        <v>28</v>
      </c>
      <c r="AT354" s="12" t="s">
        <f>IF(P354="N",AJ354,IF(P354="r",AJ354,"-"))</f>
        <v>28</v>
      </c>
      <c r="AU354" s="148" t="b">
        <f>IF($Y354="Mudansha",VLOOKUP($X354,$BF$17:$BG$24,2,FALSE),IF($Y354="Yudansha",VLOOKUP($X354,$BI$17:$BJ$20,2,FALSE)))</f>
        <v>0</v>
      </c>
      <c r="AV354" t="b">
        <f>IF($AP354&gt;=65,$AU354,0)</f>
        <v>0</v>
      </c>
    </row>
    <row r="355" spans="1:256">
      <c r="F355" s="155">
        <f>F354+1</f>
        <v>350</v>
      </c>
      <c r="H355" s="133"/>
      <c r="I355" s="133"/>
      <c r="J355" s="134"/>
      <c r="K355" s="135"/>
      <c r="L355" s="136"/>
      <c r="M355" s="137">
        <f>LEFT(L355,2)</f>
      </c>
      <c r="N355" s="138">
        <f>MID(L355,4,2)</f>
      </c>
      <c r="O355" s="139">
        <f>RIGHT(L355,4)</f>
      </c>
      <c r="P355" s="140"/>
      <c r="Q355" s="141"/>
      <c r="R355" s="142"/>
      <c r="S355" s="143"/>
      <c r="T355" s="144"/>
      <c r="U355" s="145"/>
      <c r="V355" s="146"/>
      <c r="W355" s="146"/>
      <c r="X355" s="147" t="e">
        <f>VLOOKUP(AP355,$BC$7:$BD$14,2)</f>
        <v>#N/A</v>
      </c>
      <c r="Y355" s="147" t="s">
        <f>IF(P355="r",AO355,IF(P355="n",AO355,"-"))</f>
        <v>28</v>
      </c>
      <c r="Z355" s="148">
        <f>AU355-AV355</f>
        <v>0</v>
      </c>
      <c r="AA355" s="148" t="b">
        <f>IF(Y355="Mudansha",VLOOKUP(X355,$BF$7:$BG$14,2,FALSE),IF(Y355="Yudansha",VLOOKUP(X355,$BI$7:$BJ$10,2,FALSE)))</f>
        <v>0</v>
      </c>
      <c r="AB355" s="148">
        <f>IF(AQ355="Y/O",Information!S$62,0)</f>
        <v>0</v>
      </c>
      <c r="AC355" s="148">
        <f>IF(AR355="Y/O",Information!K$62,0)</f>
        <v>0</v>
      </c>
      <c r="AD355" s="148">
        <f>Z355+AA355+AB355</f>
        <v>0</v>
      </c>
      <c r="AE355" s="133"/>
      <c r="AF355" s="133"/>
      <c r="AG355" s="133"/>
      <c r="AH355" s="133"/>
      <c r="AI355" s="160"/>
      <c r="AJ355" s="160"/>
      <c r="AK355" s="150" t="s">
        <f>IF($P355="r",U355,IF($P355="n",U355,"-"))</f>
        <v>28</v>
      </c>
      <c r="AL355" s="151" t="s">
        <f>IF($P355="r",V355,IF($P355="n",V355,"-"))</f>
        <v>28</v>
      </c>
      <c r="AM355" s="151" t="s">
        <f>IF($P355="r",W355,IF($P355="n",W355,"-"))</f>
        <v>28</v>
      </c>
      <c r="AN355" s="151" t="s">
        <f>IF(P355="r",J355,IF(P355="n",J355,"-"))</f>
        <v>28</v>
      </c>
      <c r="AO355" t="e">
        <f>VLOOKUP(K355,$AZ$8:$BA$27,2,FALSE)</f>
        <v>#N/A</v>
      </c>
      <c r="AP355" s="12" t="s">
        <f>IF(P355="r",(AQ$2-O355),IF(P355="n",(AQ$2-O355),"-"))</f>
        <v>28</v>
      </c>
      <c r="AQ355" s="12" t="s">
        <f>IF(P355="N",Q355,IF(P355="r",Q355,"-"))</f>
        <v>28</v>
      </c>
      <c r="AR355" s="12" t="s">
        <f>IF(P355="N",R355,IF(P355="r",R355,"-"))</f>
        <v>28</v>
      </c>
      <c r="AS355" s="12" t="s">
        <f>IF(P355="N",AI355,IF(P355="r",AI355,"-"))</f>
        <v>28</v>
      </c>
      <c r="AT355" s="12" t="s">
        <f>IF(P355="N",AJ355,IF(P355="r",AJ355,"-"))</f>
        <v>28</v>
      </c>
      <c r="AU355" s="148" t="b">
        <f>IF($Y355="Mudansha",VLOOKUP($X355,$BF$17:$BG$24,2,FALSE),IF($Y355="Yudansha",VLOOKUP($X355,$BI$17:$BJ$20,2,FALSE)))</f>
        <v>0</v>
      </c>
      <c r="AV355" t="b">
        <f>IF($AP355&gt;=65,$AU355,0)</f>
        <v>0</v>
      </c>
    </row>
    <row r="356" spans="1:256">
      <c r="F356" s="155">
        <f>F355+1</f>
        <v>351</v>
      </c>
      <c r="H356" s="133"/>
      <c r="I356" s="133"/>
      <c r="J356" s="134"/>
      <c r="K356" s="135"/>
      <c r="L356" s="136"/>
      <c r="M356" s="137">
        <f>LEFT(L356,2)</f>
      </c>
      <c r="N356" s="138">
        <f>MID(L356,4,2)</f>
      </c>
      <c r="O356" s="139">
        <f>RIGHT(L356,4)</f>
      </c>
      <c r="P356" s="140"/>
      <c r="Q356" s="141"/>
      <c r="R356" s="142"/>
      <c r="S356" s="143"/>
      <c r="T356" s="144"/>
      <c r="U356" s="145"/>
      <c r="V356" s="146"/>
      <c r="W356" s="146"/>
      <c r="X356" s="147" t="e">
        <f>VLOOKUP(AP356,$BC$7:$BD$14,2)</f>
        <v>#N/A</v>
      </c>
      <c r="Y356" s="147" t="s">
        <f>IF(P356="r",AO356,IF(P356="n",AO356,"-"))</f>
        <v>28</v>
      </c>
      <c r="Z356" s="148">
        <f>AU356-AV356</f>
        <v>0</v>
      </c>
      <c r="AA356" s="148" t="b">
        <f>IF(Y356="Mudansha",VLOOKUP(X356,$BF$7:$BG$14,2,FALSE),IF(Y356="Yudansha",VLOOKUP(X356,$BI$7:$BJ$10,2,FALSE)))</f>
        <v>0</v>
      </c>
      <c r="AB356" s="148">
        <f>IF(AQ356="Y/O",Information!S$62,0)</f>
        <v>0</v>
      </c>
      <c r="AC356" s="148">
        <f>IF(AR356="Y/O",Information!K$62,0)</f>
        <v>0</v>
      </c>
      <c r="AD356" s="148">
        <f>Z356+AA356+AB356</f>
        <v>0</v>
      </c>
      <c r="AE356" s="133"/>
      <c r="AF356" s="133"/>
      <c r="AG356" s="133"/>
      <c r="AH356" s="133"/>
      <c r="AI356" s="160"/>
      <c r="AJ356" s="160"/>
      <c r="AK356" s="150" t="s">
        <f>IF($P356="r",U356,IF($P356="n",U356,"-"))</f>
        <v>28</v>
      </c>
      <c r="AL356" s="151" t="s">
        <f>IF($P356="r",V356,IF($P356="n",V356,"-"))</f>
        <v>28</v>
      </c>
      <c r="AM356" s="151" t="s">
        <f>IF($P356="r",W356,IF($P356="n",W356,"-"))</f>
        <v>28</v>
      </c>
      <c r="AN356" s="151" t="s">
        <f>IF(P356="r",J356,IF(P356="n",J356,"-"))</f>
        <v>28</v>
      </c>
      <c r="AO356" t="e">
        <f>VLOOKUP(K356,$AZ$8:$BA$27,2,FALSE)</f>
        <v>#N/A</v>
      </c>
      <c r="AP356" s="12" t="s">
        <f>IF(P356="r",(AQ$2-O356),IF(P356="n",(AQ$2-O356),"-"))</f>
        <v>28</v>
      </c>
      <c r="AQ356" s="12" t="s">
        <f>IF(P356="N",Q356,IF(P356="r",Q356,"-"))</f>
        <v>28</v>
      </c>
      <c r="AR356" s="12" t="s">
        <f>IF(P356="N",R356,IF(P356="r",R356,"-"))</f>
        <v>28</v>
      </c>
      <c r="AS356" s="12" t="s">
        <f>IF(P356="N",AI356,IF(P356="r",AI356,"-"))</f>
        <v>28</v>
      </c>
      <c r="AT356" s="12" t="s">
        <f>IF(P356="N",AJ356,IF(P356="r",AJ356,"-"))</f>
        <v>28</v>
      </c>
      <c r="AU356" s="148" t="b">
        <f>IF($Y356="Mudansha",VLOOKUP($X356,$BF$17:$BG$24,2,FALSE),IF($Y356="Yudansha",VLOOKUP($X356,$BI$17:$BJ$20,2,FALSE)))</f>
        <v>0</v>
      </c>
      <c r="AV356" t="b">
        <f>IF($AP356&gt;=65,$AU356,0)</f>
        <v>0</v>
      </c>
    </row>
    <row r="357" spans="1:256">
      <c r="F357" s="155">
        <f>F356+1</f>
        <v>352</v>
      </c>
      <c r="H357" s="133"/>
      <c r="I357" s="133"/>
      <c r="J357" s="134"/>
      <c r="K357" s="135"/>
      <c r="L357" s="136"/>
      <c r="M357" s="137">
        <f>LEFT(L357,2)</f>
      </c>
      <c r="N357" s="138">
        <f>MID(L357,4,2)</f>
      </c>
      <c r="O357" s="139">
        <f>RIGHT(L357,4)</f>
      </c>
      <c r="P357" s="140"/>
      <c r="Q357" s="141"/>
      <c r="R357" s="142"/>
      <c r="S357" s="143"/>
      <c r="T357" s="144"/>
      <c r="U357" s="145"/>
      <c r="V357" s="146"/>
      <c r="W357" s="146"/>
      <c r="X357" s="147" t="e">
        <f>VLOOKUP(AP357,$BC$7:$BD$14,2)</f>
        <v>#N/A</v>
      </c>
      <c r="Y357" s="147" t="s">
        <f>IF(P357="r",AO357,IF(P357="n",AO357,"-"))</f>
        <v>28</v>
      </c>
      <c r="Z357" s="148">
        <f>AU357-AV357</f>
        <v>0</v>
      </c>
      <c r="AA357" s="148" t="b">
        <f>IF(Y357="Mudansha",VLOOKUP(X357,$BF$7:$BG$14,2,FALSE),IF(Y357="Yudansha",VLOOKUP(X357,$BI$7:$BJ$10,2,FALSE)))</f>
        <v>0</v>
      </c>
      <c r="AB357" s="148">
        <f>IF(AQ357="Y/O",Information!S$62,0)</f>
        <v>0</v>
      </c>
      <c r="AC357" s="148">
        <f>IF(AR357="Y/O",Information!K$62,0)</f>
        <v>0</v>
      </c>
      <c r="AD357" s="148">
        <f>Z357+AA357+AB357</f>
        <v>0</v>
      </c>
      <c r="AE357" s="133"/>
      <c r="AF357" s="133"/>
      <c r="AG357" s="133"/>
      <c r="AH357" s="133"/>
      <c r="AI357" s="160"/>
      <c r="AJ357" s="160"/>
      <c r="AK357" s="150" t="s">
        <f>IF($P357="r",U357,IF($P357="n",U357,"-"))</f>
        <v>28</v>
      </c>
      <c r="AL357" s="151" t="s">
        <f>IF($P357="r",V357,IF($P357="n",V357,"-"))</f>
        <v>28</v>
      </c>
      <c r="AM357" s="151" t="s">
        <f>IF($P357="r",W357,IF($P357="n",W357,"-"))</f>
        <v>28</v>
      </c>
      <c r="AN357" s="151" t="s">
        <f>IF(P357="r",J357,IF(P357="n",J357,"-"))</f>
        <v>28</v>
      </c>
      <c r="AO357" t="e">
        <f>VLOOKUP(K357,$AZ$8:$BA$27,2,FALSE)</f>
        <v>#N/A</v>
      </c>
      <c r="AP357" s="12" t="s">
        <f>IF(P357="r",(AQ$2-O357),IF(P357="n",(AQ$2-O357),"-"))</f>
        <v>28</v>
      </c>
      <c r="AQ357" s="12" t="s">
        <f>IF(P357="N",Q357,IF(P357="r",Q357,"-"))</f>
        <v>28</v>
      </c>
      <c r="AR357" s="12" t="s">
        <f>IF(P357="N",R357,IF(P357="r",R357,"-"))</f>
        <v>28</v>
      </c>
      <c r="AS357" s="12" t="s">
        <f>IF(P357="N",AI357,IF(P357="r",AI357,"-"))</f>
        <v>28</v>
      </c>
      <c r="AT357" s="12" t="s">
        <f>IF(P357="N",AJ357,IF(P357="r",AJ357,"-"))</f>
        <v>28</v>
      </c>
      <c r="AU357" s="148" t="b">
        <f>IF($Y357="Mudansha",VLOOKUP($X357,$BF$17:$BG$24,2,FALSE),IF($Y357="Yudansha",VLOOKUP($X357,$BI$17:$BJ$20,2,FALSE)))</f>
        <v>0</v>
      </c>
      <c r="AV357" t="b">
        <f>IF($AP357&gt;=65,$AU357,0)</f>
        <v>0</v>
      </c>
    </row>
    <row r="358" spans="1:256">
      <c r="F358" s="155">
        <f>F357+1</f>
        <v>353</v>
      </c>
      <c r="H358" s="133"/>
      <c r="I358" s="133"/>
      <c r="J358" s="134"/>
      <c r="K358" s="135"/>
      <c r="L358" s="136"/>
      <c r="M358" s="137">
        <f>LEFT(L358,2)</f>
      </c>
      <c r="N358" s="138">
        <f>MID(L358,4,2)</f>
      </c>
      <c r="O358" s="139">
        <f>RIGHT(L358,4)</f>
      </c>
      <c r="P358" s="140"/>
      <c r="Q358" s="141"/>
      <c r="R358" s="142"/>
      <c r="S358" s="143"/>
      <c r="T358" s="144"/>
      <c r="U358" s="145"/>
      <c r="V358" s="146"/>
      <c r="W358" s="146"/>
      <c r="X358" s="147" t="e">
        <f>VLOOKUP(AP358,$BC$7:$BD$14,2)</f>
        <v>#N/A</v>
      </c>
      <c r="Y358" s="147" t="s">
        <f>IF(P358="r",AO358,IF(P358="n",AO358,"-"))</f>
        <v>28</v>
      </c>
      <c r="Z358" s="148">
        <f>AU358-AV358</f>
        <v>0</v>
      </c>
      <c r="AA358" s="148" t="b">
        <f>IF(Y358="Mudansha",VLOOKUP(X358,$BF$7:$BG$14,2,FALSE),IF(Y358="Yudansha",VLOOKUP(X358,$BI$7:$BJ$10,2,FALSE)))</f>
        <v>0</v>
      </c>
      <c r="AB358" s="148">
        <f>IF(AQ358="Y/O",Information!S$62,0)</f>
        <v>0</v>
      </c>
      <c r="AC358" s="148">
        <f>IF(AR358="Y/O",Information!K$62,0)</f>
        <v>0</v>
      </c>
      <c r="AD358" s="148">
        <f>Z358+AA358+AB358</f>
        <v>0</v>
      </c>
      <c r="AE358" s="133"/>
      <c r="AF358" s="133"/>
      <c r="AG358" s="133"/>
      <c r="AH358" s="133"/>
      <c r="AI358" s="160"/>
      <c r="AJ358" s="160"/>
      <c r="AK358" s="150" t="s">
        <f>IF($P358="r",U358,IF($P358="n",U358,"-"))</f>
        <v>28</v>
      </c>
      <c r="AL358" s="151" t="s">
        <f>IF($P358="r",V358,IF($P358="n",V358,"-"))</f>
        <v>28</v>
      </c>
      <c r="AM358" s="151" t="s">
        <f>IF($P358="r",W358,IF($P358="n",W358,"-"))</f>
        <v>28</v>
      </c>
      <c r="AN358" s="151" t="s">
        <f>IF(P358="r",J358,IF(P358="n",J358,"-"))</f>
        <v>28</v>
      </c>
      <c r="AO358" t="e">
        <f>VLOOKUP(K358,$AZ$8:$BA$27,2,FALSE)</f>
        <v>#N/A</v>
      </c>
      <c r="AP358" s="12" t="s">
        <f>IF(P358="r",(AQ$2-O358),IF(P358="n",(AQ$2-O358),"-"))</f>
        <v>28</v>
      </c>
      <c r="AQ358" s="12" t="s">
        <f>IF(P358="N",Q358,IF(P358="r",Q358,"-"))</f>
        <v>28</v>
      </c>
      <c r="AR358" s="12" t="s">
        <f>IF(P358="N",R358,IF(P358="r",R358,"-"))</f>
        <v>28</v>
      </c>
      <c r="AS358" s="12" t="s">
        <f>IF(P358="N",AI358,IF(P358="r",AI358,"-"))</f>
        <v>28</v>
      </c>
      <c r="AT358" s="12" t="s">
        <f>IF(P358="N",AJ358,IF(P358="r",AJ358,"-"))</f>
        <v>28</v>
      </c>
      <c r="AU358" s="148" t="b">
        <f>IF($Y358="Mudansha",VLOOKUP($X358,$BF$17:$BG$24,2,FALSE),IF($Y358="Yudansha",VLOOKUP($X358,$BI$17:$BJ$20,2,FALSE)))</f>
        <v>0</v>
      </c>
      <c r="AV358" t="b">
        <f>IF($AP358&gt;=65,$AU358,0)</f>
        <v>0</v>
      </c>
    </row>
    <row r="359" spans="1:256">
      <c r="F359" s="155">
        <f>F358+1</f>
        <v>354</v>
      </c>
      <c r="H359" s="133"/>
      <c r="I359" s="133"/>
      <c r="J359" s="134"/>
      <c r="K359" s="135"/>
      <c r="L359" s="136"/>
      <c r="M359" s="137">
        <f>LEFT(L359,2)</f>
      </c>
      <c r="N359" s="138">
        <f>MID(L359,4,2)</f>
      </c>
      <c r="O359" s="139">
        <f>RIGHT(L359,4)</f>
      </c>
      <c r="P359" s="140"/>
      <c r="Q359" s="141"/>
      <c r="R359" s="142"/>
      <c r="S359" s="143"/>
      <c r="T359" s="144"/>
      <c r="U359" s="145"/>
      <c r="V359" s="146"/>
      <c r="W359" s="146"/>
      <c r="X359" s="147" t="e">
        <f>VLOOKUP(AP359,$BC$7:$BD$14,2)</f>
        <v>#N/A</v>
      </c>
      <c r="Y359" s="147" t="s">
        <f>IF(P359="r",AO359,IF(P359="n",AO359,"-"))</f>
        <v>28</v>
      </c>
      <c r="Z359" s="148">
        <f>AU359-AV359</f>
        <v>0</v>
      </c>
      <c r="AA359" s="148" t="b">
        <f>IF(Y359="Mudansha",VLOOKUP(X359,$BF$7:$BG$14,2,FALSE),IF(Y359="Yudansha",VLOOKUP(X359,$BI$7:$BJ$10,2,FALSE)))</f>
        <v>0</v>
      </c>
      <c r="AB359" s="148">
        <f>IF(AQ359="Y/O",Information!S$62,0)</f>
        <v>0</v>
      </c>
      <c r="AC359" s="148">
        <f>IF(AR359="Y/O",Information!K$62,0)</f>
        <v>0</v>
      </c>
      <c r="AD359" s="148">
        <f>Z359+AA359+AB359</f>
        <v>0</v>
      </c>
      <c r="AE359" s="133"/>
      <c r="AF359" s="133"/>
      <c r="AG359" s="133"/>
      <c r="AH359" s="133"/>
      <c r="AI359" s="160"/>
      <c r="AJ359" s="160"/>
      <c r="AK359" s="150" t="s">
        <f>IF($P359="r",U359,IF($P359="n",U359,"-"))</f>
        <v>28</v>
      </c>
      <c r="AL359" s="151" t="s">
        <f>IF($P359="r",V359,IF($P359="n",V359,"-"))</f>
        <v>28</v>
      </c>
      <c r="AM359" s="151" t="s">
        <f>IF($P359="r",W359,IF($P359="n",W359,"-"))</f>
        <v>28</v>
      </c>
      <c r="AN359" s="151" t="s">
        <f>IF(P359="r",J359,IF(P359="n",J359,"-"))</f>
        <v>28</v>
      </c>
      <c r="AO359" t="e">
        <f>VLOOKUP(K359,$AZ$8:$BA$27,2,FALSE)</f>
        <v>#N/A</v>
      </c>
      <c r="AP359" s="12" t="s">
        <f>IF(P359="r",(AQ$2-O359),IF(P359="n",(AQ$2-O359),"-"))</f>
        <v>28</v>
      </c>
      <c r="AQ359" s="12" t="s">
        <f>IF(P359="N",Q359,IF(P359="r",Q359,"-"))</f>
        <v>28</v>
      </c>
      <c r="AR359" s="12" t="s">
        <f>IF(P359="N",R359,IF(P359="r",R359,"-"))</f>
        <v>28</v>
      </c>
      <c r="AS359" s="12" t="s">
        <f>IF(P359="N",AI359,IF(P359="r",AI359,"-"))</f>
        <v>28</v>
      </c>
      <c r="AT359" s="12" t="s">
        <f>IF(P359="N",AJ359,IF(P359="r",AJ359,"-"))</f>
        <v>28</v>
      </c>
      <c r="AU359" s="148" t="b">
        <f>IF($Y359="Mudansha",VLOOKUP($X359,$BF$17:$BG$24,2,FALSE),IF($Y359="Yudansha",VLOOKUP($X359,$BI$17:$BJ$20,2,FALSE)))</f>
        <v>0</v>
      </c>
      <c r="AV359" t="b">
        <f>IF($AP359&gt;=65,$AU359,0)</f>
        <v>0</v>
      </c>
    </row>
    <row r="360" spans="1:256">
      <c r="F360" s="155">
        <f>F359+1</f>
        <v>355</v>
      </c>
      <c r="H360" s="133"/>
      <c r="I360" s="133"/>
      <c r="J360" s="134"/>
      <c r="K360" s="135"/>
      <c r="L360" s="136"/>
      <c r="M360" s="137">
        <f>LEFT(L360,2)</f>
      </c>
      <c r="N360" s="138">
        <f>MID(L360,4,2)</f>
      </c>
      <c r="O360" s="139">
        <f>RIGHT(L360,4)</f>
      </c>
      <c r="P360" s="140"/>
      <c r="Q360" s="141"/>
      <c r="R360" s="142"/>
      <c r="S360" s="143"/>
      <c r="T360" s="144"/>
      <c r="U360" s="145"/>
      <c r="V360" s="146"/>
      <c r="W360" s="146"/>
      <c r="X360" s="147" t="e">
        <f>VLOOKUP(AP360,$BC$7:$BD$14,2)</f>
        <v>#N/A</v>
      </c>
      <c r="Y360" s="147" t="s">
        <f>IF(P360="r",AO360,IF(P360="n",AO360,"-"))</f>
        <v>28</v>
      </c>
      <c r="Z360" s="148">
        <f>AU360-AV360</f>
        <v>0</v>
      </c>
      <c r="AA360" s="148" t="b">
        <f>IF(Y360="Mudansha",VLOOKUP(X360,$BF$7:$BG$14,2,FALSE),IF(Y360="Yudansha",VLOOKUP(X360,$BI$7:$BJ$10,2,FALSE)))</f>
        <v>0</v>
      </c>
      <c r="AB360" s="148">
        <f>IF(AQ360="Y/O",Information!S$62,0)</f>
        <v>0</v>
      </c>
      <c r="AC360" s="148">
        <f>IF(AR360="Y/O",Information!K$62,0)</f>
        <v>0</v>
      </c>
      <c r="AD360" s="148">
        <f>Z360+AA360+AB360</f>
        <v>0</v>
      </c>
      <c r="AE360" s="133"/>
      <c r="AF360" s="133"/>
      <c r="AG360" s="133"/>
      <c r="AH360" s="133"/>
      <c r="AI360" s="160"/>
      <c r="AJ360" s="160"/>
      <c r="AK360" s="150" t="s">
        <f>IF($P360="r",U360,IF($P360="n",U360,"-"))</f>
        <v>28</v>
      </c>
      <c r="AL360" s="151" t="s">
        <f>IF($P360="r",V360,IF($P360="n",V360,"-"))</f>
        <v>28</v>
      </c>
      <c r="AM360" s="151" t="s">
        <f>IF($P360="r",W360,IF($P360="n",W360,"-"))</f>
        <v>28</v>
      </c>
      <c r="AN360" s="151" t="s">
        <f>IF(P360="r",J360,IF(P360="n",J360,"-"))</f>
        <v>28</v>
      </c>
      <c r="AO360" t="e">
        <f>VLOOKUP(K360,$AZ$8:$BA$27,2,FALSE)</f>
        <v>#N/A</v>
      </c>
      <c r="AP360" s="12" t="s">
        <f>IF(P360="r",(AQ$2-O360),IF(P360="n",(AQ$2-O360),"-"))</f>
        <v>28</v>
      </c>
      <c r="AQ360" s="12" t="s">
        <f>IF(P360="N",Q360,IF(P360="r",Q360,"-"))</f>
        <v>28</v>
      </c>
      <c r="AR360" s="12" t="s">
        <f>IF(P360="N",R360,IF(P360="r",R360,"-"))</f>
        <v>28</v>
      </c>
      <c r="AS360" s="12" t="s">
        <f>IF(P360="N",AI360,IF(P360="r",AI360,"-"))</f>
        <v>28</v>
      </c>
      <c r="AT360" s="12" t="s">
        <f>IF(P360="N",AJ360,IF(P360="r",AJ360,"-"))</f>
        <v>28</v>
      </c>
      <c r="AU360" s="148" t="b">
        <f>IF($Y360="Mudansha",VLOOKUP($X360,$BF$17:$BG$24,2,FALSE),IF($Y360="Yudansha",VLOOKUP($X360,$BI$17:$BJ$20,2,FALSE)))</f>
        <v>0</v>
      </c>
      <c r="AV360" t="b">
        <f>IF($AP360&gt;=65,$AU360,0)</f>
        <v>0</v>
      </c>
    </row>
    <row r="361" spans="1:256">
      <c r="F361" s="155">
        <f>F360+1</f>
        <v>356</v>
      </c>
      <c r="H361" s="133"/>
      <c r="I361" s="133"/>
      <c r="J361" s="134"/>
      <c r="K361" s="135"/>
      <c r="L361" s="136"/>
      <c r="M361" s="137">
        <f>LEFT(L361,2)</f>
      </c>
      <c r="N361" s="138">
        <f>MID(L361,4,2)</f>
      </c>
      <c r="O361" s="139">
        <f>RIGHT(L361,4)</f>
      </c>
      <c r="P361" s="140"/>
      <c r="Q361" s="141"/>
      <c r="R361" s="142"/>
      <c r="S361" s="143"/>
      <c r="T361" s="144"/>
      <c r="U361" s="145"/>
      <c r="V361" s="146"/>
      <c r="W361" s="146"/>
      <c r="X361" s="147" t="e">
        <f>VLOOKUP(AP361,$BC$7:$BD$14,2)</f>
        <v>#N/A</v>
      </c>
      <c r="Y361" s="147" t="s">
        <f>IF(P361="r",AO361,IF(P361="n",AO361,"-"))</f>
        <v>28</v>
      </c>
      <c r="Z361" s="148">
        <f>AU361-AV361</f>
        <v>0</v>
      </c>
      <c r="AA361" s="148" t="b">
        <f>IF(Y361="Mudansha",VLOOKUP(X361,$BF$7:$BG$14,2,FALSE),IF(Y361="Yudansha",VLOOKUP(X361,$BI$7:$BJ$10,2,FALSE)))</f>
        <v>0</v>
      </c>
      <c r="AB361" s="148">
        <f>IF(AQ361="Y/O",Information!S$62,0)</f>
        <v>0</v>
      </c>
      <c r="AC361" s="148">
        <f>IF(AR361="Y/O",Information!K$62,0)</f>
        <v>0</v>
      </c>
      <c r="AD361" s="148">
        <f>Z361+AA361+AB361</f>
        <v>0</v>
      </c>
      <c r="AE361" s="133"/>
      <c r="AF361" s="133"/>
      <c r="AG361" s="133"/>
      <c r="AH361" s="133"/>
      <c r="AI361" s="160"/>
      <c r="AJ361" s="160"/>
      <c r="AK361" s="150" t="s">
        <f>IF($P361="r",U361,IF($P361="n",U361,"-"))</f>
        <v>28</v>
      </c>
      <c r="AL361" s="151" t="s">
        <f>IF($P361="r",V361,IF($P361="n",V361,"-"))</f>
        <v>28</v>
      </c>
      <c r="AM361" s="151" t="s">
        <f>IF($P361="r",W361,IF($P361="n",W361,"-"))</f>
        <v>28</v>
      </c>
      <c r="AN361" s="151" t="s">
        <f>IF(P361="r",J361,IF(P361="n",J361,"-"))</f>
        <v>28</v>
      </c>
      <c r="AO361" t="e">
        <f>VLOOKUP(K361,$AZ$8:$BA$27,2,FALSE)</f>
        <v>#N/A</v>
      </c>
      <c r="AP361" s="12" t="s">
        <f>IF(P361="r",(AQ$2-O361),IF(P361="n",(AQ$2-O361),"-"))</f>
        <v>28</v>
      </c>
      <c r="AQ361" s="12" t="s">
        <f>IF(P361="N",Q361,IF(P361="r",Q361,"-"))</f>
        <v>28</v>
      </c>
      <c r="AR361" s="12" t="s">
        <f>IF(P361="N",R361,IF(P361="r",R361,"-"))</f>
        <v>28</v>
      </c>
      <c r="AS361" s="12" t="s">
        <f>IF(P361="N",AI361,IF(P361="r",AI361,"-"))</f>
        <v>28</v>
      </c>
      <c r="AT361" s="12" t="s">
        <f>IF(P361="N",AJ361,IF(P361="r",AJ361,"-"))</f>
        <v>28</v>
      </c>
      <c r="AU361" s="148" t="b">
        <f>IF($Y361="Mudansha",VLOOKUP($X361,$BF$17:$BG$24,2,FALSE),IF($Y361="Yudansha",VLOOKUP($X361,$BI$17:$BJ$20,2,FALSE)))</f>
        <v>0</v>
      </c>
      <c r="AV361" t="b">
        <f>IF($AP361&gt;=65,$AU361,0)</f>
        <v>0</v>
      </c>
    </row>
    <row r="362" spans="1:256">
      <c r="F362" s="155">
        <f>F361+1</f>
        <v>357</v>
      </c>
      <c r="H362" s="133"/>
      <c r="I362" s="133"/>
      <c r="J362" s="134"/>
      <c r="K362" s="135"/>
      <c r="L362" s="136"/>
      <c r="M362" s="137">
        <f>LEFT(L362,2)</f>
      </c>
      <c r="N362" s="138">
        <f>MID(L362,4,2)</f>
      </c>
      <c r="O362" s="139">
        <f>RIGHT(L362,4)</f>
      </c>
      <c r="P362" s="140"/>
      <c r="Q362" s="141"/>
      <c r="R362" s="142"/>
      <c r="S362" s="143"/>
      <c r="T362" s="144"/>
      <c r="U362" s="145"/>
      <c r="V362" s="146"/>
      <c r="W362" s="146"/>
      <c r="X362" s="147" t="e">
        <f>VLOOKUP(AP362,$BC$7:$BD$14,2)</f>
        <v>#N/A</v>
      </c>
      <c r="Y362" s="147" t="s">
        <f>IF(P362="r",AO362,IF(P362="n",AO362,"-"))</f>
        <v>28</v>
      </c>
      <c r="Z362" s="148">
        <f>AU362-AV362</f>
        <v>0</v>
      </c>
      <c r="AA362" s="148" t="b">
        <f>IF(Y362="Mudansha",VLOOKUP(X362,$BF$7:$BG$14,2,FALSE),IF(Y362="Yudansha",VLOOKUP(X362,$BI$7:$BJ$10,2,FALSE)))</f>
        <v>0</v>
      </c>
      <c r="AB362" s="148">
        <f>IF(AQ362="Y/O",Information!S$62,0)</f>
        <v>0</v>
      </c>
      <c r="AC362" s="148">
        <f>IF(AR362="Y/O",Information!K$62,0)</f>
        <v>0</v>
      </c>
      <c r="AD362" s="148">
        <f>Z362+AA362+AB362</f>
        <v>0</v>
      </c>
      <c r="AE362" s="133"/>
      <c r="AF362" s="133"/>
      <c r="AG362" s="133"/>
      <c r="AH362" s="133"/>
      <c r="AI362" s="160"/>
      <c r="AJ362" s="160"/>
      <c r="AK362" s="150" t="s">
        <f>IF($P362="r",U362,IF($P362="n",U362,"-"))</f>
        <v>28</v>
      </c>
      <c r="AL362" s="151" t="s">
        <f>IF($P362="r",V362,IF($P362="n",V362,"-"))</f>
        <v>28</v>
      </c>
      <c r="AM362" s="151" t="s">
        <f>IF($P362="r",W362,IF($P362="n",W362,"-"))</f>
        <v>28</v>
      </c>
      <c r="AN362" s="151" t="s">
        <f>IF(P362="r",J362,IF(P362="n",J362,"-"))</f>
        <v>28</v>
      </c>
      <c r="AO362" t="e">
        <f>VLOOKUP(K362,$AZ$8:$BA$27,2,FALSE)</f>
        <v>#N/A</v>
      </c>
      <c r="AP362" s="12" t="s">
        <f>IF(P362="r",(AQ$2-O362),IF(P362="n",(AQ$2-O362),"-"))</f>
        <v>28</v>
      </c>
      <c r="AQ362" s="12" t="s">
        <f>IF(P362="N",Q362,IF(P362="r",Q362,"-"))</f>
        <v>28</v>
      </c>
      <c r="AR362" s="12" t="s">
        <f>IF(P362="N",R362,IF(P362="r",R362,"-"))</f>
        <v>28</v>
      </c>
      <c r="AS362" s="12" t="s">
        <f>IF(P362="N",AI362,IF(P362="r",AI362,"-"))</f>
        <v>28</v>
      </c>
      <c r="AT362" s="12" t="s">
        <f>IF(P362="N",AJ362,IF(P362="r",AJ362,"-"))</f>
        <v>28</v>
      </c>
      <c r="AU362" s="148" t="b">
        <f>IF($Y362="Mudansha",VLOOKUP($X362,$BF$17:$BG$24,2,FALSE),IF($Y362="Yudansha",VLOOKUP($X362,$BI$17:$BJ$20,2,FALSE)))</f>
        <v>0</v>
      </c>
      <c r="AV362" t="b">
        <f>IF($AP362&gt;=65,$AU362,0)</f>
        <v>0</v>
      </c>
    </row>
    <row r="363" spans="1:256">
      <c r="F363" s="155">
        <f>F362+1</f>
        <v>358</v>
      </c>
      <c r="H363" s="133"/>
      <c r="I363" s="133"/>
      <c r="J363" s="134"/>
      <c r="K363" s="135"/>
      <c r="L363" s="136"/>
      <c r="M363" s="137">
        <f>LEFT(L363,2)</f>
      </c>
      <c r="N363" s="138">
        <f>MID(L363,4,2)</f>
      </c>
      <c r="O363" s="139">
        <f>RIGHT(L363,4)</f>
      </c>
      <c r="P363" s="140"/>
      <c r="Q363" s="141"/>
      <c r="R363" s="142"/>
      <c r="S363" s="143"/>
      <c r="T363" s="144"/>
      <c r="U363" s="145"/>
      <c r="V363" s="146"/>
      <c r="W363" s="146"/>
      <c r="X363" s="147" t="e">
        <f>VLOOKUP(AP363,$BC$7:$BD$14,2)</f>
        <v>#N/A</v>
      </c>
      <c r="Y363" s="147" t="s">
        <f>IF(P363="r",AO363,IF(P363="n",AO363,"-"))</f>
        <v>28</v>
      </c>
      <c r="Z363" s="148">
        <f>AU363-AV363</f>
        <v>0</v>
      </c>
      <c r="AA363" s="148" t="b">
        <f>IF(Y363="Mudansha",VLOOKUP(X363,$BF$7:$BG$14,2,FALSE),IF(Y363="Yudansha",VLOOKUP(X363,$BI$7:$BJ$10,2,FALSE)))</f>
        <v>0</v>
      </c>
      <c r="AB363" s="148">
        <f>IF(AQ363="Y/O",Information!S$62,0)</f>
        <v>0</v>
      </c>
      <c r="AC363" s="148">
        <f>IF(AR363="Y/O",Information!K$62,0)</f>
        <v>0</v>
      </c>
      <c r="AD363" s="148">
        <f>Z363+AA363+AB363</f>
        <v>0</v>
      </c>
      <c r="AE363" s="133"/>
      <c r="AF363" s="133"/>
      <c r="AG363" s="133"/>
      <c r="AH363" s="133"/>
      <c r="AI363" s="160"/>
      <c r="AJ363" s="160"/>
      <c r="AK363" s="150" t="s">
        <f>IF($P363="r",U363,IF($P363="n",U363,"-"))</f>
        <v>28</v>
      </c>
      <c r="AL363" s="151" t="s">
        <f>IF($P363="r",V363,IF($P363="n",V363,"-"))</f>
        <v>28</v>
      </c>
      <c r="AM363" s="151" t="s">
        <f>IF($P363="r",W363,IF($P363="n",W363,"-"))</f>
        <v>28</v>
      </c>
      <c r="AN363" s="151" t="s">
        <f>IF(P363="r",J363,IF(P363="n",J363,"-"))</f>
        <v>28</v>
      </c>
      <c r="AO363" t="e">
        <f>VLOOKUP(K363,$AZ$8:$BA$27,2,FALSE)</f>
        <v>#N/A</v>
      </c>
      <c r="AP363" s="12" t="s">
        <f>IF(P363="r",(AQ$2-O363),IF(P363="n",(AQ$2-O363),"-"))</f>
        <v>28</v>
      </c>
      <c r="AQ363" s="12" t="s">
        <f>IF(P363="N",Q363,IF(P363="r",Q363,"-"))</f>
        <v>28</v>
      </c>
      <c r="AR363" s="12" t="s">
        <f>IF(P363="N",R363,IF(P363="r",R363,"-"))</f>
        <v>28</v>
      </c>
      <c r="AS363" s="12" t="s">
        <f>IF(P363="N",AI363,IF(P363="r",AI363,"-"))</f>
        <v>28</v>
      </c>
      <c r="AT363" s="12" t="s">
        <f>IF(P363="N",AJ363,IF(P363="r",AJ363,"-"))</f>
        <v>28</v>
      </c>
      <c r="AU363" s="148" t="b">
        <f>IF($Y363="Mudansha",VLOOKUP($X363,$BF$17:$BG$24,2,FALSE),IF($Y363="Yudansha",VLOOKUP($X363,$BI$17:$BJ$20,2,FALSE)))</f>
        <v>0</v>
      </c>
      <c r="AV363" t="b">
        <f>IF($AP363&gt;=65,$AU363,0)</f>
        <v>0</v>
      </c>
    </row>
    <row r="364" spans="1:256">
      <c r="F364" s="155">
        <f>F363+1</f>
        <v>359</v>
      </c>
      <c r="H364" s="133"/>
      <c r="I364" s="133"/>
      <c r="J364" s="134"/>
      <c r="K364" s="135"/>
      <c r="L364" s="136"/>
      <c r="M364" s="137">
        <f>LEFT(L364,2)</f>
      </c>
      <c r="N364" s="138">
        <f>MID(L364,4,2)</f>
      </c>
      <c r="O364" s="139">
        <f>RIGHT(L364,4)</f>
      </c>
      <c r="P364" s="140"/>
      <c r="Q364" s="141"/>
      <c r="R364" s="142"/>
      <c r="S364" s="143"/>
      <c r="T364" s="144"/>
      <c r="U364" s="145"/>
      <c r="V364" s="146"/>
      <c r="W364" s="146"/>
      <c r="X364" s="147" t="e">
        <f>VLOOKUP(AP364,$BC$7:$BD$14,2)</f>
        <v>#N/A</v>
      </c>
      <c r="Y364" s="147" t="s">
        <f>IF(P364="r",AO364,IF(P364="n",AO364,"-"))</f>
        <v>28</v>
      </c>
      <c r="Z364" s="148">
        <f>AU364-AV364</f>
        <v>0</v>
      </c>
      <c r="AA364" s="148" t="b">
        <f>IF(Y364="Mudansha",VLOOKUP(X364,$BF$7:$BG$14,2,FALSE),IF(Y364="Yudansha",VLOOKUP(X364,$BI$7:$BJ$10,2,FALSE)))</f>
        <v>0</v>
      </c>
      <c r="AB364" s="148">
        <f>IF(AQ364="Y/O",Information!S$62,0)</f>
        <v>0</v>
      </c>
      <c r="AC364" s="148">
        <f>IF(AR364="Y/O",Information!K$62,0)</f>
        <v>0</v>
      </c>
      <c r="AD364" s="148">
        <f>Z364+AA364+AB364</f>
        <v>0</v>
      </c>
      <c r="AE364" s="133"/>
      <c r="AF364" s="133"/>
      <c r="AG364" s="133"/>
      <c r="AH364" s="133"/>
      <c r="AI364" s="160"/>
      <c r="AJ364" s="160"/>
      <c r="AK364" s="150" t="s">
        <f>IF($P364="r",U364,IF($P364="n",U364,"-"))</f>
        <v>28</v>
      </c>
      <c r="AL364" s="151" t="s">
        <f>IF($P364="r",V364,IF($P364="n",V364,"-"))</f>
        <v>28</v>
      </c>
      <c r="AM364" s="151" t="s">
        <f>IF($P364="r",W364,IF($P364="n",W364,"-"))</f>
        <v>28</v>
      </c>
      <c r="AN364" s="151" t="s">
        <f>IF(P364="r",J364,IF(P364="n",J364,"-"))</f>
        <v>28</v>
      </c>
      <c r="AO364" t="e">
        <f>VLOOKUP(K364,$AZ$8:$BA$27,2,FALSE)</f>
        <v>#N/A</v>
      </c>
      <c r="AP364" s="12" t="s">
        <f>IF(P364="r",(AQ$2-O364),IF(P364="n",(AQ$2-O364),"-"))</f>
        <v>28</v>
      </c>
      <c r="AQ364" s="12" t="s">
        <f>IF(P364="N",Q364,IF(P364="r",Q364,"-"))</f>
        <v>28</v>
      </c>
      <c r="AR364" s="12" t="s">
        <f>IF(P364="N",R364,IF(P364="r",R364,"-"))</f>
        <v>28</v>
      </c>
      <c r="AS364" s="12" t="s">
        <f>IF(P364="N",AI364,IF(P364="r",AI364,"-"))</f>
        <v>28</v>
      </c>
      <c r="AT364" s="12" t="s">
        <f>IF(P364="N",AJ364,IF(P364="r",AJ364,"-"))</f>
        <v>28</v>
      </c>
      <c r="AU364" s="148" t="b">
        <f>IF($Y364="Mudansha",VLOOKUP($X364,$BF$17:$BG$24,2,FALSE),IF($Y364="Yudansha",VLOOKUP($X364,$BI$17:$BJ$20,2,FALSE)))</f>
        <v>0</v>
      </c>
      <c r="AV364" t="b">
        <f>IF($AP364&gt;=65,$AU364,0)</f>
        <v>0</v>
      </c>
    </row>
    <row r="365" spans="1:256">
      <c r="F365" s="155">
        <f>F364+1</f>
        <v>360</v>
      </c>
      <c r="H365" s="133"/>
      <c r="I365" s="133"/>
      <c r="J365" s="134"/>
      <c r="K365" s="135"/>
      <c r="L365" s="136"/>
      <c r="M365" s="137">
        <f>LEFT(L365,2)</f>
      </c>
      <c r="N365" s="138">
        <f>MID(L365,4,2)</f>
      </c>
      <c r="O365" s="139">
        <f>RIGHT(L365,4)</f>
      </c>
      <c r="P365" s="140"/>
      <c r="Q365" s="141"/>
      <c r="R365" s="142"/>
      <c r="S365" s="143"/>
      <c r="T365" s="144"/>
      <c r="U365" s="145"/>
      <c r="V365" s="146"/>
      <c r="W365" s="146"/>
      <c r="X365" s="147" t="e">
        <f>VLOOKUP(AP365,$BC$7:$BD$14,2)</f>
        <v>#N/A</v>
      </c>
      <c r="Y365" s="147" t="s">
        <f>IF(P365="r",AO365,IF(P365="n",AO365,"-"))</f>
        <v>28</v>
      </c>
      <c r="Z365" s="148">
        <f>AU365-AV365</f>
        <v>0</v>
      </c>
      <c r="AA365" s="148" t="b">
        <f>IF(Y365="Mudansha",VLOOKUP(X365,$BF$7:$BG$14,2,FALSE),IF(Y365="Yudansha",VLOOKUP(X365,$BI$7:$BJ$10,2,FALSE)))</f>
        <v>0</v>
      </c>
      <c r="AB365" s="148">
        <f>IF(AQ365="Y/O",Information!S$62,0)</f>
        <v>0</v>
      </c>
      <c r="AC365" s="148">
        <f>IF(AR365="Y/O",Information!K$62,0)</f>
        <v>0</v>
      </c>
      <c r="AD365" s="148">
        <f>Z365+AA365+AB365</f>
        <v>0</v>
      </c>
      <c r="AE365" s="133"/>
      <c r="AF365" s="133"/>
      <c r="AG365" s="133"/>
      <c r="AH365" s="133"/>
      <c r="AI365" s="160"/>
      <c r="AJ365" s="160"/>
      <c r="AK365" s="150" t="s">
        <f>IF($P365="r",U365,IF($P365="n",U365,"-"))</f>
        <v>28</v>
      </c>
      <c r="AL365" s="151" t="s">
        <f>IF($P365="r",V365,IF($P365="n",V365,"-"))</f>
        <v>28</v>
      </c>
      <c r="AM365" s="151" t="s">
        <f>IF($P365="r",W365,IF($P365="n",W365,"-"))</f>
        <v>28</v>
      </c>
      <c r="AN365" s="151" t="s">
        <f>IF(P365="r",J365,IF(P365="n",J365,"-"))</f>
        <v>28</v>
      </c>
      <c r="AO365" t="e">
        <f>VLOOKUP(K365,$AZ$8:$BA$27,2,FALSE)</f>
        <v>#N/A</v>
      </c>
      <c r="AP365" s="12" t="s">
        <f>IF(P365="r",(AQ$2-O365),IF(P365="n",(AQ$2-O365),"-"))</f>
        <v>28</v>
      </c>
      <c r="AQ365" s="12" t="s">
        <f>IF(P365="N",Q365,IF(P365="r",Q365,"-"))</f>
        <v>28</v>
      </c>
      <c r="AR365" s="12" t="s">
        <f>IF(P365="N",R365,IF(P365="r",R365,"-"))</f>
        <v>28</v>
      </c>
      <c r="AS365" s="12" t="s">
        <f>IF(P365="N",AI365,IF(P365="r",AI365,"-"))</f>
        <v>28</v>
      </c>
      <c r="AT365" s="12" t="s">
        <f>IF(P365="N",AJ365,IF(P365="r",AJ365,"-"))</f>
        <v>28</v>
      </c>
      <c r="AU365" s="148" t="b">
        <f>IF($Y365="Mudansha",VLOOKUP($X365,$BF$17:$BG$24,2,FALSE),IF($Y365="Yudansha",VLOOKUP($X365,$BI$17:$BJ$20,2,FALSE)))</f>
        <v>0</v>
      </c>
      <c r="AV365" t="b">
        <f>IF($AP365&gt;=65,$AU365,0)</f>
        <v>0</v>
      </c>
    </row>
    <row r="366" spans="1:256">
      <c r="F366" s="155">
        <f>F365+1</f>
        <v>361</v>
      </c>
      <c r="H366" s="133"/>
      <c r="I366" s="133"/>
      <c r="J366" s="134"/>
      <c r="K366" s="135"/>
      <c r="L366" s="136"/>
      <c r="M366" s="137">
        <f>LEFT(L366,2)</f>
      </c>
      <c r="N366" s="138">
        <f>MID(L366,4,2)</f>
      </c>
      <c r="O366" s="139">
        <f>RIGHT(L366,4)</f>
      </c>
      <c r="P366" s="140"/>
      <c r="Q366" s="141"/>
      <c r="R366" s="142"/>
      <c r="S366" s="143"/>
      <c r="T366" s="144"/>
      <c r="U366" s="145"/>
      <c r="V366" s="146"/>
      <c r="W366" s="146"/>
      <c r="X366" s="147" t="e">
        <f>VLOOKUP(AP366,$BC$7:$BD$14,2)</f>
        <v>#N/A</v>
      </c>
      <c r="Y366" s="147" t="s">
        <f>IF(P366="r",AO366,IF(P366="n",AO366,"-"))</f>
        <v>28</v>
      </c>
      <c r="Z366" s="148">
        <f>AU366-AV366</f>
        <v>0</v>
      </c>
      <c r="AA366" s="148" t="b">
        <f>IF(Y366="Mudansha",VLOOKUP(X366,$BF$7:$BG$14,2,FALSE),IF(Y366="Yudansha",VLOOKUP(X366,$BI$7:$BJ$10,2,FALSE)))</f>
        <v>0</v>
      </c>
      <c r="AB366" s="148">
        <f>IF(AQ366="Y/O",Information!S$62,0)</f>
        <v>0</v>
      </c>
      <c r="AC366" s="148">
        <f>IF(AR366="Y/O",Information!K$62,0)</f>
        <v>0</v>
      </c>
      <c r="AD366" s="148">
        <f>Z366+AA366+AB366</f>
        <v>0</v>
      </c>
      <c r="AE366" s="133"/>
      <c r="AF366" s="133"/>
      <c r="AG366" s="133"/>
      <c r="AH366" s="133"/>
      <c r="AI366" s="160"/>
      <c r="AJ366" s="160"/>
      <c r="AK366" s="150" t="s">
        <f>IF($P366="r",U366,IF($P366="n",U366,"-"))</f>
        <v>28</v>
      </c>
      <c r="AL366" s="151" t="s">
        <f>IF($P366="r",V366,IF($P366="n",V366,"-"))</f>
        <v>28</v>
      </c>
      <c r="AM366" s="151" t="s">
        <f>IF($P366="r",W366,IF($P366="n",W366,"-"))</f>
        <v>28</v>
      </c>
      <c r="AN366" s="151" t="s">
        <f>IF(P366="r",J366,IF(P366="n",J366,"-"))</f>
        <v>28</v>
      </c>
      <c r="AO366" t="e">
        <f>VLOOKUP(K366,$AZ$8:$BA$27,2,FALSE)</f>
        <v>#N/A</v>
      </c>
      <c r="AP366" s="12" t="s">
        <f>IF(P366="r",(AQ$2-O366),IF(P366="n",(AQ$2-O366),"-"))</f>
        <v>28</v>
      </c>
      <c r="AQ366" s="12" t="s">
        <f>IF(P366="N",Q366,IF(P366="r",Q366,"-"))</f>
        <v>28</v>
      </c>
      <c r="AR366" s="12" t="s">
        <f>IF(P366="N",R366,IF(P366="r",R366,"-"))</f>
        <v>28</v>
      </c>
      <c r="AS366" s="12" t="s">
        <f>IF(P366="N",AI366,IF(P366="r",AI366,"-"))</f>
        <v>28</v>
      </c>
      <c r="AT366" s="12" t="s">
        <f>IF(P366="N",AJ366,IF(P366="r",AJ366,"-"))</f>
        <v>28</v>
      </c>
      <c r="AU366" s="148" t="b">
        <f>IF($Y366="Mudansha",VLOOKUP($X366,$BF$17:$BG$24,2,FALSE),IF($Y366="Yudansha",VLOOKUP($X366,$BI$17:$BJ$20,2,FALSE)))</f>
        <v>0</v>
      </c>
      <c r="AV366" t="b">
        <f>IF($AP366&gt;=65,$AU366,0)</f>
        <v>0</v>
      </c>
    </row>
    <row r="367" spans="1:256">
      <c r="F367" s="155">
        <f>F366+1</f>
        <v>362</v>
      </c>
      <c r="H367" s="133"/>
      <c r="I367" s="133"/>
      <c r="J367" s="134"/>
      <c r="K367" s="135"/>
      <c r="L367" s="136"/>
      <c r="M367" s="137">
        <f>LEFT(L367,2)</f>
      </c>
      <c r="N367" s="138">
        <f>MID(L367,4,2)</f>
      </c>
      <c r="O367" s="139">
        <f>RIGHT(L367,4)</f>
      </c>
      <c r="P367" s="140"/>
      <c r="Q367" s="141"/>
      <c r="R367" s="142"/>
      <c r="S367" s="143"/>
      <c r="T367" s="144"/>
      <c r="U367" s="145"/>
      <c r="V367" s="146"/>
      <c r="W367" s="146"/>
      <c r="X367" s="147" t="e">
        <f>VLOOKUP(AP367,$BC$7:$BD$14,2)</f>
        <v>#N/A</v>
      </c>
      <c r="Y367" s="147" t="s">
        <f>IF(P367="r",AO367,IF(P367="n",AO367,"-"))</f>
        <v>28</v>
      </c>
      <c r="Z367" s="148">
        <f>AU367-AV367</f>
        <v>0</v>
      </c>
      <c r="AA367" s="148" t="b">
        <f>IF(Y367="Mudansha",VLOOKUP(X367,$BF$7:$BG$14,2,FALSE),IF(Y367="Yudansha",VLOOKUP(X367,$BI$7:$BJ$10,2,FALSE)))</f>
        <v>0</v>
      </c>
      <c r="AB367" s="148">
        <f>IF(AQ367="Y/O",Information!S$62,0)</f>
        <v>0</v>
      </c>
      <c r="AC367" s="148">
        <f>IF(AR367="Y/O",Information!K$62,0)</f>
        <v>0</v>
      </c>
      <c r="AD367" s="148">
        <f>Z367+AA367+AB367</f>
        <v>0</v>
      </c>
      <c r="AE367" s="133"/>
      <c r="AF367" s="133"/>
      <c r="AG367" s="133"/>
      <c r="AH367" s="133"/>
      <c r="AI367" s="160"/>
      <c r="AJ367" s="160"/>
      <c r="AK367" s="150" t="s">
        <f>IF($P367="r",U367,IF($P367="n",U367,"-"))</f>
        <v>28</v>
      </c>
      <c r="AL367" s="151" t="s">
        <f>IF($P367="r",V367,IF($P367="n",V367,"-"))</f>
        <v>28</v>
      </c>
      <c r="AM367" s="151" t="s">
        <f>IF($P367="r",W367,IF($P367="n",W367,"-"))</f>
        <v>28</v>
      </c>
      <c r="AN367" s="151" t="s">
        <f>IF(P367="r",J367,IF(P367="n",J367,"-"))</f>
        <v>28</v>
      </c>
      <c r="AO367" t="e">
        <f>VLOOKUP(K367,$AZ$8:$BA$27,2,FALSE)</f>
        <v>#N/A</v>
      </c>
      <c r="AP367" s="12" t="s">
        <f>IF(P367="r",(AQ$2-O367),IF(P367="n",(AQ$2-O367),"-"))</f>
        <v>28</v>
      </c>
      <c r="AQ367" s="12" t="s">
        <f>IF(P367="N",Q367,IF(P367="r",Q367,"-"))</f>
        <v>28</v>
      </c>
      <c r="AR367" s="12" t="s">
        <f>IF(P367="N",R367,IF(P367="r",R367,"-"))</f>
        <v>28</v>
      </c>
      <c r="AS367" s="12" t="s">
        <f>IF(P367="N",AI367,IF(P367="r",AI367,"-"))</f>
        <v>28</v>
      </c>
      <c r="AT367" s="12" t="s">
        <f>IF(P367="N",AJ367,IF(P367="r",AJ367,"-"))</f>
        <v>28</v>
      </c>
      <c r="AU367" s="148" t="b">
        <f>IF($Y367="Mudansha",VLOOKUP($X367,$BF$17:$BG$24,2,FALSE),IF($Y367="Yudansha",VLOOKUP($X367,$BI$17:$BJ$20,2,FALSE)))</f>
        <v>0</v>
      </c>
      <c r="AV367" t="b">
        <f>IF($AP367&gt;=65,$AU367,0)</f>
        <v>0</v>
      </c>
    </row>
    <row r="368" spans="1:256">
      <c r="F368" s="155">
        <f>F367+1</f>
        <v>363</v>
      </c>
      <c r="H368" s="133"/>
      <c r="I368" s="133"/>
      <c r="J368" s="134"/>
      <c r="K368" s="135"/>
      <c r="L368" s="136"/>
      <c r="M368" s="137">
        <f>LEFT(L368,2)</f>
      </c>
      <c r="N368" s="138">
        <f>MID(L368,4,2)</f>
      </c>
      <c r="O368" s="139">
        <f>RIGHT(L368,4)</f>
      </c>
      <c r="P368" s="140"/>
      <c r="Q368" s="141"/>
      <c r="R368" s="142"/>
      <c r="S368" s="143"/>
      <c r="T368" s="144"/>
      <c r="U368" s="145"/>
      <c r="V368" s="146"/>
      <c r="W368" s="146"/>
      <c r="X368" s="147" t="e">
        <f>VLOOKUP(AP368,$BC$7:$BD$14,2)</f>
        <v>#N/A</v>
      </c>
      <c r="Y368" s="147" t="s">
        <f>IF(P368="r",AO368,IF(P368="n",AO368,"-"))</f>
        <v>28</v>
      </c>
      <c r="Z368" s="148">
        <f>AU368-AV368</f>
        <v>0</v>
      </c>
      <c r="AA368" s="148" t="b">
        <f>IF(Y368="Mudansha",VLOOKUP(X368,$BF$7:$BG$14,2,FALSE),IF(Y368="Yudansha",VLOOKUP(X368,$BI$7:$BJ$10,2,FALSE)))</f>
        <v>0</v>
      </c>
      <c r="AB368" s="148">
        <f>IF(AQ368="Y/O",Information!S$62,0)</f>
        <v>0</v>
      </c>
      <c r="AC368" s="148">
        <f>IF(AR368="Y/O",Information!K$62,0)</f>
        <v>0</v>
      </c>
      <c r="AD368" s="148">
        <f>Z368+AA368+AB368</f>
        <v>0</v>
      </c>
      <c r="AE368" s="133"/>
      <c r="AF368" s="133"/>
      <c r="AG368" s="133"/>
      <c r="AH368" s="133"/>
      <c r="AI368" s="160"/>
      <c r="AJ368" s="160"/>
      <c r="AK368" s="150" t="s">
        <f>IF($P368="r",U368,IF($P368="n",U368,"-"))</f>
        <v>28</v>
      </c>
      <c r="AL368" s="151" t="s">
        <f>IF($P368="r",V368,IF($P368="n",V368,"-"))</f>
        <v>28</v>
      </c>
      <c r="AM368" s="151" t="s">
        <f>IF($P368="r",W368,IF($P368="n",W368,"-"))</f>
        <v>28</v>
      </c>
      <c r="AN368" s="151" t="s">
        <f>IF(P368="r",J368,IF(P368="n",J368,"-"))</f>
        <v>28</v>
      </c>
      <c r="AO368" t="e">
        <f>VLOOKUP(K368,$AZ$8:$BA$27,2,FALSE)</f>
        <v>#N/A</v>
      </c>
      <c r="AP368" s="12" t="s">
        <f>IF(P368="r",(AQ$2-O368),IF(P368="n",(AQ$2-O368),"-"))</f>
        <v>28</v>
      </c>
      <c r="AQ368" s="12" t="s">
        <f>IF(P368="N",Q368,IF(P368="r",Q368,"-"))</f>
        <v>28</v>
      </c>
      <c r="AR368" s="12" t="s">
        <f>IF(P368="N",R368,IF(P368="r",R368,"-"))</f>
        <v>28</v>
      </c>
      <c r="AS368" s="12" t="s">
        <f>IF(P368="N",AI368,IF(P368="r",AI368,"-"))</f>
        <v>28</v>
      </c>
      <c r="AT368" s="12" t="s">
        <f>IF(P368="N",AJ368,IF(P368="r",AJ368,"-"))</f>
        <v>28</v>
      </c>
      <c r="AU368" s="148" t="b">
        <f>IF($Y368="Mudansha",VLOOKUP($X368,$BF$17:$BG$24,2,FALSE),IF($Y368="Yudansha",VLOOKUP($X368,$BI$17:$BJ$20,2,FALSE)))</f>
        <v>0</v>
      </c>
      <c r="AV368" t="b">
        <f>IF($AP368&gt;=65,$AU368,0)</f>
        <v>0</v>
      </c>
    </row>
    <row r="369" spans="1:256">
      <c r="F369" s="155">
        <f>F368+1</f>
        <v>364</v>
      </c>
      <c r="H369" s="133"/>
      <c r="I369" s="133"/>
      <c r="J369" s="134"/>
      <c r="K369" s="135"/>
      <c r="L369" s="136"/>
      <c r="M369" s="137">
        <f>LEFT(L369,2)</f>
      </c>
      <c r="N369" s="138">
        <f>MID(L369,4,2)</f>
      </c>
      <c r="O369" s="139">
        <f>RIGHT(L369,4)</f>
      </c>
      <c r="P369" s="140"/>
      <c r="Q369" s="141"/>
      <c r="R369" s="142"/>
      <c r="S369" s="143"/>
      <c r="T369" s="144"/>
      <c r="U369" s="145"/>
      <c r="V369" s="146"/>
      <c r="W369" s="146"/>
      <c r="X369" s="147" t="e">
        <f>VLOOKUP(AP369,$BC$7:$BD$14,2)</f>
        <v>#N/A</v>
      </c>
      <c r="Y369" s="147" t="s">
        <f>IF(P369="r",AO369,IF(P369="n",AO369,"-"))</f>
        <v>28</v>
      </c>
      <c r="Z369" s="148">
        <f>AU369-AV369</f>
        <v>0</v>
      </c>
      <c r="AA369" s="148" t="b">
        <f>IF(Y369="Mudansha",VLOOKUP(X369,$BF$7:$BG$14,2,FALSE),IF(Y369="Yudansha",VLOOKUP(X369,$BI$7:$BJ$10,2,FALSE)))</f>
        <v>0</v>
      </c>
      <c r="AB369" s="148">
        <f>IF(AQ369="Y/O",Information!S$62,0)</f>
        <v>0</v>
      </c>
      <c r="AC369" s="148">
        <f>IF(AR369="Y/O",Information!K$62,0)</f>
        <v>0</v>
      </c>
      <c r="AD369" s="148">
        <f>Z369+AA369+AB369</f>
        <v>0</v>
      </c>
      <c r="AE369" s="133"/>
      <c r="AF369" s="133"/>
      <c r="AG369" s="133"/>
      <c r="AH369" s="133"/>
      <c r="AI369" s="160"/>
      <c r="AJ369" s="160"/>
      <c r="AK369" s="150" t="s">
        <f>IF($P369="r",U369,IF($P369="n",U369,"-"))</f>
        <v>28</v>
      </c>
      <c r="AL369" s="151" t="s">
        <f>IF($P369="r",V369,IF($P369="n",V369,"-"))</f>
        <v>28</v>
      </c>
      <c r="AM369" s="151" t="s">
        <f>IF($P369="r",W369,IF($P369="n",W369,"-"))</f>
        <v>28</v>
      </c>
      <c r="AN369" s="151" t="s">
        <f>IF(P369="r",J369,IF(P369="n",J369,"-"))</f>
        <v>28</v>
      </c>
      <c r="AO369" t="e">
        <f>VLOOKUP(K369,$AZ$8:$BA$27,2,FALSE)</f>
        <v>#N/A</v>
      </c>
      <c r="AP369" s="12" t="s">
        <f>IF(P369="r",(AQ$2-O369),IF(P369="n",(AQ$2-O369),"-"))</f>
        <v>28</v>
      </c>
      <c r="AQ369" s="12" t="s">
        <f>IF(P369="N",Q369,IF(P369="r",Q369,"-"))</f>
        <v>28</v>
      </c>
      <c r="AR369" s="12" t="s">
        <f>IF(P369="N",R369,IF(P369="r",R369,"-"))</f>
        <v>28</v>
      </c>
      <c r="AS369" s="12" t="s">
        <f>IF(P369="N",AI369,IF(P369="r",AI369,"-"))</f>
        <v>28</v>
      </c>
      <c r="AT369" s="12" t="s">
        <f>IF(P369="N",AJ369,IF(P369="r",AJ369,"-"))</f>
        <v>28</v>
      </c>
      <c r="AU369" s="148" t="b">
        <f>IF($Y369="Mudansha",VLOOKUP($X369,$BF$17:$BG$24,2,FALSE),IF($Y369="Yudansha",VLOOKUP($X369,$BI$17:$BJ$20,2,FALSE)))</f>
        <v>0</v>
      </c>
      <c r="AV369" t="b">
        <f>IF($AP369&gt;=65,$AU369,0)</f>
        <v>0</v>
      </c>
    </row>
    <row r="370" spans="1:256">
      <c r="F370" s="155">
        <f>F369+1</f>
        <v>365</v>
      </c>
      <c r="H370" s="133"/>
      <c r="I370" s="133"/>
      <c r="J370" s="134"/>
      <c r="K370" s="135"/>
      <c r="L370" s="136"/>
      <c r="M370" s="137">
        <f>LEFT(L370,2)</f>
      </c>
      <c r="N370" s="138">
        <f>MID(L370,4,2)</f>
      </c>
      <c r="O370" s="139">
        <f>RIGHT(L370,4)</f>
      </c>
      <c r="P370" s="140"/>
      <c r="Q370" s="141"/>
      <c r="R370" s="142"/>
      <c r="S370" s="143"/>
      <c r="T370" s="144"/>
      <c r="U370" s="145"/>
      <c r="V370" s="146"/>
      <c r="W370" s="146"/>
      <c r="X370" s="147" t="e">
        <f>VLOOKUP(AP370,$BC$7:$BD$14,2)</f>
        <v>#N/A</v>
      </c>
      <c r="Y370" s="147" t="s">
        <f>IF(P370="r",AO370,IF(P370="n",AO370,"-"))</f>
        <v>28</v>
      </c>
      <c r="Z370" s="148">
        <f>AU370-AV370</f>
        <v>0</v>
      </c>
      <c r="AA370" s="148" t="b">
        <f>IF(Y370="Mudansha",VLOOKUP(X370,$BF$7:$BG$14,2,FALSE),IF(Y370="Yudansha",VLOOKUP(X370,$BI$7:$BJ$10,2,FALSE)))</f>
        <v>0</v>
      </c>
      <c r="AB370" s="148">
        <f>IF(AQ370="Y/O",Information!S$62,0)</f>
        <v>0</v>
      </c>
      <c r="AC370" s="148">
        <f>IF(AR370="Y/O",Information!K$62,0)</f>
        <v>0</v>
      </c>
      <c r="AD370" s="148">
        <f>Z370+AA370+AB370</f>
        <v>0</v>
      </c>
      <c r="AE370" s="133"/>
      <c r="AF370" s="133"/>
      <c r="AG370" s="133"/>
      <c r="AH370" s="133"/>
      <c r="AI370" s="160"/>
      <c r="AJ370" s="160"/>
      <c r="AK370" s="150" t="s">
        <f>IF($P370="r",U370,IF($P370="n",U370,"-"))</f>
        <v>28</v>
      </c>
      <c r="AL370" s="151" t="s">
        <f>IF($P370="r",V370,IF($P370="n",V370,"-"))</f>
        <v>28</v>
      </c>
      <c r="AM370" s="151" t="s">
        <f>IF($P370="r",W370,IF($P370="n",W370,"-"))</f>
        <v>28</v>
      </c>
      <c r="AN370" s="151" t="s">
        <f>IF(P370="r",J370,IF(P370="n",J370,"-"))</f>
        <v>28</v>
      </c>
      <c r="AO370" t="e">
        <f>VLOOKUP(K370,$AZ$8:$BA$27,2,FALSE)</f>
        <v>#N/A</v>
      </c>
      <c r="AP370" s="12" t="s">
        <f>IF(P370="r",(AQ$2-O370),IF(P370="n",(AQ$2-O370),"-"))</f>
        <v>28</v>
      </c>
      <c r="AQ370" s="12" t="s">
        <f>IF(P370="N",Q370,IF(P370="r",Q370,"-"))</f>
        <v>28</v>
      </c>
      <c r="AR370" s="12" t="s">
        <f>IF(P370="N",R370,IF(P370="r",R370,"-"))</f>
        <v>28</v>
      </c>
      <c r="AS370" s="12" t="s">
        <f>IF(P370="N",AI370,IF(P370="r",AI370,"-"))</f>
        <v>28</v>
      </c>
      <c r="AT370" s="12" t="s">
        <f>IF(P370="N",AJ370,IF(P370="r",AJ370,"-"))</f>
        <v>28</v>
      </c>
      <c r="AU370" s="148" t="b">
        <f>IF($Y370="Mudansha",VLOOKUP($X370,$BF$17:$BG$24,2,FALSE),IF($Y370="Yudansha",VLOOKUP($X370,$BI$17:$BJ$20,2,FALSE)))</f>
        <v>0</v>
      </c>
      <c r="AV370" t="b">
        <f>IF($AP370&gt;=65,$AU370,0)</f>
        <v>0</v>
      </c>
    </row>
    <row r="371" spans="1:256">
      <c r="F371" s="155">
        <f>F370+1</f>
        <v>366</v>
      </c>
      <c r="H371" s="133"/>
      <c r="I371" s="133"/>
      <c r="J371" s="134"/>
      <c r="K371" s="135"/>
      <c r="L371" s="136"/>
      <c r="M371" s="137">
        <f>LEFT(L371,2)</f>
      </c>
      <c r="N371" s="138">
        <f>MID(L371,4,2)</f>
      </c>
      <c r="O371" s="139">
        <f>RIGHT(L371,4)</f>
      </c>
      <c r="P371" s="140"/>
      <c r="Q371" s="141"/>
      <c r="R371" s="142"/>
      <c r="S371" s="143"/>
      <c r="T371" s="144"/>
      <c r="U371" s="145"/>
      <c r="V371" s="146"/>
      <c r="W371" s="146"/>
      <c r="X371" s="147" t="e">
        <f>VLOOKUP(AP371,$BC$7:$BD$14,2)</f>
        <v>#N/A</v>
      </c>
      <c r="Y371" s="147" t="s">
        <f>IF(P371="r",AO371,IF(P371="n",AO371,"-"))</f>
        <v>28</v>
      </c>
      <c r="Z371" s="148">
        <f>AU371-AV371</f>
        <v>0</v>
      </c>
      <c r="AA371" s="148" t="b">
        <f>IF(Y371="Mudansha",VLOOKUP(X371,$BF$7:$BG$14,2,FALSE),IF(Y371="Yudansha",VLOOKUP(X371,$BI$7:$BJ$10,2,FALSE)))</f>
        <v>0</v>
      </c>
      <c r="AB371" s="148">
        <f>IF(AQ371="Y/O",Information!S$62,0)</f>
        <v>0</v>
      </c>
      <c r="AC371" s="148">
        <f>IF(AR371="Y/O",Information!K$62,0)</f>
        <v>0</v>
      </c>
      <c r="AD371" s="148">
        <f>Z371+AA371+AB371</f>
        <v>0</v>
      </c>
      <c r="AE371" s="133"/>
      <c r="AF371" s="133"/>
      <c r="AG371" s="133"/>
      <c r="AH371" s="133"/>
      <c r="AI371" s="160"/>
      <c r="AJ371" s="160"/>
      <c r="AK371" s="150" t="s">
        <f>IF($P371="r",U371,IF($P371="n",U371,"-"))</f>
        <v>28</v>
      </c>
      <c r="AL371" s="151" t="s">
        <f>IF($P371="r",V371,IF($P371="n",V371,"-"))</f>
        <v>28</v>
      </c>
      <c r="AM371" s="151" t="s">
        <f>IF($P371="r",W371,IF($P371="n",W371,"-"))</f>
        <v>28</v>
      </c>
      <c r="AN371" s="151" t="s">
        <f>IF(P371="r",J371,IF(P371="n",J371,"-"))</f>
        <v>28</v>
      </c>
      <c r="AO371" t="e">
        <f>VLOOKUP(K371,$AZ$8:$BA$27,2,FALSE)</f>
        <v>#N/A</v>
      </c>
      <c r="AP371" s="12" t="s">
        <f>IF(P371="r",(AQ$2-O371),IF(P371="n",(AQ$2-O371),"-"))</f>
        <v>28</v>
      </c>
      <c r="AQ371" s="12" t="s">
        <f>IF(P371="N",Q371,IF(P371="r",Q371,"-"))</f>
        <v>28</v>
      </c>
      <c r="AR371" s="12" t="s">
        <f>IF(P371="N",R371,IF(P371="r",R371,"-"))</f>
        <v>28</v>
      </c>
      <c r="AS371" s="12" t="s">
        <f>IF(P371="N",AI371,IF(P371="r",AI371,"-"))</f>
        <v>28</v>
      </c>
      <c r="AT371" s="12" t="s">
        <f>IF(P371="N",AJ371,IF(P371="r",AJ371,"-"))</f>
        <v>28</v>
      </c>
      <c r="AU371" s="148" t="b">
        <f>IF($Y371="Mudansha",VLOOKUP($X371,$BF$17:$BG$24,2,FALSE),IF($Y371="Yudansha",VLOOKUP($X371,$BI$17:$BJ$20,2,FALSE)))</f>
        <v>0</v>
      </c>
      <c r="AV371" t="b">
        <f>IF($AP371&gt;=65,$AU371,0)</f>
        <v>0</v>
      </c>
    </row>
    <row r="372" spans="1:256">
      <c r="F372" s="155">
        <f>F371+1</f>
        <v>367</v>
      </c>
      <c r="H372" s="133"/>
      <c r="I372" s="133"/>
      <c r="J372" s="134"/>
      <c r="K372" s="135"/>
      <c r="L372" s="136"/>
      <c r="M372" s="137">
        <f>LEFT(L372,2)</f>
      </c>
      <c r="N372" s="138">
        <f>MID(L372,4,2)</f>
      </c>
      <c r="O372" s="139">
        <f>RIGHT(L372,4)</f>
      </c>
      <c r="P372" s="140"/>
      <c r="Q372" s="141"/>
      <c r="R372" s="142"/>
      <c r="S372" s="143"/>
      <c r="T372" s="144"/>
      <c r="U372" s="145"/>
      <c r="V372" s="146"/>
      <c r="W372" s="146"/>
      <c r="X372" s="147" t="e">
        <f>VLOOKUP(AP372,$BC$7:$BD$14,2)</f>
        <v>#N/A</v>
      </c>
      <c r="Y372" s="147" t="s">
        <f>IF(P372="r",AO372,IF(P372="n",AO372,"-"))</f>
        <v>28</v>
      </c>
      <c r="Z372" s="148">
        <f>AU372-AV372</f>
        <v>0</v>
      </c>
      <c r="AA372" s="148" t="b">
        <f>IF(Y372="Mudansha",VLOOKUP(X372,$BF$7:$BG$14,2,FALSE),IF(Y372="Yudansha",VLOOKUP(X372,$BI$7:$BJ$10,2,FALSE)))</f>
        <v>0</v>
      </c>
      <c r="AB372" s="148">
        <f>IF(AQ372="Y/O",Information!S$62,0)</f>
        <v>0</v>
      </c>
      <c r="AC372" s="148">
        <f>IF(AR372="Y/O",Information!K$62,0)</f>
        <v>0</v>
      </c>
      <c r="AD372" s="148">
        <f>Z372+AA372+AB372</f>
        <v>0</v>
      </c>
      <c r="AE372" s="133"/>
      <c r="AF372" s="133"/>
      <c r="AG372" s="133"/>
      <c r="AH372" s="133"/>
      <c r="AI372" s="160"/>
      <c r="AJ372" s="160"/>
      <c r="AK372" s="150" t="s">
        <f>IF($P372="r",U372,IF($P372="n",U372,"-"))</f>
        <v>28</v>
      </c>
      <c r="AL372" s="151" t="s">
        <f>IF($P372="r",V372,IF($P372="n",V372,"-"))</f>
        <v>28</v>
      </c>
      <c r="AM372" s="151" t="s">
        <f>IF($P372="r",W372,IF($P372="n",W372,"-"))</f>
        <v>28</v>
      </c>
      <c r="AN372" s="151" t="s">
        <f>IF(P372="r",J372,IF(P372="n",J372,"-"))</f>
        <v>28</v>
      </c>
      <c r="AO372" t="e">
        <f>VLOOKUP(K372,$AZ$8:$BA$27,2,FALSE)</f>
        <v>#N/A</v>
      </c>
      <c r="AP372" s="12" t="s">
        <f>IF(P372="r",(AQ$2-O372),IF(P372="n",(AQ$2-O372),"-"))</f>
        <v>28</v>
      </c>
      <c r="AQ372" s="12" t="s">
        <f>IF(P372="N",Q372,IF(P372="r",Q372,"-"))</f>
        <v>28</v>
      </c>
      <c r="AR372" s="12" t="s">
        <f>IF(P372="N",R372,IF(P372="r",R372,"-"))</f>
        <v>28</v>
      </c>
      <c r="AS372" s="12" t="s">
        <f>IF(P372="N",AI372,IF(P372="r",AI372,"-"))</f>
        <v>28</v>
      </c>
      <c r="AT372" s="12" t="s">
        <f>IF(P372="N",AJ372,IF(P372="r",AJ372,"-"))</f>
        <v>28</v>
      </c>
      <c r="AU372" s="148" t="b">
        <f>IF($Y372="Mudansha",VLOOKUP($X372,$BF$17:$BG$24,2,FALSE),IF($Y372="Yudansha",VLOOKUP($X372,$BI$17:$BJ$20,2,FALSE)))</f>
        <v>0</v>
      </c>
      <c r="AV372" t="b">
        <f>IF($AP372&gt;=65,$AU372,0)</f>
        <v>0</v>
      </c>
    </row>
    <row r="373" spans="1:256">
      <c r="F373" s="155">
        <f>F372+1</f>
        <v>368</v>
      </c>
      <c r="H373" s="133"/>
      <c r="I373" s="133"/>
      <c r="J373" s="134"/>
      <c r="K373" s="135"/>
      <c r="L373" s="136"/>
      <c r="M373" s="137">
        <f>LEFT(L373,2)</f>
      </c>
      <c r="N373" s="138">
        <f>MID(L373,4,2)</f>
      </c>
      <c r="O373" s="139">
        <f>RIGHT(L373,4)</f>
      </c>
      <c r="P373" s="140"/>
      <c r="Q373" s="141"/>
      <c r="R373" s="142"/>
      <c r="S373" s="143"/>
      <c r="T373" s="144"/>
      <c r="U373" s="145"/>
      <c r="V373" s="146"/>
      <c r="W373" s="146"/>
      <c r="X373" s="147" t="e">
        <f>VLOOKUP(AP373,$BC$7:$BD$14,2)</f>
        <v>#N/A</v>
      </c>
      <c r="Y373" s="147" t="s">
        <f>IF(P373="r",AO373,IF(P373="n",AO373,"-"))</f>
        <v>28</v>
      </c>
      <c r="Z373" s="148">
        <f>AU373-AV373</f>
        <v>0</v>
      </c>
      <c r="AA373" s="148" t="b">
        <f>IF(Y373="Mudansha",VLOOKUP(X373,$BF$7:$BG$14,2,FALSE),IF(Y373="Yudansha",VLOOKUP(X373,$BI$7:$BJ$10,2,FALSE)))</f>
        <v>0</v>
      </c>
      <c r="AB373" s="148">
        <f>IF(AQ373="Y/O",Information!S$62,0)</f>
        <v>0</v>
      </c>
      <c r="AC373" s="148">
        <f>IF(AR373="Y/O",Information!K$62,0)</f>
        <v>0</v>
      </c>
      <c r="AD373" s="148">
        <f>Z373+AA373+AB373</f>
        <v>0</v>
      </c>
      <c r="AE373" s="133"/>
      <c r="AF373" s="133"/>
      <c r="AG373" s="133"/>
      <c r="AH373" s="133"/>
      <c r="AI373" s="160"/>
      <c r="AJ373" s="160"/>
      <c r="AK373" s="150" t="s">
        <f>IF($P373="r",U373,IF($P373="n",U373,"-"))</f>
        <v>28</v>
      </c>
      <c r="AL373" s="151" t="s">
        <f>IF($P373="r",V373,IF($P373="n",V373,"-"))</f>
        <v>28</v>
      </c>
      <c r="AM373" s="151" t="s">
        <f>IF($P373="r",W373,IF($P373="n",W373,"-"))</f>
        <v>28</v>
      </c>
      <c r="AN373" s="151" t="s">
        <f>IF(P373="r",J373,IF(P373="n",J373,"-"))</f>
        <v>28</v>
      </c>
      <c r="AO373" t="e">
        <f>VLOOKUP(K373,$AZ$8:$BA$27,2,FALSE)</f>
        <v>#N/A</v>
      </c>
      <c r="AP373" s="12" t="s">
        <f>IF(P373="r",(AQ$2-O373),IF(P373="n",(AQ$2-O373),"-"))</f>
        <v>28</v>
      </c>
      <c r="AQ373" s="12" t="s">
        <f>IF(P373="N",Q373,IF(P373="r",Q373,"-"))</f>
        <v>28</v>
      </c>
      <c r="AR373" s="12" t="s">
        <f>IF(P373="N",R373,IF(P373="r",R373,"-"))</f>
        <v>28</v>
      </c>
      <c r="AS373" s="12" t="s">
        <f>IF(P373="N",AI373,IF(P373="r",AI373,"-"))</f>
        <v>28</v>
      </c>
      <c r="AT373" s="12" t="s">
        <f>IF(P373="N",AJ373,IF(P373="r",AJ373,"-"))</f>
        <v>28</v>
      </c>
      <c r="AU373" s="148" t="b">
        <f>IF($Y373="Mudansha",VLOOKUP($X373,$BF$17:$BG$24,2,FALSE),IF($Y373="Yudansha",VLOOKUP($X373,$BI$17:$BJ$20,2,FALSE)))</f>
        <v>0</v>
      </c>
      <c r="AV373" t="b">
        <f>IF($AP373&gt;=65,$AU373,0)</f>
        <v>0</v>
      </c>
    </row>
    <row r="374" spans="1:256">
      <c r="F374" s="155">
        <f>F373+1</f>
        <v>369</v>
      </c>
      <c r="H374" s="133"/>
      <c r="I374" s="133"/>
      <c r="J374" s="134"/>
      <c r="K374" s="135"/>
      <c r="L374" s="136"/>
      <c r="M374" s="137">
        <f>LEFT(L374,2)</f>
      </c>
      <c r="N374" s="138">
        <f>MID(L374,4,2)</f>
      </c>
      <c r="O374" s="139">
        <f>RIGHT(L374,4)</f>
      </c>
      <c r="P374" s="140"/>
      <c r="Q374" s="141"/>
      <c r="R374" s="142"/>
      <c r="S374" s="143"/>
      <c r="T374" s="144"/>
      <c r="U374" s="145"/>
      <c r="V374" s="146"/>
      <c r="W374" s="146"/>
      <c r="X374" s="147" t="e">
        <f>VLOOKUP(AP374,$BC$7:$BD$14,2)</f>
        <v>#N/A</v>
      </c>
      <c r="Y374" s="147" t="s">
        <f>IF(P374="r",AO374,IF(P374="n",AO374,"-"))</f>
        <v>28</v>
      </c>
      <c r="Z374" s="148">
        <f>AU374-AV374</f>
        <v>0</v>
      </c>
      <c r="AA374" s="148" t="b">
        <f>IF(Y374="Mudansha",VLOOKUP(X374,$BF$7:$BG$14,2,FALSE),IF(Y374="Yudansha",VLOOKUP(X374,$BI$7:$BJ$10,2,FALSE)))</f>
        <v>0</v>
      </c>
      <c r="AB374" s="148">
        <f>IF(AQ374="Y/O",Information!S$62,0)</f>
        <v>0</v>
      </c>
      <c r="AC374" s="148">
        <f>IF(AR374="Y/O",Information!K$62,0)</f>
        <v>0</v>
      </c>
      <c r="AD374" s="148">
        <f>Z374+AA374+AB374</f>
        <v>0</v>
      </c>
      <c r="AE374" s="133"/>
      <c r="AF374" s="133"/>
      <c r="AG374" s="133"/>
      <c r="AH374" s="133"/>
      <c r="AI374" s="160"/>
      <c r="AJ374" s="160"/>
      <c r="AK374" s="150" t="s">
        <f>IF($P374="r",U374,IF($P374="n",U374,"-"))</f>
        <v>28</v>
      </c>
      <c r="AL374" s="151" t="s">
        <f>IF($P374="r",V374,IF($P374="n",V374,"-"))</f>
        <v>28</v>
      </c>
      <c r="AM374" s="151" t="s">
        <f>IF($P374="r",W374,IF($P374="n",W374,"-"))</f>
        <v>28</v>
      </c>
      <c r="AN374" s="151" t="s">
        <f>IF(P374="r",J374,IF(P374="n",J374,"-"))</f>
        <v>28</v>
      </c>
      <c r="AO374" t="e">
        <f>VLOOKUP(K374,$AZ$8:$BA$27,2,FALSE)</f>
        <v>#N/A</v>
      </c>
      <c r="AP374" s="12" t="s">
        <f>IF(P374="r",(AQ$2-O374),IF(P374="n",(AQ$2-O374),"-"))</f>
        <v>28</v>
      </c>
      <c r="AQ374" s="12" t="s">
        <f>IF(P374="N",Q374,IF(P374="r",Q374,"-"))</f>
        <v>28</v>
      </c>
      <c r="AR374" s="12" t="s">
        <f>IF(P374="N",R374,IF(P374="r",R374,"-"))</f>
        <v>28</v>
      </c>
      <c r="AS374" s="12" t="s">
        <f>IF(P374="N",AI374,IF(P374="r",AI374,"-"))</f>
        <v>28</v>
      </c>
      <c r="AT374" s="12" t="s">
        <f>IF(P374="N",AJ374,IF(P374="r",AJ374,"-"))</f>
        <v>28</v>
      </c>
      <c r="AU374" s="148" t="b">
        <f>IF($Y374="Mudansha",VLOOKUP($X374,$BF$17:$BG$24,2,FALSE),IF($Y374="Yudansha",VLOOKUP($X374,$BI$17:$BJ$20,2,FALSE)))</f>
        <v>0</v>
      </c>
      <c r="AV374" t="b">
        <f>IF($AP374&gt;=65,$AU374,0)</f>
        <v>0</v>
      </c>
    </row>
    <row r="375" spans="1:256">
      <c r="F375" s="155">
        <f>F374+1</f>
        <v>370</v>
      </c>
      <c r="H375" s="133"/>
      <c r="I375" s="133"/>
      <c r="J375" s="134"/>
      <c r="K375" s="135"/>
      <c r="L375" s="136"/>
      <c r="M375" s="137">
        <f>LEFT(L375,2)</f>
      </c>
      <c r="N375" s="138">
        <f>MID(L375,4,2)</f>
      </c>
      <c r="O375" s="139">
        <f>RIGHT(L375,4)</f>
      </c>
      <c r="P375" s="140"/>
      <c r="Q375" s="141"/>
      <c r="R375" s="142"/>
      <c r="S375" s="143"/>
      <c r="T375" s="144"/>
      <c r="U375" s="145"/>
      <c r="V375" s="146"/>
      <c r="W375" s="146"/>
      <c r="X375" s="147" t="e">
        <f>VLOOKUP(AP375,$BC$7:$BD$14,2)</f>
        <v>#N/A</v>
      </c>
      <c r="Y375" s="147" t="s">
        <f>IF(P375="r",AO375,IF(P375="n",AO375,"-"))</f>
        <v>28</v>
      </c>
      <c r="Z375" s="148">
        <f>AU375-AV375</f>
        <v>0</v>
      </c>
      <c r="AA375" s="148" t="b">
        <f>IF(Y375="Mudansha",VLOOKUP(X375,$BF$7:$BG$14,2,FALSE),IF(Y375="Yudansha",VLOOKUP(X375,$BI$7:$BJ$10,2,FALSE)))</f>
        <v>0</v>
      </c>
      <c r="AB375" s="148">
        <f>IF(AQ375="Y/O",Information!S$62,0)</f>
        <v>0</v>
      </c>
      <c r="AC375" s="148">
        <f>IF(AR375="Y/O",Information!K$62,0)</f>
        <v>0</v>
      </c>
      <c r="AD375" s="148">
        <f>Z375+AA375+AB375</f>
        <v>0</v>
      </c>
      <c r="AE375" s="133"/>
      <c r="AF375" s="133"/>
      <c r="AG375" s="133"/>
      <c r="AH375" s="133"/>
      <c r="AI375" s="160"/>
      <c r="AJ375" s="160"/>
      <c r="AK375" s="150" t="s">
        <f>IF($P375="r",U375,IF($P375="n",U375,"-"))</f>
        <v>28</v>
      </c>
      <c r="AL375" s="151" t="s">
        <f>IF($P375="r",V375,IF($P375="n",V375,"-"))</f>
        <v>28</v>
      </c>
      <c r="AM375" s="151" t="s">
        <f>IF($P375="r",W375,IF($P375="n",W375,"-"))</f>
        <v>28</v>
      </c>
      <c r="AN375" s="151" t="s">
        <f>IF(P375="r",J375,IF(P375="n",J375,"-"))</f>
        <v>28</v>
      </c>
      <c r="AO375" t="e">
        <f>VLOOKUP(K375,$AZ$8:$BA$27,2,FALSE)</f>
        <v>#N/A</v>
      </c>
      <c r="AP375" s="12" t="s">
        <f>IF(P375="r",(AQ$2-O375),IF(P375="n",(AQ$2-O375),"-"))</f>
        <v>28</v>
      </c>
      <c r="AQ375" s="12" t="s">
        <f>IF(P375="N",Q375,IF(P375="r",Q375,"-"))</f>
        <v>28</v>
      </c>
      <c r="AR375" s="12" t="s">
        <f>IF(P375="N",R375,IF(P375="r",R375,"-"))</f>
        <v>28</v>
      </c>
      <c r="AS375" s="12" t="s">
        <f>IF(P375="N",AI375,IF(P375="r",AI375,"-"))</f>
        <v>28</v>
      </c>
      <c r="AT375" s="12" t="s">
        <f>IF(P375="N",AJ375,IF(P375="r",AJ375,"-"))</f>
        <v>28</v>
      </c>
      <c r="AU375" s="148" t="b">
        <f>IF($Y375="Mudansha",VLOOKUP($X375,$BF$17:$BG$24,2,FALSE),IF($Y375="Yudansha",VLOOKUP($X375,$BI$17:$BJ$20,2,FALSE)))</f>
        <v>0</v>
      </c>
      <c r="AV375" t="b">
        <f>IF($AP375&gt;=65,$AU375,0)</f>
        <v>0</v>
      </c>
    </row>
    <row r="376" spans="1:256">
      <c r="F376" s="155">
        <f>F375+1</f>
        <v>371</v>
      </c>
      <c r="H376" s="133"/>
      <c r="I376" s="133"/>
      <c r="J376" s="134"/>
      <c r="K376" s="135"/>
      <c r="L376" s="136"/>
      <c r="M376" s="137">
        <f>LEFT(L376,2)</f>
      </c>
      <c r="N376" s="138">
        <f>MID(L376,4,2)</f>
      </c>
      <c r="O376" s="139">
        <f>RIGHT(L376,4)</f>
      </c>
      <c r="P376" s="140"/>
      <c r="Q376" s="141"/>
      <c r="R376" s="142"/>
      <c r="S376" s="143"/>
      <c r="T376" s="144"/>
      <c r="U376" s="145"/>
      <c r="V376" s="146"/>
      <c r="W376" s="146"/>
      <c r="X376" s="147" t="e">
        <f>VLOOKUP(AP376,$BC$7:$BD$14,2)</f>
        <v>#N/A</v>
      </c>
      <c r="Y376" s="147" t="s">
        <f>IF(P376="r",AO376,IF(P376="n",AO376,"-"))</f>
        <v>28</v>
      </c>
      <c r="Z376" s="148">
        <f>AU376-AV376</f>
        <v>0</v>
      </c>
      <c r="AA376" s="148" t="b">
        <f>IF(Y376="Mudansha",VLOOKUP(X376,$BF$7:$BG$14,2,FALSE),IF(Y376="Yudansha",VLOOKUP(X376,$BI$7:$BJ$10,2,FALSE)))</f>
        <v>0</v>
      </c>
      <c r="AB376" s="148">
        <f>IF(AQ376="Y/O",Information!S$62,0)</f>
        <v>0</v>
      </c>
      <c r="AC376" s="148">
        <f>IF(AR376="Y/O",Information!K$62,0)</f>
        <v>0</v>
      </c>
      <c r="AD376" s="148">
        <f>Z376+AA376+AB376</f>
        <v>0</v>
      </c>
      <c r="AE376" s="133"/>
      <c r="AF376" s="133"/>
      <c r="AG376" s="133"/>
      <c r="AH376" s="133"/>
      <c r="AI376" s="160"/>
      <c r="AJ376" s="160"/>
      <c r="AK376" s="150" t="s">
        <f>IF($P376="r",U376,IF($P376="n",U376,"-"))</f>
        <v>28</v>
      </c>
      <c r="AL376" s="151" t="s">
        <f>IF($P376="r",V376,IF($P376="n",V376,"-"))</f>
        <v>28</v>
      </c>
      <c r="AM376" s="151" t="s">
        <f>IF($P376="r",W376,IF($P376="n",W376,"-"))</f>
        <v>28</v>
      </c>
      <c r="AN376" s="151" t="s">
        <f>IF(P376="r",J376,IF(P376="n",J376,"-"))</f>
        <v>28</v>
      </c>
      <c r="AO376" t="e">
        <f>VLOOKUP(K376,$AZ$8:$BA$27,2,FALSE)</f>
        <v>#N/A</v>
      </c>
      <c r="AP376" s="12" t="s">
        <f>IF(P376="r",(AQ$2-O376),IF(P376="n",(AQ$2-O376),"-"))</f>
        <v>28</v>
      </c>
      <c r="AQ376" s="12" t="s">
        <f>IF(P376="N",Q376,IF(P376="r",Q376,"-"))</f>
        <v>28</v>
      </c>
      <c r="AR376" s="12" t="s">
        <f>IF(P376="N",R376,IF(P376="r",R376,"-"))</f>
        <v>28</v>
      </c>
      <c r="AS376" s="12" t="s">
        <f>IF(P376="N",AI376,IF(P376="r",AI376,"-"))</f>
        <v>28</v>
      </c>
      <c r="AT376" s="12" t="s">
        <f>IF(P376="N",AJ376,IF(P376="r",AJ376,"-"))</f>
        <v>28</v>
      </c>
      <c r="AU376" s="148" t="b">
        <f>IF($Y376="Mudansha",VLOOKUP($X376,$BF$17:$BG$24,2,FALSE),IF($Y376="Yudansha",VLOOKUP($X376,$BI$17:$BJ$20,2,FALSE)))</f>
        <v>0</v>
      </c>
      <c r="AV376" t="b">
        <f>IF($AP376&gt;=65,$AU376,0)</f>
        <v>0</v>
      </c>
    </row>
    <row r="377" spans="1:256">
      <c r="F377" s="155">
        <f>F376+1</f>
        <v>372</v>
      </c>
      <c r="H377" s="133"/>
      <c r="I377" s="133"/>
      <c r="J377" s="134"/>
      <c r="K377" s="135"/>
      <c r="L377" s="136"/>
      <c r="M377" s="137">
        <f>LEFT(L377,2)</f>
      </c>
      <c r="N377" s="138">
        <f>MID(L377,4,2)</f>
      </c>
      <c r="O377" s="139">
        <f>RIGHT(L377,4)</f>
      </c>
      <c r="P377" s="140"/>
      <c r="Q377" s="141"/>
      <c r="R377" s="142"/>
      <c r="S377" s="143"/>
      <c r="T377" s="144"/>
      <c r="U377" s="145"/>
      <c r="V377" s="146"/>
      <c r="W377" s="146"/>
      <c r="X377" s="147" t="e">
        <f>VLOOKUP(AP377,$BC$7:$BD$14,2)</f>
        <v>#N/A</v>
      </c>
      <c r="Y377" s="147" t="s">
        <f>IF(P377="r",AO377,IF(P377="n",AO377,"-"))</f>
        <v>28</v>
      </c>
      <c r="Z377" s="148">
        <f>AU377-AV377</f>
        <v>0</v>
      </c>
      <c r="AA377" s="148" t="b">
        <f>IF(Y377="Mudansha",VLOOKUP(X377,$BF$7:$BG$14,2,FALSE),IF(Y377="Yudansha",VLOOKUP(X377,$BI$7:$BJ$10,2,FALSE)))</f>
        <v>0</v>
      </c>
      <c r="AB377" s="148">
        <f>IF(AQ377="Y/O",Information!S$62,0)</f>
        <v>0</v>
      </c>
      <c r="AC377" s="148">
        <f>IF(AR377="Y/O",Information!K$62,0)</f>
        <v>0</v>
      </c>
      <c r="AD377" s="148">
        <f>Z377+AA377+AB377</f>
        <v>0</v>
      </c>
      <c r="AE377" s="133"/>
      <c r="AF377" s="133"/>
      <c r="AG377" s="133"/>
      <c r="AH377" s="133"/>
      <c r="AI377" s="160"/>
      <c r="AJ377" s="160"/>
      <c r="AK377" s="150" t="s">
        <f>IF($P377="r",U377,IF($P377="n",U377,"-"))</f>
        <v>28</v>
      </c>
      <c r="AL377" s="151" t="s">
        <f>IF($P377="r",V377,IF($P377="n",V377,"-"))</f>
        <v>28</v>
      </c>
      <c r="AM377" s="151" t="s">
        <f>IF($P377="r",W377,IF($P377="n",W377,"-"))</f>
        <v>28</v>
      </c>
      <c r="AN377" s="151" t="s">
        <f>IF(P377="r",J377,IF(P377="n",J377,"-"))</f>
        <v>28</v>
      </c>
      <c r="AO377" t="e">
        <f>VLOOKUP(K377,$AZ$8:$BA$27,2,FALSE)</f>
        <v>#N/A</v>
      </c>
      <c r="AP377" s="12" t="s">
        <f>IF(P377="r",(AQ$2-O377),IF(P377="n",(AQ$2-O377),"-"))</f>
        <v>28</v>
      </c>
      <c r="AQ377" s="12" t="s">
        <f>IF(P377="N",Q377,IF(P377="r",Q377,"-"))</f>
        <v>28</v>
      </c>
      <c r="AR377" s="12" t="s">
        <f>IF(P377="N",R377,IF(P377="r",R377,"-"))</f>
        <v>28</v>
      </c>
      <c r="AS377" s="12" t="s">
        <f>IF(P377="N",AI377,IF(P377="r",AI377,"-"))</f>
        <v>28</v>
      </c>
      <c r="AT377" s="12" t="s">
        <f>IF(P377="N",AJ377,IF(P377="r",AJ377,"-"))</f>
        <v>28</v>
      </c>
      <c r="AU377" s="148" t="b">
        <f>IF($Y377="Mudansha",VLOOKUP($X377,$BF$17:$BG$24,2,FALSE),IF($Y377="Yudansha",VLOOKUP($X377,$BI$17:$BJ$20,2,FALSE)))</f>
        <v>0</v>
      </c>
      <c r="AV377" t="b">
        <f>IF($AP377&gt;=65,$AU377,0)</f>
        <v>0</v>
      </c>
    </row>
    <row r="378" spans="1:256">
      <c r="F378" s="155">
        <f>F377+1</f>
        <v>373</v>
      </c>
      <c r="H378" s="133"/>
      <c r="I378" s="133"/>
      <c r="J378" s="134"/>
      <c r="K378" s="135"/>
      <c r="L378" s="136"/>
      <c r="M378" s="137">
        <f>LEFT(L378,2)</f>
      </c>
      <c r="N378" s="138">
        <f>MID(L378,4,2)</f>
      </c>
      <c r="O378" s="139">
        <f>RIGHT(L378,4)</f>
      </c>
      <c r="P378" s="140"/>
      <c r="Q378" s="141"/>
      <c r="R378" s="142"/>
      <c r="S378" s="143"/>
      <c r="T378" s="144"/>
      <c r="U378" s="145"/>
      <c r="V378" s="146"/>
      <c r="W378" s="146"/>
      <c r="X378" s="147" t="e">
        <f>VLOOKUP(AP378,$BC$7:$BD$14,2)</f>
        <v>#N/A</v>
      </c>
      <c r="Y378" s="147" t="s">
        <f>IF(P378="r",AO378,IF(P378="n",AO378,"-"))</f>
        <v>28</v>
      </c>
      <c r="Z378" s="148">
        <f>AU378-AV378</f>
        <v>0</v>
      </c>
      <c r="AA378" s="148" t="b">
        <f>IF(Y378="Mudansha",VLOOKUP(X378,$BF$7:$BG$14,2,FALSE),IF(Y378="Yudansha",VLOOKUP(X378,$BI$7:$BJ$10,2,FALSE)))</f>
        <v>0</v>
      </c>
      <c r="AB378" s="148">
        <f>IF(AQ378="Y/O",Information!S$62,0)</f>
        <v>0</v>
      </c>
      <c r="AC378" s="148">
        <f>IF(AR378="Y/O",Information!K$62,0)</f>
        <v>0</v>
      </c>
      <c r="AD378" s="148">
        <f>Z378+AA378+AB378</f>
        <v>0</v>
      </c>
      <c r="AE378" s="133"/>
      <c r="AF378" s="133"/>
      <c r="AG378" s="133"/>
      <c r="AH378" s="133"/>
      <c r="AI378" s="160"/>
      <c r="AJ378" s="160"/>
      <c r="AK378" s="150" t="s">
        <f>IF($P378="r",U378,IF($P378="n",U378,"-"))</f>
        <v>28</v>
      </c>
      <c r="AL378" s="151" t="s">
        <f>IF($P378="r",V378,IF($P378="n",V378,"-"))</f>
        <v>28</v>
      </c>
      <c r="AM378" s="151" t="s">
        <f>IF($P378="r",W378,IF($P378="n",W378,"-"))</f>
        <v>28</v>
      </c>
      <c r="AN378" s="151" t="s">
        <f>IF(P378="r",J378,IF(P378="n",J378,"-"))</f>
        <v>28</v>
      </c>
      <c r="AO378" t="e">
        <f>VLOOKUP(K378,$AZ$8:$BA$27,2,FALSE)</f>
        <v>#N/A</v>
      </c>
      <c r="AP378" s="12" t="s">
        <f>IF(P378="r",(AQ$2-O378),IF(P378="n",(AQ$2-O378),"-"))</f>
        <v>28</v>
      </c>
      <c r="AQ378" s="12" t="s">
        <f>IF(P378="N",Q378,IF(P378="r",Q378,"-"))</f>
        <v>28</v>
      </c>
      <c r="AR378" s="12" t="s">
        <f>IF(P378="N",R378,IF(P378="r",R378,"-"))</f>
        <v>28</v>
      </c>
      <c r="AS378" s="12" t="s">
        <f>IF(P378="N",AI378,IF(P378="r",AI378,"-"))</f>
        <v>28</v>
      </c>
      <c r="AT378" s="12" t="s">
        <f>IF(P378="N",AJ378,IF(P378="r",AJ378,"-"))</f>
        <v>28</v>
      </c>
      <c r="AU378" s="148" t="b">
        <f>IF($Y378="Mudansha",VLOOKUP($X378,$BF$17:$BG$24,2,FALSE),IF($Y378="Yudansha",VLOOKUP($X378,$BI$17:$BJ$20,2,FALSE)))</f>
        <v>0</v>
      </c>
      <c r="AV378" t="b">
        <f>IF($AP378&gt;=65,$AU378,0)</f>
        <v>0</v>
      </c>
    </row>
    <row r="379" spans="1:256">
      <c r="F379" s="155">
        <f>F378+1</f>
        <v>374</v>
      </c>
      <c r="H379" s="133"/>
      <c r="I379" s="133"/>
      <c r="J379" s="134"/>
      <c r="K379" s="135"/>
      <c r="L379" s="136"/>
      <c r="M379" s="137">
        <f>LEFT(L379,2)</f>
      </c>
      <c r="N379" s="138">
        <f>MID(L379,4,2)</f>
      </c>
      <c r="O379" s="139">
        <f>RIGHT(L379,4)</f>
      </c>
      <c r="P379" s="140"/>
      <c r="Q379" s="141"/>
      <c r="R379" s="142"/>
      <c r="S379" s="143"/>
      <c r="T379" s="144"/>
      <c r="U379" s="145"/>
      <c r="V379" s="146"/>
      <c r="W379" s="146"/>
      <c r="X379" s="147" t="e">
        <f>VLOOKUP(AP379,$BC$7:$BD$14,2)</f>
        <v>#N/A</v>
      </c>
      <c r="Y379" s="147" t="s">
        <f>IF(P379="r",AO379,IF(P379="n",AO379,"-"))</f>
        <v>28</v>
      </c>
      <c r="Z379" s="148">
        <f>AU379-AV379</f>
        <v>0</v>
      </c>
      <c r="AA379" s="148" t="b">
        <f>IF(Y379="Mudansha",VLOOKUP(X379,$BF$7:$BG$14,2,FALSE),IF(Y379="Yudansha",VLOOKUP(X379,$BI$7:$BJ$10,2,FALSE)))</f>
        <v>0</v>
      </c>
      <c r="AB379" s="148">
        <f>IF(AQ379="Y/O",Information!S$62,0)</f>
        <v>0</v>
      </c>
      <c r="AC379" s="148">
        <f>IF(AR379="Y/O",Information!K$62,0)</f>
        <v>0</v>
      </c>
      <c r="AD379" s="148">
        <f>Z379+AA379+AB379</f>
        <v>0</v>
      </c>
      <c r="AE379" s="133"/>
      <c r="AF379" s="133"/>
      <c r="AG379" s="133"/>
      <c r="AH379" s="133"/>
      <c r="AI379" s="160"/>
      <c r="AJ379" s="160"/>
      <c r="AK379" s="150" t="s">
        <f>IF($P379="r",U379,IF($P379="n",U379,"-"))</f>
        <v>28</v>
      </c>
      <c r="AL379" s="151" t="s">
        <f>IF($P379="r",V379,IF($P379="n",V379,"-"))</f>
        <v>28</v>
      </c>
      <c r="AM379" s="151" t="s">
        <f>IF($P379="r",W379,IF($P379="n",W379,"-"))</f>
        <v>28</v>
      </c>
      <c r="AN379" s="151" t="s">
        <f>IF(P379="r",J379,IF(P379="n",J379,"-"))</f>
        <v>28</v>
      </c>
      <c r="AO379" t="e">
        <f>VLOOKUP(K379,$AZ$8:$BA$27,2,FALSE)</f>
        <v>#N/A</v>
      </c>
      <c r="AP379" s="12" t="s">
        <f>IF(P379="r",(AQ$2-O379),IF(P379="n",(AQ$2-O379),"-"))</f>
        <v>28</v>
      </c>
      <c r="AQ379" s="12" t="s">
        <f>IF(P379="N",Q379,IF(P379="r",Q379,"-"))</f>
        <v>28</v>
      </c>
      <c r="AR379" s="12" t="s">
        <f>IF(P379="N",R379,IF(P379="r",R379,"-"))</f>
        <v>28</v>
      </c>
      <c r="AS379" s="12" t="s">
        <f>IF(P379="N",AI379,IF(P379="r",AI379,"-"))</f>
        <v>28</v>
      </c>
      <c r="AT379" s="12" t="s">
        <f>IF(P379="N",AJ379,IF(P379="r",AJ379,"-"))</f>
        <v>28</v>
      </c>
      <c r="AU379" s="148" t="b">
        <f>IF($Y379="Mudansha",VLOOKUP($X379,$BF$17:$BG$24,2,FALSE),IF($Y379="Yudansha",VLOOKUP($X379,$BI$17:$BJ$20,2,FALSE)))</f>
        <v>0</v>
      </c>
      <c r="AV379" t="b">
        <f>IF($AP379&gt;=65,$AU379,0)</f>
        <v>0</v>
      </c>
    </row>
    <row r="380" spans="1:256">
      <c r="F380" s="155">
        <f>F379+1</f>
        <v>375</v>
      </c>
      <c r="H380" s="133"/>
      <c r="I380" s="133"/>
      <c r="J380" s="134"/>
      <c r="K380" s="135"/>
      <c r="L380" s="136"/>
      <c r="M380" s="137">
        <f>LEFT(L380,2)</f>
      </c>
      <c r="N380" s="138">
        <f>MID(L380,4,2)</f>
      </c>
      <c r="O380" s="139">
        <f>RIGHT(L380,4)</f>
      </c>
      <c r="P380" s="140"/>
      <c r="Q380" s="141"/>
      <c r="R380" s="142"/>
      <c r="S380" s="143"/>
      <c r="T380" s="144"/>
      <c r="U380" s="145"/>
      <c r="V380" s="146"/>
      <c r="W380" s="146"/>
      <c r="X380" s="147" t="e">
        <f>VLOOKUP(AP380,$BC$7:$BD$14,2)</f>
        <v>#N/A</v>
      </c>
      <c r="Y380" s="147" t="s">
        <f>IF(P380="r",AO380,IF(P380="n",AO380,"-"))</f>
        <v>28</v>
      </c>
      <c r="Z380" s="148">
        <f>AU380-AV380</f>
        <v>0</v>
      </c>
      <c r="AA380" s="148" t="b">
        <f>IF(Y380="Mudansha",VLOOKUP(X380,$BF$7:$BG$14,2,FALSE),IF(Y380="Yudansha",VLOOKUP(X380,$BI$7:$BJ$10,2,FALSE)))</f>
        <v>0</v>
      </c>
      <c r="AB380" s="148">
        <f>IF(AQ380="Y/O",Information!S$62,0)</f>
        <v>0</v>
      </c>
      <c r="AC380" s="148">
        <f>IF(AR380="Y/O",Information!K$62,0)</f>
        <v>0</v>
      </c>
      <c r="AD380" s="148">
        <f>Z380+AA380+AB380</f>
        <v>0</v>
      </c>
      <c r="AE380" s="133"/>
      <c r="AF380" s="133"/>
      <c r="AG380" s="133"/>
      <c r="AH380" s="133"/>
      <c r="AI380" s="160"/>
      <c r="AJ380" s="160"/>
      <c r="AK380" s="150" t="s">
        <f>IF($P380="r",U380,IF($P380="n",U380,"-"))</f>
        <v>28</v>
      </c>
      <c r="AL380" s="151" t="s">
        <f>IF($P380="r",V380,IF($P380="n",V380,"-"))</f>
        <v>28</v>
      </c>
      <c r="AM380" s="151" t="s">
        <f>IF($P380="r",W380,IF($P380="n",W380,"-"))</f>
        <v>28</v>
      </c>
      <c r="AN380" s="151" t="s">
        <f>IF(P380="r",J380,IF(P380="n",J380,"-"))</f>
        <v>28</v>
      </c>
      <c r="AO380" t="e">
        <f>VLOOKUP(K380,$AZ$8:$BA$27,2,FALSE)</f>
        <v>#N/A</v>
      </c>
      <c r="AP380" s="12" t="s">
        <f>IF(P380="r",(AQ$2-O380),IF(P380="n",(AQ$2-O380),"-"))</f>
        <v>28</v>
      </c>
      <c r="AQ380" s="12" t="s">
        <f>IF(P380="N",Q380,IF(P380="r",Q380,"-"))</f>
        <v>28</v>
      </c>
      <c r="AR380" s="12" t="s">
        <f>IF(P380="N",R380,IF(P380="r",R380,"-"))</f>
        <v>28</v>
      </c>
      <c r="AS380" s="12" t="s">
        <f>IF(P380="N",AI380,IF(P380="r",AI380,"-"))</f>
        <v>28</v>
      </c>
      <c r="AT380" s="12" t="s">
        <f>IF(P380="N",AJ380,IF(P380="r",AJ380,"-"))</f>
        <v>28</v>
      </c>
      <c r="AU380" s="148" t="b">
        <f>IF($Y380="Mudansha",VLOOKUP($X380,$BF$17:$BG$24,2,FALSE),IF($Y380="Yudansha",VLOOKUP($X380,$BI$17:$BJ$20,2,FALSE)))</f>
        <v>0</v>
      </c>
      <c r="AV380" t="b">
        <f>IF($AP380&gt;=65,$AU380,0)</f>
        <v>0</v>
      </c>
    </row>
    <row r="381" spans="1:256">
      <c r="F381" s="155">
        <f>F380+1</f>
        <v>376</v>
      </c>
      <c r="H381" s="133"/>
      <c r="I381" s="133"/>
      <c r="J381" s="134"/>
      <c r="K381" s="135"/>
      <c r="L381" s="136"/>
      <c r="M381" s="137">
        <f>LEFT(L381,2)</f>
      </c>
      <c r="N381" s="138">
        <f>MID(L381,4,2)</f>
      </c>
      <c r="O381" s="139">
        <f>RIGHT(L381,4)</f>
      </c>
      <c r="P381" s="140"/>
      <c r="Q381" s="141"/>
      <c r="R381" s="142"/>
      <c r="S381" s="143"/>
      <c r="T381" s="144"/>
      <c r="U381" s="145"/>
      <c r="V381" s="146"/>
      <c r="W381" s="146"/>
      <c r="X381" s="147" t="e">
        <f>VLOOKUP(AP381,$BC$7:$BD$14,2)</f>
        <v>#N/A</v>
      </c>
      <c r="Y381" s="147" t="s">
        <f>IF(P381="r",AO381,IF(P381="n",AO381,"-"))</f>
        <v>28</v>
      </c>
      <c r="Z381" s="148">
        <f>AU381-AV381</f>
        <v>0</v>
      </c>
      <c r="AA381" s="148" t="b">
        <f>IF(Y381="Mudansha",VLOOKUP(X381,$BF$7:$BG$14,2,FALSE),IF(Y381="Yudansha",VLOOKUP(X381,$BI$7:$BJ$10,2,FALSE)))</f>
        <v>0</v>
      </c>
      <c r="AB381" s="148">
        <f>IF(AQ381="Y/O",Information!S$62,0)</f>
        <v>0</v>
      </c>
      <c r="AC381" s="148">
        <f>IF(AR381="Y/O",Information!K$62,0)</f>
        <v>0</v>
      </c>
      <c r="AD381" s="148">
        <f>Z381+AA381+AB381</f>
        <v>0</v>
      </c>
      <c r="AE381" s="133"/>
      <c r="AF381" s="133"/>
      <c r="AG381" s="133"/>
      <c r="AH381" s="133"/>
      <c r="AI381" s="160"/>
      <c r="AJ381" s="160"/>
      <c r="AK381" s="150" t="s">
        <f>IF($P381="r",U381,IF($P381="n",U381,"-"))</f>
        <v>28</v>
      </c>
      <c r="AL381" s="151" t="s">
        <f>IF($P381="r",V381,IF($P381="n",V381,"-"))</f>
        <v>28</v>
      </c>
      <c r="AM381" s="151" t="s">
        <f>IF($P381="r",W381,IF($P381="n",W381,"-"))</f>
        <v>28</v>
      </c>
      <c r="AN381" s="151" t="s">
        <f>IF(P381="r",J381,IF(P381="n",J381,"-"))</f>
        <v>28</v>
      </c>
      <c r="AO381" t="e">
        <f>VLOOKUP(K381,$AZ$8:$BA$27,2,FALSE)</f>
        <v>#N/A</v>
      </c>
      <c r="AP381" s="12" t="s">
        <f>IF(P381="r",(AQ$2-O381),IF(P381="n",(AQ$2-O381),"-"))</f>
        <v>28</v>
      </c>
      <c r="AQ381" s="12" t="s">
        <f>IF(P381="N",Q381,IF(P381="r",Q381,"-"))</f>
        <v>28</v>
      </c>
      <c r="AR381" s="12" t="s">
        <f>IF(P381="N",R381,IF(P381="r",R381,"-"))</f>
        <v>28</v>
      </c>
      <c r="AS381" s="12" t="s">
        <f>IF(P381="N",AI381,IF(P381="r",AI381,"-"))</f>
        <v>28</v>
      </c>
      <c r="AT381" s="12" t="s">
        <f>IF(P381="N",AJ381,IF(P381="r",AJ381,"-"))</f>
        <v>28</v>
      </c>
      <c r="AU381" s="148" t="b">
        <f>IF($Y381="Mudansha",VLOOKUP($X381,$BF$17:$BG$24,2,FALSE),IF($Y381="Yudansha",VLOOKUP($X381,$BI$17:$BJ$20,2,FALSE)))</f>
        <v>0</v>
      </c>
      <c r="AV381" t="b">
        <f>IF($AP381&gt;=65,$AU381,0)</f>
        <v>0</v>
      </c>
    </row>
    <row r="382" spans="1:256">
      <c r="F382" s="155">
        <f>F381+1</f>
        <v>377</v>
      </c>
      <c r="H382" s="133"/>
      <c r="I382" s="133"/>
      <c r="J382" s="134"/>
      <c r="K382" s="135"/>
      <c r="L382" s="136"/>
      <c r="M382" s="137">
        <f>LEFT(L382,2)</f>
      </c>
      <c r="N382" s="138">
        <f>MID(L382,4,2)</f>
      </c>
      <c r="O382" s="139">
        <f>RIGHT(L382,4)</f>
      </c>
      <c r="P382" s="140"/>
      <c r="Q382" s="141"/>
      <c r="R382" s="142"/>
      <c r="S382" s="143"/>
      <c r="T382" s="144"/>
      <c r="U382" s="145"/>
      <c r="V382" s="146"/>
      <c r="W382" s="146"/>
      <c r="X382" s="147" t="e">
        <f>VLOOKUP(AP382,$BC$7:$BD$14,2)</f>
        <v>#N/A</v>
      </c>
      <c r="Y382" s="147" t="s">
        <f>IF(P382="r",AO382,IF(P382="n",AO382,"-"))</f>
        <v>28</v>
      </c>
      <c r="Z382" s="148">
        <f>AU382-AV382</f>
        <v>0</v>
      </c>
      <c r="AA382" s="148" t="b">
        <f>IF(Y382="Mudansha",VLOOKUP(X382,$BF$7:$BG$14,2,FALSE),IF(Y382="Yudansha",VLOOKUP(X382,$BI$7:$BJ$10,2,FALSE)))</f>
        <v>0</v>
      </c>
      <c r="AB382" s="148">
        <f>IF(AQ382="Y/O",Information!S$62,0)</f>
        <v>0</v>
      </c>
      <c r="AC382" s="148">
        <f>IF(AR382="Y/O",Information!K$62,0)</f>
        <v>0</v>
      </c>
      <c r="AD382" s="148">
        <f>Z382+AA382+AB382</f>
        <v>0</v>
      </c>
      <c r="AE382" s="133"/>
      <c r="AF382" s="133"/>
      <c r="AG382" s="133"/>
      <c r="AH382" s="133"/>
      <c r="AI382" s="160"/>
      <c r="AJ382" s="160"/>
      <c r="AK382" s="150" t="s">
        <f>IF($P382="r",U382,IF($P382="n",U382,"-"))</f>
        <v>28</v>
      </c>
      <c r="AL382" s="151" t="s">
        <f>IF($P382="r",V382,IF($P382="n",V382,"-"))</f>
        <v>28</v>
      </c>
      <c r="AM382" s="151" t="s">
        <f>IF($P382="r",W382,IF($P382="n",W382,"-"))</f>
        <v>28</v>
      </c>
      <c r="AN382" s="151" t="s">
        <f>IF(P382="r",J382,IF(P382="n",J382,"-"))</f>
        <v>28</v>
      </c>
      <c r="AO382" t="e">
        <f>VLOOKUP(K382,$AZ$8:$BA$27,2,FALSE)</f>
        <v>#N/A</v>
      </c>
      <c r="AP382" s="12" t="s">
        <f>IF(P382="r",(AQ$2-O382),IF(P382="n",(AQ$2-O382),"-"))</f>
        <v>28</v>
      </c>
      <c r="AQ382" s="12" t="s">
        <f>IF(P382="N",Q382,IF(P382="r",Q382,"-"))</f>
        <v>28</v>
      </c>
      <c r="AR382" s="12" t="s">
        <f>IF(P382="N",R382,IF(P382="r",R382,"-"))</f>
        <v>28</v>
      </c>
      <c r="AS382" s="12" t="s">
        <f>IF(P382="N",AI382,IF(P382="r",AI382,"-"))</f>
        <v>28</v>
      </c>
      <c r="AT382" s="12" t="s">
        <f>IF(P382="N",AJ382,IF(P382="r",AJ382,"-"))</f>
        <v>28</v>
      </c>
      <c r="AU382" s="148" t="b">
        <f>IF($Y382="Mudansha",VLOOKUP($X382,$BF$17:$BG$24,2,FALSE),IF($Y382="Yudansha",VLOOKUP($X382,$BI$17:$BJ$20,2,FALSE)))</f>
        <v>0</v>
      </c>
      <c r="AV382" t="b">
        <f>IF($AP382&gt;=65,$AU382,0)</f>
        <v>0</v>
      </c>
    </row>
    <row r="383" spans="1:256">
      <c r="F383" s="155">
        <f>F382+1</f>
        <v>378</v>
      </c>
      <c r="H383" s="133"/>
      <c r="I383" s="133"/>
      <c r="J383" s="134"/>
      <c r="K383" s="135"/>
      <c r="L383" s="136"/>
      <c r="M383" s="137">
        <f>LEFT(L383,2)</f>
      </c>
      <c r="N383" s="138">
        <f>MID(L383,4,2)</f>
      </c>
      <c r="O383" s="139">
        <f>RIGHT(L383,4)</f>
      </c>
      <c r="P383" s="140"/>
      <c r="Q383" s="141"/>
      <c r="R383" s="142"/>
      <c r="S383" s="143"/>
      <c r="T383" s="144"/>
      <c r="U383" s="145"/>
      <c r="V383" s="146"/>
      <c r="W383" s="146"/>
      <c r="X383" s="147" t="e">
        <f>VLOOKUP(AP383,$BC$7:$BD$14,2)</f>
        <v>#N/A</v>
      </c>
      <c r="Y383" s="147" t="s">
        <f>IF(P383="r",AO383,IF(P383="n",AO383,"-"))</f>
        <v>28</v>
      </c>
      <c r="Z383" s="148">
        <f>AU383-AV383</f>
        <v>0</v>
      </c>
      <c r="AA383" s="148" t="b">
        <f>IF(Y383="Mudansha",VLOOKUP(X383,$BF$7:$BG$14,2,FALSE),IF(Y383="Yudansha",VLOOKUP(X383,$BI$7:$BJ$10,2,FALSE)))</f>
        <v>0</v>
      </c>
      <c r="AB383" s="148">
        <f>IF(AQ383="Y/O",Information!S$62,0)</f>
        <v>0</v>
      </c>
      <c r="AC383" s="148">
        <f>IF(AR383="Y/O",Information!K$62,0)</f>
        <v>0</v>
      </c>
      <c r="AD383" s="148">
        <f>Z383+AA383+AB383</f>
        <v>0</v>
      </c>
      <c r="AE383" s="133"/>
      <c r="AF383" s="133"/>
      <c r="AG383" s="133"/>
      <c r="AH383" s="133"/>
      <c r="AI383" s="160"/>
      <c r="AJ383" s="160"/>
      <c r="AK383" s="150" t="s">
        <f>IF($P383="r",U383,IF($P383="n",U383,"-"))</f>
        <v>28</v>
      </c>
      <c r="AL383" s="151" t="s">
        <f>IF($P383="r",V383,IF($P383="n",V383,"-"))</f>
        <v>28</v>
      </c>
      <c r="AM383" s="151" t="s">
        <f>IF($P383="r",W383,IF($P383="n",W383,"-"))</f>
        <v>28</v>
      </c>
      <c r="AN383" s="151" t="s">
        <f>IF(P383="r",J383,IF(P383="n",J383,"-"))</f>
        <v>28</v>
      </c>
      <c r="AO383" t="e">
        <f>VLOOKUP(K383,$AZ$8:$BA$27,2,FALSE)</f>
        <v>#N/A</v>
      </c>
      <c r="AP383" s="12" t="s">
        <f>IF(P383="r",(AQ$2-O383),IF(P383="n",(AQ$2-O383),"-"))</f>
        <v>28</v>
      </c>
      <c r="AQ383" s="12" t="s">
        <f>IF(P383="N",Q383,IF(P383="r",Q383,"-"))</f>
        <v>28</v>
      </c>
      <c r="AR383" s="12" t="s">
        <f>IF(P383="N",R383,IF(P383="r",R383,"-"))</f>
        <v>28</v>
      </c>
      <c r="AS383" s="12" t="s">
        <f>IF(P383="N",AI383,IF(P383="r",AI383,"-"))</f>
        <v>28</v>
      </c>
      <c r="AT383" s="12" t="s">
        <f>IF(P383="N",AJ383,IF(P383="r",AJ383,"-"))</f>
        <v>28</v>
      </c>
      <c r="AU383" s="148" t="b">
        <f>IF($Y383="Mudansha",VLOOKUP($X383,$BF$17:$BG$24,2,FALSE),IF($Y383="Yudansha",VLOOKUP($X383,$BI$17:$BJ$20,2,FALSE)))</f>
        <v>0</v>
      </c>
      <c r="AV383" t="b">
        <f>IF($AP383&gt;=65,$AU383,0)</f>
        <v>0</v>
      </c>
    </row>
    <row r="384" spans="1:256">
      <c r="F384" s="155">
        <f>F383+1</f>
        <v>379</v>
      </c>
      <c r="H384" s="133"/>
      <c r="I384" s="133"/>
      <c r="J384" s="134"/>
      <c r="K384" s="135"/>
      <c r="L384" s="136"/>
      <c r="M384" s="137">
        <f>LEFT(L384,2)</f>
      </c>
      <c r="N384" s="138">
        <f>MID(L384,4,2)</f>
      </c>
      <c r="O384" s="139">
        <f>RIGHT(L384,4)</f>
      </c>
      <c r="P384" s="140"/>
      <c r="Q384" s="141"/>
      <c r="R384" s="142"/>
      <c r="S384" s="143"/>
      <c r="T384" s="144"/>
      <c r="U384" s="145"/>
      <c r="V384" s="146"/>
      <c r="W384" s="146"/>
      <c r="X384" s="147" t="e">
        <f>VLOOKUP(AP384,$BC$7:$BD$14,2)</f>
        <v>#N/A</v>
      </c>
      <c r="Y384" s="147" t="s">
        <f>IF(P384="r",AO384,IF(P384="n",AO384,"-"))</f>
        <v>28</v>
      </c>
      <c r="Z384" s="148">
        <f>AU384-AV384</f>
        <v>0</v>
      </c>
      <c r="AA384" s="148" t="b">
        <f>IF(Y384="Mudansha",VLOOKUP(X384,$BF$7:$BG$14,2,FALSE),IF(Y384="Yudansha",VLOOKUP(X384,$BI$7:$BJ$10,2,FALSE)))</f>
        <v>0</v>
      </c>
      <c r="AB384" s="148">
        <f>IF(AQ384="Y/O",Information!S$62,0)</f>
        <v>0</v>
      </c>
      <c r="AC384" s="148">
        <f>IF(AR384="Y/O",Information!K$62,0)</f>
        <v>0</v>
      </c>
      <c r="AD384" s="148">
        <f>Z384+AA384+AB384</f>
        <v>0</v>
      </c>
      <c r="AE384" s="133"/>
      <c r="AF384" s="133"/>
      <c r="AG384" s="133"/>
      <c r="AH384" s="133"/>
      <c r="AI384" s="160"/>
      <c r="AJ384" s="160"/>
      <c r="AK384" s="150" t="s">
        <f>IF($P384="r",U384,IF($P384="n",U384,"-"))</f>
        <v>28</v>
      </c>
      <c r="AL384" s="151" t="s">
        <f>IF($P384="r",V384,IF($P384="n",V384,"-"))</f>
        <v>28</v>
      </c>
      <c r="AM384" s="151" t="s">
        <f>IF($P384="r",W384,IF($P384="n",W384,"-"))</f>
        <v>28</v>
      </c>
      <c r="AN384" s="151" t="s">
        <f>IF(P384="r",J384,IF(P384="n",J384,"-"))</f>
        <v>28</v>
      </c>
      <c r="AO384" t="e">
        <f>VLOOKUP(K384,$AZ$8:$BA$27,2,FALSE)</f>
        <v>#N/A</v>
      </c>
      <c r="AP384" s="12" t="s">
        <f>IF(P384="r",(AQ$2-O384),IF(P384="n",(AQ$2-O384),"-"))</f>
        <v>28</v>
      </c>
      <c r="AQ384" s="12" t="s">
        <f>IF(P384="N",Q384,IF(P384="r",Q384,"-"))</f>
        <v>28</v>
      </c>
      <c r="AR384" s="12" t="s">
        <f>IF(P384="N",R384,IF(P384="r",R384,"-"))</f>
        <v>28</v>
      </c>
      <c r="AS384" s="12" t="s">
        <f>IF(P384="N",AI384,IF(P384="r",AI384,"-"))</f>
        <v>28</v>
      </c>
      <c r="AT384" s="12" t="s">
        <f>IF(P384="N",AJ384,IF(P384="r",AJ384,"-"))</f>
        <v>28</v>
      </c>
      <c r="AU384" s="148" t="b">
        <f>IF($Y384="Mudansha",VLOOKUP($X384,$BF$17:$BG$24,2,FALSE),IF($Y384="Yudansha",VLOOKUP($X384,$BI$17:$BJ$20,2,FALSE)))</f>
        <v>0</v>
      </c>
      <c r="AV384" t="b">
        <f>IF($AP384&gt;=65,$AU384,0)</f>
        <v>0</v>
      </c>
    </row>
    <row r="385" spans="1:256">
      <c r="F385" s="155">
        <f>F384+1</f>
        <v>380</v>
      </c>
      <c r="H385" s="133"/>
      <c r="I385" s="133"/>
      <c r="J385" s="134"/>
      <c r="K385" s="135"/>
      <c r="L385" s="136"/>
      <c r="M385" s="137">
        <f>LEFT(L385,2)</f>
      </c>
      <c r="N385" s="138">
        <f>MID(L385,4,2)</f>
      </c>
      <c r="O385" s="139">
        <f>RIGHT(L385,4)</f>
      </c>
      <c r="P385" s="140"/>
      <c r="Q385" s="141"/>
      <c r="R385" s="142"/>
      <c r="S385" s="143"/>
      <c r="T385" s="144"/>
      <c r="U385" s="145"/>
      <c r="V385" s="146"/>
      <c r="W385" s="146"/>
      <c r="X385" s="147" t="e">
        <f>VLOOKUP(AP385,$BC$7:$BD$14,2)</f>
        <v>#N/A</v>
      </c>
      <c r="Y385" s="147" t="s">
        <f>IF(P385="r",AO385,IF(P385="n",AO385,"-"))</f>
        <v>28</v>
      </c>
      <c r="Z385" s="148">
        <f>AU385-AV385</f>
        <v>0</v>
      </c>
      <c r="AA385" s="148" t="b">
        <f>IF(Y385="Mudansha",VLOOKUP(X385,$BF$7:$BG$14,2,FALSE),IF(Y385="Yudansha",VLOOKUP(X385,$BI$7:$BJ$10,2,FALSE)))</f>
        <v>0</v>
      </c>
      <c r="AB385" s="148">
        <f>IF(AQ385="Y/O",Information!S$62,0)</f>
        <v>0</v>
      </c>
      <c r="AC385" s="148">
        <f>IF(AR385="Y/O",Information!K$62,0)</f>
        <v>0</v>
      </c>
      <c r="AD385" s="148">
        <f>Z385+AA385+AB385</f>
        <v>0</v>
      </c>
      <c r="AE385" s="133"/>
      <c r="AF385" s="133"/>
      <c r="AG385" s="133"/>
      <c r="AH385" s="133"/>
      <c r="AI385" s="160"/>
      <c r="AJ385" s="160"/>
      <c r="AK385" s="150" t="s">
        <f>IF($P385="r",U385,IF($P385="n",U385,"-"))</f>
        <v>28</v>
      </c>
      <c r="AL385" s="151" t="s">
        <f>IF($P385="r",V385,IF($P385="n",V385,"-"))</f>
        <v>28</v>
      </c>
      <c r="AM385" s="151" t="s">
        <f>IF($P385="r",W385,IF($P385="n",W385,"-"))</f>
        <v>28</v>
      </c>
      <c r="AN385" s="151" t="s">
        <f>IF(P385="r",J385,IF(P385="n",J385,"-"))</f>
        <v>28</v>
      </c>
      <c r="AO385" t="e">
        <f>VLOOKUP(K385,$AZ$8:$BA$27,2,FALSE)</f>
        <v>#N/A</v>
      </c>
      <c r="AP385" s="12" t="s">
        <f>IF(P385="r",(AQ$2-O385),IF(P385="n",(AQ$2-O385),"-"))</f>
        <v>28</v>
      </c>
      <c r="AQ385" s="12" t="s">
        <f>IF(P385="N",Q385,IF(P385="r",Q385,"-"))</f>
        <v>28</v>
      </c>
      <c r="AR385" s="12" t="s">
        <f>IF(P385="N",R385,IF(P385="r",R385,"-"))</f>
        <v>28</v>
      </c>
      <c r="AS385" s="12" t="s">
        <f>IF(P385="N",AI385,IF(P385="r",AI385,"-"))</f>
        <v>28</v>
      </c>
      <c r="AT385" s="12" t="s">
        <f>IF(P385="N",AJ385,IF(P385="r",AJ385,"-"))</f>
        <v>28</v>
      </c>
      <c r="AU385" s="148" t="b">
        <f>IF($Y385="Mudansha",VLOOKUP($X385,$BF$17:$BG$24,2,FALSE),IF($Y385="Yudansha",VLOOKUP($X385,$BI$17:$BJ$20,2,FALSE)))</f>
        <v>0</v>
      </c>
      <c r="AV385" t="b">
        <f>IF($AP385&gt;=65,$AU385,0)</f>
        <v>0</v>
      </c>
    </row>
    <row r="386" spans="1:256">
      <c r="F386" s="155">
        <f>F385+1</f>
        <v>381</v>
      </c>
      <c r="H386" s="133"/>
      <c r="I386" s="133"/>
      <c r="J386" s="134"/>
      <c r="K386" s="135"/>
      <c r="L386" s="136"/>
      <c r="M386" s="137">
        <f>LEFT(L386,2)</f>
      </c>
      <c r="N386" s="138">
        <f>MID(L386,4,2)</f>
      </c>
      <c r="O386" s="139">
        <f>RIGHT(L386,4)</f>
      </c>
      <c r="P386" s="140"/>
      <c r="Q386" s="141"/>
      <c r="R386" s="142"/>
      <c r="S386" s="143"/>
      <c r="T386" s="144"/>
      <c r="U386" s="145"/>
      <c r="V386" s="146"/>
      <c r="W386" s="146"/>
      <c r="X386" s="147" t="e">
        <f>VLOOKUP(AP386,$BC$7:$BD$14,2)</f>
        <v>#N/A</v>
      </c>
      <c r="Y386" s="147" t="s">
        <f>IF(P386="r",AO386,IF(P386="n",AO386,"-"))</f>
        <v>28</v>
      </c>
      <c r="Z386" s="148">
        <f>AU386-AV386</f>
        <v>0</v>
      </c>
      <c r="AA386" s="148" t="b">
        <f>IF(Y386="Mudansha",VLOOKUP(X386,$BF$7:$BG$14,2,FALSE),IF(Y386="Yudansha",VLOOKUP(X386,$BI$7:$BJ$10,2,FALSE)))</f>
        <v>0</v>
      </c>
      <c r="AB386" s="148">
        <f>IF(AQ386="Y/O",Information!S$62,0)</f>
        <v>0</v>
      </c>
      <c r="AC386" s="148">
        <f>IF(AR386="Y/O",Information!K$62,0)</f>
        <v>0</v>
      </c>
      <c r="AD386" s="148">
        <f>Z386+AA386+AB386</f>
        <v>0</v>
      </c>
      <c r="AE386" s="133"/>
      <c r="AF386" s="133"/>
      <c r="AG386" s="133"/>
      <c r="AH386" s="133"/>
      <c r="AI386" s="160"/>
      <c r="AJ386" s="160"/>
      <c r="AK386" s="150" t="s">
        <f>IF($P386="r",U386,IF($P386="n",U386,"-"))</f>
        <v>28</v>
      </c>
      <c r="AL386" s="151" t="s">
        <f>IF($P386="r",V386,IF($P386="n",V386,"-"))</f>
        <v>28</v>
      </c>
      <c r="AM386" s="151" t="s">
        <f>IF($P386="r",W386,IF($P386="n",W386,"-"))</f>
        <v>28</v>
      </c>
      <c r="AN386" s="151" t="s">
        <f>IF(P386="r",J386,IF(P386="n",J386,"-"))</f>
        <v>28</v>
      </c>
      <c r="AO386" t="e">
        <f>VLOOKUP(K386,$AZ$8:$BA$27,2,FALSE)</f>
        <v>#N/A</v>
      </c>
      <c r="AP386" s="12" t="s">
        <f>IF(P386="r",(AQ$2-O386),IF(P386="n",(AQ$2-O386),"-"))</f>
        <v>28</v>
      </c>
      <c r="AQ386" s="12" t="s">
        <f>IF(P386="N",Q386,IF(P386="r",Q386,"-"))</f>
        <v>28</v>
      </c>
      <c r="AR386" s="12" t="s">
        <f>IF(P386="N",R386,IF(P386="r",R386,"-"))</f>
        <v>28</v>
      </c>
      <c r="AS386" s="12" t="s">
        <f>IF(P386="N",AI386,IF(P386="r",AI386,"-"))</f>
        <v>28</v>
      </c>
      <c r="AT386" s="12" t="s">
        <f>IF(P386="N",AJ386,IF(P386="r",AJ386,"-"))</f>
        <v>28</v>
      </c>
      <c r="AU386" s="148" t="b">
        <f>IF($Y386="Mudansha",VLOOKUP($X386,$BF$17:$BG$24,2,FALSE),IF($Y386="Yudansha",VLOOKUP($X386,$BI$17:$BJ$20,2,FALSE)))</f>
        <v>0</v>
      </c>
      <c r="AV386" t="b">
        <f>IF($AP386&gt;=65,$AU386,0)</f>
        <v>0</v>
      </c>
    </row>
    <row r="387" spans="1:256">
      <c r="F387" s="155">
        <f>F386+1</f>
        <v>382</v>
      </c>
      <c r="H387" s="133"/>
      <c r="I387" s="133"/>
      <c r="J387" s="134"/>
      <c r="K387" s="135"/>
      <c r="L387" s="136"/>
      <c r="M387" s="137">
        <f>LEFT(L387,2)</f>
      </c>
      <c r="N387" s="138">
        <f>MID(L387,4,2)</f>
      </c>
      <c r="O387" s="139">
        <f>RIGHT(L387,4)</f>
      </c>
      <c r="P387" s="140"/>
      <c r="Q387" s="141"/>
      <c r="R387" s="142"/>
      <c r="S387" s="143"/>
      <c r="T387" s="144"/>
      <c r="U387" s="145"/>
      <c r="V387" s="146"/>
      <c r="W387" s="146"/>
      <c r="X387" s="147" t="e">
        <f>VLOOKUP(AP387,$BC$7:$BD$14,2)</f>
        <v>#N/A</v>
      </c>
      <c r="Y387" s="147" t="s">
        <f>IF(P387="r",AO387,IF(P387="n",AO387,"-"))</f>
        <v>28</v>
      </c>
      <c r="Z387" s="148">
        <f>AU387-AV387</f>
        <v>0</v>
      </c>
      <c r="AA387" s="148" t="b">
        <f>IF(Y387="Mudansha",VLOOKUP(X387,$BF$7:$BG$14,2,FALSE),IF(Y387="Yudansha",VLOOKUP(X387,$BI$7:$BJ$10,2,FALSE)))</f>
        <v>0</v>
      </c>
      <c r="AB387" s="148">
        <f>IF(AQ387="Y/O",Information!S$62,0)</f>
        <v>0</v>
      </c>
      <c r="AC387" s="148">
        <f>IF(AR387="Y/O",Information!K$62,0)</f>
        <v>0</v>
      </c>
      <c r="AD387" s="148">
        <f>Z387+AA387+AB387</f>
        <v>0</v>
      </c>
      <c r="AE387" s="133"/>
      <c r="AF387" s="133"/>
      <c r="AG387" s="133"/>
      <c r="AH387" s="133"/>
      <c r="AI387" s="160"/>
      <c r="AJ387" s="160"/>
      <c r="AK387" s="150" t="s">
        <f>IF($P387="r",U387,IF($P387="n",U387,"-"))</f>
        <v>28</v>
      </c>
      <c r="AL387" s="151" t="s">
        <f>IF($P387="r",V387,IF($P387="n",V387,"-"))</f>
        <v>28</v>
      </c>
      <c r="AM387" s="151" t="s">
        <f>IF($P387="r",W387,IF($P387="n",W387,"-"))</f>
        <v>28</v>
      </c>
      <c r="AN387" s="151" t="s">
        <f>IF(P387="r",J387,IF(P387="n",J387,"-"))</f>
        <v>28</v>
      </c>
      <c r="AO387" t="e">
        <f>VLOOKUP(K387,$AZ$8:$BA$27,2,FALSE)</f>
        <v>#N/A</v>
      </c>
      <c r="AP387" s="12" t="s">
        <f>IF(P387="r",(AQ$2-O387),IF(P387="n",(AQ$2-O387),"-"))</f>
        <v>28</v>
      </c>
      <c r="AQ387" s="12" t="s">
        <f>IF(P387="N",Q387,IF(P387="r",Q387,"-"))</f>
        <v>28</v>
      </c>
      <c r="AR387" s="12" t="s">
        <f>IF(P387="N",R387,IF(P387="r",R387,"-"))</f>
        <v>28</v>
      </c>
      <c r="AS387" s="12" t="s">
        <f>IF(P387="N",AI387,IF(P387="r",AI387,"-"))</f>
        <v>28</v>
      </c>
      <c r="AT387" s="12" t="s">
        <f>IF(P387="N",AJ387,IF(P387="r",AJ387,"-"))</f>
        <v>28</v>
      </c>
      <c r="AU387" s="148" t="b">
        <f>IF($Y387="Mudansha",VLOOKUP($X387,$BF$17:$BG$24,2,FALSE),IF($Y387="Yudansha",VLOOKUP($X387,$BI$17:$BJ$20,2,FALSE)))</f>
        <v>0</v>
      </c>
      <c r="AV387" t="b">
        <f>IF($AP387&gt;=65,$AU387,0)</f>
        <v>0</v>
      </c>
    </row>
    <row r="388" spans="1:256">
      <c r="F388" s="155">
        <f>F387+1</f>
        <v>383</v>
      </c>
      <c r="H388" s="133"/>
      <c r="I388" s="133"/>
      <c r="J388" s="134"/>
      <c r="K388" s="135"/>
      <c r="L388" s="136"/>
      <c r="M388" s="137">
        <f>LEFT(L388,2)</f>
      </c>
      <c r="N388" s="138">
        <f>MID(L388,4,2)</f>
      </c>
      <c r="O388" s="139">
        <f>RIGHT(L388,4)</f>
      </c>
      <c r="P388" s="140"/>
      <c r="Q388" s="141"/>
      <c r="R388" s="142"/>
      <c r="S388" s="143"/>
      <c r="T388" s="144"/>
      <c r="U388" s="145"/>
      <c r="V388" s="146"/>
      <c r="W388" s="146"/>
      <c r="X388" s="147" t="e">
        <f>VLOOKUP(AP388,$BC$7:$BD$14,2)</f>
        <v>#N/A</v>
      </c>
      <c r="Y388" s="147" t="s">
        <f>IF(P388="r",AO388,IF(P388="n",AO388,"-"))</f>
        <v>28</v>
      </c>
      <c r="Z388" s="148">
        <f>AU388-AV388</f>
        <v>0</v>
      </c>
      <c r="AA388" s="148" t="b">
        <f>IF(Y388="Mudansha",VLOOKUP(X388,$BF$7:$BG$14,2,FALSE),IF(Y388="Yudansha",VLOOKUP(X388,$BI$7:$BJ$10,2,FALSE)))</f>
        <v>0</v>
      </c>
      <c r="AB388" s="148">
        <f>IF(AQ388="Y/O",Information!S$62,0)</f>
        <v>0</v>
      </c>
      <c r="AC388" s="148">
        <f>IF(AR388="Y/O",Information!K$62,0)</f>
        <v>0</v>
      </c>
      <c r="AD388" s="148">
        <f>Z388+AA388+AB388</f>
        <v>0</v>
      </c>
      <c r="AE388" s="133"/>
      <c r="AF388" s="133"/>
      <c r="AG388" s="133"/>
      <c r="AH388" s="133"/>
      <c r="AI388" s="160"/>
      <c r="AJ388" s="160"/>
      <c r="AK388" s="150" t="s">
        <f>IF($P388="r",U388,IF($P388="n",U388,"-"))</f>
        <v>28</v>
      </c>
      <c r="AL388" s="151" t="s">
        <f>IF($P388="r",V388,IF($P388="n",V388,"-"))</f>
        <v>28</v>
      </c>
      <c r="AM388" s="151" t="s">
        <f>IF($P388="r",W388,IF($P388="n",W388,"-"))</f>
        <v>28</v>
      </c>
      <c r="AN388" s="151" t="s">
        <f>IF(P388="r",J388,IF(P388="n",J388,"-"))</f>
        <v>28</v>
      </c>
      <c r="AO388" t="e">
        <f>VLOOKUP(K388,$AZ$8:$BA$27,2,FALSE)</f>
        <v>#N/A</v>
      </c>
      <c r="AP388" s="12" t="s">
        <f>IF(P388="r",(AQ$2-O388),IF(P388="n",(AQ$2-O388),"-"))</f>
        <v>28</v>
      </c>
      <c r="AQ388" s="12" t="s">
        <f>IF(P388="N",Q388,IF(P388="r",Q388,"-"))</f>
        <v>28</v>
      </c>
      <c r="AR388" s="12" t="s">
        <f>IF(P388="N",R388,IF(P388="r",R388,"-"))</f>
        <v>28</v>
      </c>
      <c r="AS388" s="12" t="s">
        <f>IF(P388="N",AI388,IF(P388="r",AI388,"-"))</f>
        <v>28</v>
      </c>
      <c r="AT388" s="12" t="s">
        <f>IF(P388="N",AJ388,IF(P388="r",AJ388,"-"))</f>
        <v>28</v>
      </c>
      <c r="AU388" s="148" t="b">
        <f>IF($Y388="Mudansha",VLOOKUP($X388,$BF$17:$BG$24,2,FALSE),IF($Y388="Yudansha",VLOOKUP($X388,$BI$17:$BJ$20,2,FALSE)))</f>
        <v>0</v>
      </c>
      <c r="AV388" t="b">
        <f>IF($AP388&gt;=65,$AU388,0)</f>
        <v>0</v>
      </c>
    </row>
    <row r="389" spans="1:256">
      <c r="F389" s="155">
        <f>F388+1</f>
        <v>384</v>
      </c>
      <c r="H389" s="133"/>
      <c r="I389" s="133"/>
      <c r="J389" s="134"/>
      <c r="K389" s="135"/>
      <c r="L389" s="136"/>
      <c r="M389" s="137">
        <f>LEFT(L389,2)</f>
      </c>
      <c r="N389" s="138">
        <f>MID(L389,4,2)</f>
      </c>
      <c r="O389" s="139">
        <f>RIGHT(L389,4)</f>
      </c>
      <c r="P389" s="140"/>
      <c r="Q389" s="141"/>
      <c r="R389" s="142"/>
      <c r="S389" s="143"/>
      <c r="T389" s="144"/>
      <c r="U389" s="145"/>
      <c r="V389" s="146"/>
      <c r="W389" s="146"/>
      <c r="X389" s="147" t="e">
        <f>VLOOKUP(AP389,$BC$7:$BD$14,2)</f>
        <v>#N/A</v>
      </c>
      <c r="Y389" s="147" t="s">
        <f>IF(P389="r",AO389,IF(P389="n",AO389,"-"))</f>
        <v>28</v>
      </c>
      <c r="Z389" s="148">
        <f>AU389-AV389</f>
        <v>0</v>
      </c>
      <c r="AA389" s="148" t="b">
        <f>IF(Y389="Mudansha",VLOOKUP(X389,$BF$7:$BG$14,2,FALSE),IF(Y389="Yudansha",VLOOKUP(X389,$BI$7:$BJ$10,2,FALSE)))</f>
        <v>0</v>
      </c>
      <c r="AB389" s="148">
        <f>IF(AQ389="Y/O",Information!S$62,0)</f>
        <v>0</v>
      </c>
      <c r="AC389" s="148">
        <f>IF(AR389="Y/O",Information!K$62,0)</f>
        <v>0</v>
      </c>
      <c r="AD389" s="148">
        <f>Z389+AA389+AB389</f>
        <v>0</v>
      </c>
      <c r="AE389" s="133"/>
      <c r="AF389" s="133"/>
      <c r="AG389" s="133"/>
      <c r="AH389" s="133"/>
      <c r="AI389" s="160"/>
      <c r="AJ389" s="160"/>
      <c r="AK389" s="150" t="s">
        <f>IF($P389="r",U389,IF($P389="n",U389,"-"))</f>
        <v>28</v>
      </c>
      <c r="AL389" s="151" t="s">
        <f>IF($P389="r",V389,IF($P389="n",V389,"-"))</f>
        <v>28</v>
      </c>
      <c r="AM389" s="151" t="s">
        <f>IF($P389="r",W389,IF($P389="n",W389,"-"))</f>
        <v>28</v>
      </c>
      <c r="AN389" s="151" t="s">
        <f>IF(P389="r",J389,IF(P389="n",J389,"-"))</f>
        <v>28</v>
      </c>
      <c r="AO389" t="e">
        <f>VLOOKUP(K389,$AZ$8:$BA$27,2,FALSE)</f>
        <v>#N/A</v>
      </c>
      <c r="AP389" s="12" t="s">
        <f>IF(P389="r",(AQ$2-O389),IF(P389="n",(AQ$2-O389),"-"))</f>
        <v>28</v>
      </c>
      <c r="AQ389" s="12" t="s">
        <f>IF(P389="N",Q389,IF(P389="r",Q389,"-"))</f>
        <v>28</v>
      </c>
      <c r="AR389" s="12" t="s">
        <f>IF(P389="N",R389,IF(P389="r",R389,"-"))</f>
        <v>28</v>
      </c>
      <c r="AS389" s="12" t="s">
        <f>IF(P389="N",AI389,IF(P389="r",AI389,"-"))</f>
        <v>28</v>
      </c>
      <c r="AT389" s="12" t="s">
        <f>IF(P389="N",AJ389,IF(P389="r",AJ389,"-"))</f>
        <v>28</v>
      </c>
      <c r="AU389" s="148" t="b">
        <f>IF($Y389="Mudansha",VLOOKUP($X389,$BF$17:$BG$24,2,FALSE),IF($Y389="Yudansha",VLOOKUP($X389,$BI$17:$BJ$20,2,FALSE)))</f>
        <v>0</v>
      </c>
      <c r="AV389" t="b">
        <f>IF($AP389&gt;=65,$AU389,0)</f>
        <v>0</v>
      </c>
    </row>
    <row r="390" spans="1:256">
      <c r="F390" s="155">
        <f>F389+1</f>
        <v>385</v>
      </c>
      <c r="H390" s="133"/>
      <c r="I390" s="133"/>
      <c r="J390" s="134"/>
      <c r="K390" s="135"/>
      <c r="L390" s="136"/>
      <c r="M390" s="137">
        <f>LEFT(L390,2)</f>
      </c>
      <c r="N390" s="138">
        <f>MID(L390,4,2)</f>
      </c>
      <c r="O390" s="139">
        <f>RIGHT(L390,4)</f>
      </c>
      <c r="P390" s="140"/>
      <c r="Q390" s="141"/>
      <c r="R390" s="142"/>
      <c r="S390" s="143"/>
      <c r="T390" s="144"/>
      <c r="U390" s="145"/>
      <c r="V390" s="146"/>
      <c r="W390" s="146"/>
      <c r="X390" s="147" t="e">
        <f>VLOOKUP(AP390,$BC$7:$BD$14,2)</f>
        <v>#N/A</v>
      </c>
      <c r="Y390" s="147" t="s">
        <f>IF(P390="r",AO390,IF(P390="n",AO390,"-"))</f>
        <v>28</v>
      </c>
      <c r="Z390" s="148">
        <f>AU390-AV390</f>
        <v>0</v>
      </c>
      <c r="AA390" s="148" t="b">
        <f>IF(Y390="Mudansha",VLOOKUP(X390,$BF$7:$BG$14,2,FALSE),IF(Y390="Yudansha",VLOOKUP(X390,$BI$7:$BJ$10,2,FALSE)))</f>
        <v>0</v>
      </c>
      <c r="AB390" s="148">
        <f>IF(AQ390="Y/O",Information!S$62,0)</f>
        <v>0</v>
      </c>
      <c r="AC390" s="148">
        <f>IF(AR390="Y/O",Information!K$62,0)</f>
        <v>0</v>
      </c>
      <c r="AD390" s="148">
        <f>Z390+AA390+AB390</f>
        <v>0</v>
      </c>
      <c r="AE390" s="133"/>
      <c r="AF390" s="133"/>
      <c r="AG390" s="133"/>
      <c r="AH390" s="133"/>
      <c r="AI390" s="160"/>
      <c r="AJ390" s="160"/>
      <c r="AK390" s="150" t="s">
        <f>IF($P390="r",U390,IF($P390="n",U390,"-"))</f>
        <v>28</v>
      </c>
      <c r="AL390" s="151" t="s">
        <f>IF($P390="r",V390,IF($P390="n",V390,"-"))</f>
        <v>28</v>
      </c>
      <c r="AM390" s="151" t="s">
        <f>IF($P390="r",W390,IF($P390="n",W390,"-"))</f>
        <v>28</v>
      </c>
      <c r="AN390" s="151" t="s">
        <f>IF(P390="r",J390,IF(P390="n",J390,"-"))</f>
        <v>28</v>
      </c>
      <c r="AO390" t="e">
        <f>VLOOKUP(K390,$AZ$8:$BA$27,2,FALSE)</f>
        <v>#N/A</v>
      </c>
      <c r="AP390" s="12" t="s">
        <f>IF(P390="r",(AQ$2-O390),IF(P390="n",(AQ$2-O390),"-"))</f>
        <v>28</v>
      </c>
      <c r="AQ390" s="12" t="s">
        <f>IF(P390="N",Q390,IF(P390="r",Q390,"-"))</f>
        <v>28</v>
      </c>
      <c r="AR390" s="12" t="s">
        <f>IF(P390="N",R390,IF(P390="r",R390,"-"))</f>
        <v>28</v>
      </c>
      <c r="AS390" s="12" t="s">
        <f>IF(P390="N",AI390,IF(P390="r",AI390,"-"))</f>
        <v>28</v>
      </c>
      <c r="AT390" s="12" t="s">
        <f>IF(P390="N",AJ390,IF(P390="r",AJ390,"-"))</f>
        <v>28</v>
      </c>
      <c r="AU390" s="148" t="b">
        <f>IF($Y390="Mudansha",VLOOKUP($X390,$BF$17:$BG$24,2,FALSE),IF($Y390="Yudansha",VLOOKUP($X390,$BI$17:$BJ$20,2,FALSE)))</f>
        <v>0</v>
      </c>
      <c r="AV390" t="b">
        <f>IF($AP390&gt;=65,$AU390,0)</f>
        <v>0</v>
      </c>
    </row>
    <row r="391" spans="1:256">
      <c r="F391" s="155">
        <f>F390+1</f>
        <v>386</v>
      </c>
      <c r="H391" s="133"/>
      <c r="I391" s="133"/>
      <c r="J391" s="134"/>
      <c r="K391" s="135"/>
      <c r="L391" s="136"/>
      <c r="M391" s="137">
        <f>LEFT(L391,2)</f>
      </c>
      <c r="N391" s="138">
        <f>MID(L391,4,2)</f>
      </c>
      <c r="O391" s="139">
        <f>RIGHT(L391,4)</f>
      </c>
      <c r="P391" s="140"/>
      <c r="Q391" s="141"/>
      <c r="R391" s="142"/>
      <c r="S391" s="143"/>
      <c r="T391" s="144"/>
      <c r="U391" s="145"/>
      <c r="V391" s="146"/>
      <c r="W391" s="146"/>
      <c r="X391" s="147" t="e">
        <f>VLOOKUP(AP391,$BC$7:$BD$14,2)</f>
        <v>#N/A</v>
      </c>
      <c r="Y391" s="147" t="s">
        <f>IF(P391="r",AO391,IF(P391="n",AO391,"-"))</f>
        <v>28</v>
      </c>
      <c r="Z391" s="148">
        <f>AU391-AV391</f>
        <v>0</v>
      </c>
      <c r="AA391" s="148" t="b">
        <f>IF(Y391="Mudansha",VLOOKUP(X391,$BF$7:$BG$14,2,FALSE),IF(Y391="Yudansha",VLOOKUP(X391,$BI$7:$BJ$10,2,FALSE)))</f>
        <v>0</v>
      </c>
      <c r="AB391" s="148">
        <f>IF(AQ391="Y/O",Information!S$62,0)</f>
        <v>0</v>
      </c>
      <c r="AC391" s="148">
        <f>IF(AR391="Y/O",Information!K$62,0)</f>
        <v>0</v>
      </c>
      <c r="AD391" s="148">
        <f>Z391+AA391+AB391</f>
        <v>0</v>
      </c>
      <c r="AE391" s="133"/>
      <c r="AF391" s="133"/>
      <c r="AG391" s="133"/>
      <c r="AH391" s="133"/>
      <c r="AI391" s="160"/>
      <c r="AJ391" s="160"/>
      <c r="AK391" s="150" t="s">
        <f>IF($P391="r",U391,IF($P391="n",U391,"-"))</f>
        <v>28</v>
      </c>
      <c r="AL391" s="151" t="s">
        <f>IF($P391="r",V391,IF($P391="n",V391,"-"))</f>
        <v>28</v>
      </c>
      <c r="AM391" s="151" t="s">
        <f>IF($P391="r",W391,IF($P391="n",W391,"-"))</f>
        <v>28</v>
      </c>
      <c r="AN391" s="151" t="s">
        <f>IF(P391="r",J391,IF(P391="n",J391,"-"))</f>
        <v>28</v>
      </c>
      <c r="AO391" t="e">
        <f>VLOOKUP(K391,$AZ$8:$BA$27,2,FALSE)</f>
        <v>#N/A</v>
      </c>
      <c r="AP391" s="12" t="s">
        <f>IF(P391="r",(AQ$2-O391),IF(P391="n",(AQ$2-O391),"-"))</f>
        <v>28</v>
      </c>
      <c r="AQ391" s="12" t="s">
        <f>IF(P391="N",Q391,IF(P391="r",Q391,"-"))</f>
        <v>28</v>
      </c>
      <c r="AR391" s="12" t="s">
        <f>IF(P391="N",R391,IF(P391="r",R391,"-"))</f>
        <v>28</v>
      </c>
      <c r="AS391" s="12" t="s">
        <f>IF(P391="N",AI391,IF(P391="r",AI391,"-"))</f>
        <v>28</v>
      </c>
      <c r="AT391" s="12" t="s">
        <f>IF(P391="N",AJ391,IF(P391="r",AJ391,"-"))</f>
        <v>28</v>
      </c>
      <c r="AU391" s="148" t="b">
        <f>IF($Y391="Mudansha",VLOOKUP($X391,$BF$17:$BG$24,2,FALSE),IF($Y391="Yudansha",VLOOKUP($X391,$BI$17:$BJ$20,2,FALSE)))</f>
        <v>0</v>
      </c>
      <c r="AV391" t="b">
        <f>IF($AP391&gt;=65,$AU391,0)</f>
        <v>0</v>
      </c>
    </row>
    <row r="392" spans="1:256">
      <c r="F392" s="155">
        <f>F391+1</f>
        <v>387</v>
      </c>
      <c r="H392" s="133"/>
      <c r="I392" s="133"/>
      <c r="J392" s="134"/>
      <c r="K392" s="135"/>
      <c r="L392" s="136"/>
      <c r="M392" s="137">
        <f>LEFT(L392,2)</f>
      </c>
      <c r="N392" s="138">
        <f>MID(L392,4,2)</f>
      </c>
      <c r="O392" s="139">
        <f>RIGHT(L392,4)</f>
      </c>
      <c r="P392" s="140"/>
      <c r="Q392" s="141"/>
      <c r="R392" s="142"/>
      <c r="S392" s="143"/>
      <c r="T392" s="144"/>
      <c r="U392" s="145"/>
      <c r="V392" s="146"/>
      <c r="W392" s="146"/>
      <c r="X392" s="147" t="e">
        <f>VLOOKUP(AP392,$BC$7:$BD$14,2)</f>
        <v>#N/A</v>
      </c>
      <c r="Y392" s="147" t="s">
        <f>IF(P392="r",AO392,IF(P392="n",AO392,"-"))</f>
        <v>28</v>
      </c>
      <c r="Z392" s="148">
        <f>AU392-AV392</f>
        <v>0</v>
      </c>
      <c r="AA392" s="148" t="b">
        <f>IF(Y392="Mudansha",VLOOKUP(X392,$BF$7:$BG$14,2,FALSE),IF(Y392="Yudansha",VLOOKUP(X392,$BI$7:$BJ$10,2,FALSE)))</f>
        <v>0</v>
      </c>
      <c r="AB392" s="148">
        <f>IF(AQ392="Y/O",Information!S$62,0)</f>
        <v>0</v>
      </c>
      <c r="AC392" s="148">
        <f>IF(AR392="Y/O",Information!K$62,0)</f>
        <v>0</v>
      </c>
      <c r="AD392" s="148">
        <f>Z392+AA392+AB392</f>
        <v>0</v>
      </c>
      <c r="AE392" s="133"/>
      <c r="AF392" s="133"/>
      <c r="AG392" s="133"/>
      <c r="AH392" s="133"/>
      <c r="AI392" s="160"/>
      <c r="AJ392" s="160"/>
      <c r="AK392" s="150" t="s">
        <f>IF($P392="r",U392,IF($P392="n",U392,"-"))</f>
        <v>28</v>
      </c>
      <c r="AL392" s="151" t="s">
        <f>IF($P392="r",V392,IF($P392="n",V392,"-"))</f>
        <v>28</v>
      </c>
      <c r="AM392" s="151" t="s">
        <f>IF($P392="r",W392,IF($P392="n",W392,"-"))</f>
        <v>28</v>
      </c>
      <c r="AN392" s="151" t="s">
        <f>IF(P392="r",J392,IF(P392="n",J392,"-"))</f>
        <v>28</v>
      </c>
      <c r="AO392" t="e">
        <f>VLOOKUP(K392,$AZ$8:$BA$27,2,FALSE)</f>
        <v>#N/A</v>
      </c>
      <c r="AP392" s="12" t="s">
        <f>IF(P392="r",(AQ$2-O392),IF(P392="n",(AQ$2-O392),"-"))</f>
        <v>28</v>
      </c>
      <c r="AQ392" s="12" t="s">
        <f>IF(P392="N",Q392,IF(P392="r",Q392,"-"))</f>
        <v>28</v>
      </c>
      <c r="AR392" s="12" t="s">
        <f>IF(P392="N",R392,IF(P392="r",R392,"-"))</f>
        <v>28</v>
      </c>
      <c r="AS392" s="12" t="s">
        <f>IF(P392="N",AI392,IF(P392="r",AI392,"-"))</f>
        <v>28</v>
      </c>
      <c r="AT392" s="12" t="s">
        <f>IF(P392="N",AJ392,IF(P392="r",AJ392,"-"))</f>
        <v>28</v>
      </c>
      <c r="AU392" s="148" t="b">
        <f>IF($Y392="Mudansha",VLOOKUP($X392,$BF$17:$BG$24,2,FALSE),IF($Y392="Yudansha",VLOOKUP($X392,$BI$17:$BJ$20,2,FALSE)))</f>
        <v>0</v>
      </c>
      <c r="AV392" t="b">
        <f>IF($AP392&gt;=65,$AU392,0)</f>
        <v>0</v>
      </c>
    </row>
    <row r="393" spans="1:256">
      <c r="F393" s="155">
        <f>F392+1</f>
        <v>388</v>
      </c>
      <c r="H393" s="133"/>
      <c r="I393" s="133"/>
      <c r="J393" s="134"/>
      <c r="K393" s="135"/>
      <c r="L393" s="136"/>
      <c r="M393" s="137">
        <f>LEFT(L393,2)</f>
      </c>
      <c r="N393" s="138">
        <f>MID(L393,4,2)</f>
      </c>
      <c r="O393" s="139">
        <f>RIGHT(L393,4)</f>
      </c>
      <c r="P393" s="140"/>
      <c r="Q393" s="141"/>
      <c r="R393" s="142"/>
      <c r="S393" s="143"/>
      <c r="T393" s="144"/>
      <c r="U393" s="145"/>
      <c r="V393" s="146"/>
      <c r="W393" s="146"/>
      <c r="X393" s="147" t="e">
        <f>VLOOKUP(AP393,$BC$7:$BD$14,2)</f>
        <v>#N/A</v>
      </c>
      <c r="Y393" s="147" t="s">
        <f>IF(P393="r",AO393,IF(P393="n",AO393,"-"))</f>
        <v>28</v>
      </c>
      <c r="Z393" s="148">
        <f>AU393-AV393</f>
        <v>0</v>
      </c>
      <c r="AA393" s="148" t="b">
        <f>IF(Y393="Mudansha",VLOOKUP(X393,$BF$7:$BG$14,2,FALSE),IF(Y393="Yudansha",VLOOKUP(X393,$BI$7:$BJ$10,2,FALSE)))</f>
        <v>0</v>
      </c>
      <c r="AB393" s="148">
        <f>IF(AQ393="Y/O",Information!S$62,0)</f>
        <v>0</v>
      </c>
      <c r="AC393" s="148">
        <f>IF(AR393="Y/O",Information!K$62,0)</f>
        <v>0</v>
      </c>
      <c r="AD393" s="148">
        <f>Z393+AA393+AB393</f>
        <v>0</v>
      </c>
      <c r="AE393" s="133"/>
      <c r="AF393" s="133"/>
      <c r="AG393" s="133"/>
      <c r="AH393" s="133"/>
      <c r="AI393" s="160"/>
      <c r="AJ393" s="160"/>
      <c r="AK393" s="150" t="s">
        <f>IF($P393="r",U393,IF($P393="n",U393,"-"))</f>
        <v>28</v>
      </c>
      <c r="AL393" s="151" t="s">
        <f>IF($P393="r",V393,IF($P393="n",V393,"-"))</f>
        <v>28</v>
      </c>
      <c r="AM393" s="151" t="s">
        <f>IF($P393="r",W393,IF($P393="n",W393,"-"))</f>
        <v>28</v>
      </c>
      <c r="AN393" s="151" t="s">
        <f>IF(P393="r",J393,IF(P393="n",J393,"-"))</f>
        <v>28</v>
      </c>
      <c r="AO393" t="e">
        <f>VLOOKUP(K393,$AZ$8:$BA$27,2,FALSE)</f>
        <v>#N/A</v>
      </c>
      <c r="AP393" s="12" t="s">
        <f>IF(P393="r",(AQ$2-O393),IF(P393="n",(AQ$2-O393),"-"))</f>
        <v>28</v>
      </c>
      <c r="AQ393" s="12" t="s">
        <f>IF(P393="N",Q393,IF(P393="r",Q393,"-"))</f>
        <v>28</v>
      </c>
      <c r="AR393" s="12" t="s">
        <f>IF(P393="N",R393,IF(P393="r",R393,"-"))</f>
        <v>28</v>
      </c>
      <c r="AS393" s="12" t="s">
        <f>IF(P393="N",AI393,IF(P393="r",AI393,"-"))</f>
        <v>28</v>
      </c>
      <c r="AT393" s="12" t="s">
        <f>IF(P393="N",AJ393,IF(P393="r",AJ393,"-"))</f>
        <v>28</v>
      </c>
      <c r="AU393" s="148" t="b">
        <f>IF($Y393="Mudansha",VLOOKUP($X393,$BF$17:$BG$24,2,FALSE),IF($Y393="Yudansha",VLOOKUP($X393,$BI$17:$BJ$20,2,FALSE)))</f>
        <v>0</v>
      </c>
      <c r="AV393" t="b">
        <f>IF($AP393&gt;=65,$AU393,0)</f>
        <v>0</v>
      </c>
    </row>
    <row r="394" spans="1:256">
      <c r="F394" s="155">
        <f>F393+1</f>
        <v>389</v>
      </c>
      <c r="H394" s="133"/>
      <c r="I394" s="133"/>
      <c r="J394" s="134"/>
      <c r="K394" s="135"/>
      <c r="L394" s="136"/>
      <c r="M394" s="137">
        <f>LEFT(L394,2)</f>
      </c>
      <c r="N394" s="138">
        <f>MID(L394,4,2)</f>
      </c>
      <c r="O394" s="139">
        <f>RIGHT(L394,4)</f>
      </c>
      <c r="P394" s="140"/>
      <c r="Q394" s="141"/>
      <c r="R394" s="142"/>
      <c r="S394" s="143"/>
      <c r="T394" s="144"/>
      <c r="U394" s="145"/>
      <c r="V394" s="146"/>
      <c r="W394" s="146"/>
      <c r="X394" s="147" t="e">
        <f>VLOOKUP(AP394,$BC$7:$BD$14,2)</f>
        <v>#N/A</v>
      </c>
      <c r="Y394" s="147" t="s">
        <f>IF(P394="r",AO394,IF(P394="n",AO394,"-"))</f>
        <v>28</v>
      </c>
      <c r="Z394" s="148">
        <f>AU394-AV394</f>
        <v>0</v>
      </c>
      <c r="AA394" s="148" t="b">
        <f>IF(Y394="Mudansha",VLOOKUP(X394,$BF$7:$BG$14,2,FALSE),IF(Y394="Yudansha",VLOOKUP(X394,$BI$7:$BJ$10,2,FALSE)))</f>
        <v>0</v>
      </c>
      <c r="AB394" s="148">
        <f>IF(AQ394="Y/O",Information!S$62,0)</f>
        <v>0</v>
      </c>
      <c r="AC394" s="148">
        <f>IF(AR394="Y/O",Information!K$62,0)</f>
        <v>0</v>
      </c>
      <c r="AD394" s="148">
        <f>Z394+AA394+AB394</f>
        <v>0</v>
      </c>
      <c r="AE394" s="133"/>
      <c r="AF394" s="133"/>
      <c r="AG394" s="133"/>
      <c r="AH394" s="133"/>
      <c r="AI394" s="160"/>
      <c r="AJ394" s="160"/>
      <c r="AK394" s="150" t="s">
        <f>IF($P394="r",U394,IF($P394="n",U394,"-"))</f>
        <v>28</v>
      </c>
      <c r="AL394" s="151" t="s">
        <f>IF($P394="r",V394,IF($P394="n",V394,"-"))</f>
        <v>28</v>
      </c>
      <c r="AM394" s="151" t="s">
        <f>IF($P394="r",W394,IF($P394="n",W394,"-"))</f>
        <v>28</v>
      </c>
      <c r="AN394" s="151" t="s">
        <f>IF(P394="r",J394,IF(P394="n",J394,"-"))</f>
        <v>28</v>
      </c>
      <c r="AO394" t="e">
        <f>VLOOKUP(K394,$AZ$8:$BA$27,2,FALSE)</f>
        <v>#N/A</v>
      </c>
      <c r="AP394" s="12" t="s">
        <f>IF(P394="r",(AQ$2-O394),IF(P394="n",(AQ$2-O394),"-"))</f>
        <v>28</v>
      </c>
      <c r="AQ394" s="12" t="s">
        <f>IF(P394="N",Q394,IF(P394="r",Q394,"-"))</f>
        <v>28</v>
      </c>
      <c r="AR394" s="12" t="s">
        <f>IF(P394="N",R394,IF(P394="r",R394,"-"))</f>
        <v>28</v>
      </c>
      <c r="AS394" s="12" t="s">
        <f>IF(P394="N",AI394,IF(P394="r",AI394,"-"))</f>
        <v>28</v>
      </c>
      <c r="AT394" s="12" t="s">
        <f>IF(P394="N",AJ394,IF(P394="r",AJ394,"-"))</f>
        <v>28</v>
      </c>
      <c r="AU394" s="148" t="b">
        <f>IF($Y394="Mudansha",VLOOKUP($X394,$BF$17:$BG$24,2,FALSE),IF($Y394="Yudansha",VLOOKUP($X394,$BI$17:$BJ$20,2,FALSE)))</f>
        <v>0</v>
      </c>
      <c r="AV394" t="b">
        <f>IF($AP394&gt;=65,$AU394,0)</f>
        <v>0</v>
      </c>
    </row>
    <row r="395" spans="1:256">
      <c r="F395" s="155">
        <f>F394+1</f>
        <v>390</v>
      </c>
      <c r="H395" s="133"/>
      <c r="I395" s="133"/>
      <c r="J395" s="134"/>
      <c r="K395" s="135"/>
      <c r="L395" s="136"/>
      <c r="M395" s="137">
        <f>LEFT(L395,2)</f>
      </c>
      <c r="N395" s="138">
        <f>MID(L395,4,2)</f>
      </c>
      <c r="O395" s="139">
        <f>RIGHT(L395,4)</f>
      </c>
      <c r="P395" s="140"/>
      <c r="Q395" s="141"/>
      <c r="R395" s="142"/>
      <c r="S395" s="143"/>
      <c r="T395" s="144"/>
      <c r="U395" s="145"/>
      <c r="V395" s="146"/>
      <c r="W395" s="146"/>
      <c r="X395" s="147" t="e">
        <f>VLOOKUP(AP395,$BC$7:$BD$14,2)</f>
        <v>#N/A</v>
      </c>
      <c r="Y395" s="147" t="s">
        <f>IF(P395="r",AO395,IF(P395="n",AO395,"-"))</f>
        <v>28</v>
      </c>
      <c r="Z395" s="148">
        <f>AU395-AV395</f>
        <v>0</v>
      </c>
      <c r="AA395" s="148" t="b">
        <f>IF(Y395="Mudansha",VLOOKUP(X395,$BF$7:$BG$14,2,FALSE),IF(Y395="Yudansha",VLOOKUP(X395,$BI$7:$BJ$10,2,FALSE)))</f>
        <v>0</v>
      </c>
      <c r="AB395" s="148">
        <f>IF(AQ395="Y/O",Information!S$62,0)</f>
        <v>0</v>
      </c>
      <c r="AC395" s="148">
        <f>IF(AR395="Y/O",Information!K$62,0)</f>
        <v>0</v>
      </c>
      <c r="AD395" s="148">
        <f>Z395+AA395+AB395</f>
        <v>0</v>
      </c>
      <c r="AE395" s="133"/>
      <c r="AF395" s="133"/>
      <c r="AG395" s="133"/>
      <c r="AH395" s="133"/>
      <c r="AI395" s="160"/>
      <c r="AJ395" s="160"/>
      <c r="AK395" s="150" t="s">
        <f>IF($P395="r",U395,IF($P395="n",U395,"-"))</f>
        <v>28</v>
      </c>
      <c r="AL395" s="151" t="s">
        <f>IF($P395="r",V395,IF($P395="n",V395,"-"))</f>
        <v>28</v>
      </c>
      <c r="AM395" s="151" t="s">
        <f>IF($P395="r",W395,IF($P395="n",W395,"-"))</f>
        <v>28</v>
      </c>
      <c r="AN395" s="151" t="s">
        <f>IF(P395="r",J395,IF(P395="n",J395,"-"))</f>
        <v>28</v>
      </c>
      <c r="AO395" t="e">
        <f>VLOOKUP(K395,$AZ$8:$BA$27,2,FALSE)</f>
        <v>#N/A</v>
      </c>
      <c r="AP395" s="12" t="s">
        <f>IF(P395="r",(AQ$2-O395),IF(P395="n",(AQ$2-O395),"-"))</f>
        <v>28</v>
      </c>
      <c r="AQ395" s="12" t="s">
        <f>IF(P395="N",Q395,IF(P395="r",Q395,"-"))</f>
        <v>28</v>
      </c>
      <c r="AR395" s="12" t="s">
        <f>IF(P395="N",R395,IF(P395="r",R395,"-"))</f>
        <v>28</v>
      </c>
      <c r="AS395" s="12" t="s">
        <f>IF(P395="N",AI395,IF(P395="r",AI395,"-"))</f>
        <v>28</v>
      </c>
      <c r="AT395" s="12" t="s">
        <f>IF(P395="N",AJ395,IF(P395="r",AJ395,"-"))</f>
        <v>28</v>
      </c>
      <c r="AU395" s="148" t="b">
        <f>IF($Y395="Mudansha",VLOOKUP($X395,$BF$17:$BG$24,2,FALSE),IF($Y395="Yudansha",VLOOKUP($X395,$BI$17:$BJ$20,2,FALSE)))</f>
        <v>0</v>
      </c>
      <c r="AV395" t="b">
        <f>IF($AP395&gt;=65,$AU395,0)</f>
        <v>0</v>
      </c>
    </row>
    <row r="396" spans="1:256">
      <c r="F396" s="155">
        <f>F395+1</f>
        <v>391</v>
      </c>
      <c r="H396" s="133"/>
      <c r="I396" s="133"/>
      <c r="J396" s="134"/>
      <c r="K396" s="135"/>
      <c r="L396" s="136"/>
      <c r="M396" s="137">
        <f>LEFT(L396,2)</f>
      </c>
      <c r="N396" s="138">
        <f>MID(L396,4,2)</f>
      </c>
      <c r="O396" s="139">
        <f>RIGHT(L396,4)</f>
      </c>
      <c r="P396" s="140"/>
      <c r="Q396" s="141"/>
      <c r="R396" s="142"/>
      <c r="S396" s="143"/>
      <c r="T396" s="144"/>
      <c r="U396" s="145"/>
      <c r="V396" s="146"/>
      <c r="W396" s="146"/>
      <c r="X396" s="147" t="e">
        <f>VLOOKUP(AP396,$BC$7:$BD$14,2)</f>
        <v>#N/A</v>
      </c>
      <c r="Y396" s="147" t="s">
        <f>IF(P396="r",AO396,IF(P396="n",AO396,"-"))</f>
        <v>28</v>
      </c>
      <c r="Z396" s="148">
        <f>AU396-AV396</f>
        <v>0</v>
      </c>
      <c r="AA396" s="148" t="b">
        <f>IF(Y396="Mudansha",VLOOKUP(X396,$BF$7:$BG$14,2,FALSE),IF(Y396="Yudansha",VLOOKUP(X396,$BI$7:$BJ$10,2,FALSE)))</f>
        <v>0</v>
      </c>
      <c r="AB396" s="148">
        <f>IF(AQ396="Y/O",Information!S$62,0)</f>
        <v>0</v>
      </c>
      <c r="AC396" s="148">
        <f>IF(AR396="Y/O",Information!K$62,0)</f>
        <v>0</v>
      </c>
      <c r="AD396" s="148">
        <f>Z396+AA396+AB396</f>
        <v>0</v>
      </c>
      <c r="AE396" s="133"/>
      <c r="AF396" s="133"/>
      <c r="AG396" s="133"/>
      <c r="AH396" s="133"/>
      <c r="AI396" s="160"/>
      <c r="AJ396" s="160"/>
      <c r="AK396" s="150" t="s">
        <f>IF($P396="r",U396,IF($P396="n",U396,"-"))</f>
        <v>28</v>
      </c>
      <c r="AL396" s="151" t="s">
        <f>IF($P396="r",V396,IF($P396="n",V396,"-"))</f>
        <v>28</v>
      </c>
      <c r="AM396" s="151" t="s">
        <f>IF($P396="r",W396,IF($P396="n",W396,"-"))</f>
        <v>28</v>
      </c>
      <c r="AN396" s="151" t="s">
        <f>IF(P396="r",J396,IF(P396="n",J396,"-"))</f>
        <v>28</v>
      </c>
      <c r="AO396" t="e">
        <f>VLOOKUP(K396,$AZ$8:$BA$27,2,FALSE)</f>
        <v>#N/A</v>
      </c>
      <c r="AP396" s="12" t="s">
        <f>IF(P396="r",(AQ$2-O396),IF(P396="n",(AQ$2-O396),"-"))</f>
        <v>28</v>
      </c>
      <c r="AQ396" s="12" t="s">
        <f>IF(P396="N",Q396,IF(P396="r",Q396,"-"))</f>
        <v>28</v>
      </c>
      <c r="AR396" s="12" t="s">
        <f>IF(P396="N",R396,IF(P396="r",R396,"-"))</f>
        <v>28</v>
      </c>
      <c r="AS396" s="12" t="s">
        <f>IF(P396="N",AI396,IF(P396="r",AI396,"-"))</f>
        <v>28</v>
      </c>
      <c r="AT396" s="12" t="s">
        <f>IF(P396="N",AJ396,IF(P396="r",AJ396,"-"))</f>
        <v>28</v>
      </c>
      <c r="AU396" s="148" t="b">
        <f>IF($Y396="Mudansha",VLOOKUP($X396,$BF$17:$BG$24,2,FALSE),IF($Y396="Yudansha",VLOOKUP($X396,$BI$17:$BJ$20,2,FALSE)))</f>
        <v>0</v>
      </c>
      <c r="AV396" t="b">
        <f>IF($AP396&gt;=65,$AU396,0)</f>
        <v>0</v>
      </c>
    </row>
    <row r="397" spans="1:256">
      <c r="F397" s="155">
        <f>F396+1</f>
        <v>392</v>
      </c>
      <c r="H397" s="133"/>
      <c r="I397" s="133"/>
      <c r="J397" s="134"/>
      <c r="K397" s="135"/>
      <c r="L397" s="136"/>
      <c r="M397" s="137">
        <f>LEFT(L397,2)</f>
      </c>
      <c r="N397" s="138">
        <f>MID(L397,4,2)</f>
      </c>
      <c r="O397" s="139">
        <f>RIGHT(L397,4)</f>
      </c>
      <c r="P397" s="140"/>
      <c r="Q397" s="141"/>
      <c r="R397" s="142"/>
      <c r="S397" s="143"/>
      <c r="T397" s="144"/>
      <c r="U397" s="145"/>
      <c r="V397" s="146"/>
      <c r="W397" s="146"/>
      <c r="X397" s="147" t="e">
        <f>VLOOKUP(AP397,$BC$7:$BD$14,2)</f>
        <v>#N/A</v>
      </c>
      <c r="Y397" s="147" t="s">
        <f>IF(P397="r",AO397,IF(P397="n",AO397,"-"))</f>
        <v>28</v>
      </c>
      <c r="Z397" s="148">
        <f>AU397-AV397</f>
        <v>0</v>
      </c>
      <c r="AA397" s="148" t="b">
        <f>IF(Y397="Mudansha",VLOOKUP(X397,$BF$7:$BG$14,2,FALSE),IF(Y397="Yudansha",VLOOKUP(X397,$BI$7:$BJ$10,2,FALSE)))</f>
        <v>0</v>
      </c>
      <c r="AB397" s="148">
        <f>IF(AQ397="Y/O",Information!S$62,0)</f>
        <v>0</v>
      </c>
      <c r="AC397" s="148">
        <f>IF(AR397="Y/O",Information!K$62,0)</f>
        <v>0</v>
      </c>
      <c r="AD397" s="148">
        <f>Z397+AA397+AB397</f>
        <v>0</v>
      </c>
      <c r="AE397" s="133"/>
      <c r="AF397" s="133"/>
      <c r="AG397" s="133"/>
      <c r="AH397" s="133"/>
      <c r="AI397" s="160"/>
      <c r="AJ397" s="160"/>
      <c r="AK397" s="150" t="s">
        <f>IF($P397="r",U397,IF($P397="n",U397,"-"))</f>
        <v>28</v>
      </c>
      <c r="AL397" s="151" t="s">
        <f>IF($P397="r",V397,IF($P397="n",V397,"-"))</f>
        <v>28</v>
      </c>
      <c r="AM397" s="151" t="s">
        <f>IF($P397="r",W397,IF($P397="n",W397,"-"))</f>
        <v>28</v>
      </c>
      <c r="AN397" s="151" t="s">
        <f>IF(P397="r",J397,IF(P397="n",J397,"-"))</f>
        <v>28</v>
      </c>
      <c r="AO397" t="e">
        <f>VLOOKUP(K397,$AZ$8:$BA$27,2,FALSE)</f>
        <v>#N/A</v>
      </c>
      <c r="AP397" s="12" t="s">
        <f>IF(P397="r",(AQ$2-O397),IF(P397="n",(AQ$2-O397),"-"))</f>
        <v>28</v>
      </c>
      <c r="AQ397" s="12" t="s">
        <f>IF(P397="N",Q397,IF(P397="r",Q397,"-"))</f>
        <v>28</v>
      </c>
      <c r="AR397" s="12" t="s">
        <f>IF(P397="N",R397,IF(P397="r",R397,"-"))</f>
        <v>28</v>
      </c>
      <c r="AS397" s="12" t="s">
        <f>IF(P397="N",AI397,IF(P397="r",AI397,"-"))</f>
        <v>28</v>
      </c>
      <c r="AT397" s="12" t="s">
        <f>IF(P397="N",AJ397,IF(P397="r",AJ397,"-"))</f>
        <v>28</v>
      </c>
      <c r="AU397" s="148" t="b">
        <f>IF($Y397="Mudansha",VLOOKUP($X397,$BF$17:$BG$24,2,FALSE),IF($Y397="Yudansha",VLOOKUP($X397,$BI$17:$BJ$20,2,FALSE)))</f>
        <v>0</v>
      </c>
      <c r="AV397" t="b">
        <f>IF($AP397&gt;=65,$AU397,0)</f>
        <v>0</v>
      </c>
    </row>
    <row r="398" spans="1:256">
      <c r="F398" s="155">
        <f>F397+1</f>
        <v>393</v>
      </c>
      <c r="H398" s="133"/>
      <c r="I398" s="133"/>
      <c r="J398" s="134"/>
      <c r="K398" s="135"/>
      <c r="L398" s="136"/>
      <c r="M398" s="137">
        <f>LEFT(L398,2)</f>
      </c>
      <c r="N398" s="138">
        <f>MID(L398,4,2)</f>
      </c>
      <c r="O398" s="139">
        <f>RIGHT(L398,4)</f>
      </c>
      <c r="P398" s="140"/>
      <c r="Q398" s="141"/>
      <c r="R398" s="142"/>
      <c r="S398" s="143"/>
      <c r="T398" s="144"/>
      <c r="U398" s="145"/>
      <c r="V398" s="146"/>
      <c r="W398" s="146"/>
      <c r="X398" s="147" t="e">
        <f>VLOOKUP(AP398,$BC$7:$BD$14,2)</f>
        <v>#N/A</v>
      </c>
      <c r="Y398" s="147" t="s">
        <f>IF(P398="r",AO398,IF(P398="n",AO398,"-"))</f>
        <v>28</v>
      </c>
      <c r="Z398" s="148">
        <f>AU398-AV398</f>
        <v>0</v>
      </c>
      <c r="AA398" s="148" t="b">
        <f>IF(Y398="Mudansha",VLOOKUP(X398,$BF$7:$BG$14,2,FALSE),IF(Y398="Yudansha",VLOOKUP(X398,$BI$7:$BJ$10,2,FALSE)))</f>
        <v>0</v>
      </c>
      <c r="AB398" s="148">
        <f>IF(AQ398="Y/O",Information!S$62,0)</f>
        <v>0</v>
      </c>
      <c r="AC398" s="148">
        <f>IF(AR398="Y/O",Information!K$62,0)</f>
        <v>0</v>
      </c>
      <c r="AD398" s="148">
        <f>Z398+AA398+AB398</f>
        <v>0</v>
      </c>
      <c r="AE398" s="133"/>
      <c r="AF398" s="133"/>
      <c r="AG398" s="133"/>
      <c r="AH398" s="133"/>
      <c r="AI398" s="160"/>
      <c r="AJ398" s="160"/>
      <c r="AK398" s="150" t="s">
        <f>IF($P398="r",U398,IF($P398="n",U398,"-"))</f>
        <v>28</v>
      </c>
      <c r="AL398" s="151" t="s">
        <f>IF($P398="r",V398,IF($P398="n",V398,"-"))</f>
        <v>28</v>
      </c>
      <c r="AM398" s="151" t="s">
        <f>IF($P398="r",W398,IF($P398="n",W398,"-"))</f>
        <v>28</v>
      </c>
      <c r="AN398" s="151" t="s">
        <f>IF(P398="r",J398,IF(P398="n",J398,"-"))</f>
        <v>28</v>
      </c>
      <c r="AO398" t="e">
        <f>VLOOKUP(K398,$AZ$8:$BA$27,2,FALSE)</f>
        <v>#N/A</v>
      </c>
      <c r="AP398" s="12" t="s">
        <f>IF(P398="r",(AQ$2-O398),IF(P398="n",(AQ$2-O398),"-"))</f>
        <v>28</v>
      </c>
      <c r="AQ398" s="12" t="s">
        <f>IF(P398="N",Q398,IF(P398="r",Q398,"-"))</f>
        <v>28</v>
      </c>
      <c r="AR398" s="12" t="s">
        <f>IF(P398="N",R398,IF(P398="r",R398,"-"))</f>
        <v>28</v>
      </c>
      <c r="AS398" s="12" t="s">
        <f>IF(P398="N",AI398,IF(P398="r",AI398,"-"))</f>
        <v>28</v>
      </c>
      <c r="AT398" s="12" t="s">
        <f>IF(P398="N",AJ398,IF(P398="r",AJ398,"-"))</f>
        <v>28</v>
      </c>
      <c r="AU398" s="148" t="b">
        <f>IF($Y398="Mudansha",VLOOKUP($X398,$BF$17:$BG$24,2,FALSE),IF($Y398="Yudansha",VLOOKUP($X398,$BI$17:$BJ$20,2,FALSE)))</f>
        <v>0</v>
      </c>
      <c r="AV398" t="b">
        <f>IF($AP398&gt;=65,$AU398,0)</f>
        <v>0</v>
      </c>
    </row>
    <row r="399" spans="1:256">
      <c r="F399" s="155">
        <f>F398+1</f>
        <v>394</v>
      </c>
      <c r="H399" s="133"/>
      <c r="I399" s="133"/>
      <c r="J399" s="134"/>
      <c r="K399" s="135"/>
      <c r="L399" s="136"/>
      <c r="M399" s="137">
        <f>LEFT(L399,2)</f>
      </c>
      <c r="N399" s="138">
        <f>MID(L399,4,2)</f>
      </c>
      <c r="O399" s="139">
        <f>RIGHT(L399,4)</f>
      </c>
      <c r="P399" s="140"/>
      <c r="Q399" s="141"/>
      <c r="R399" s="142"/>
      <c r="S399" s="143"/>
      <c r="T399" s="144"/>
      <c r="U399" s="145"/>
      <c r="V399" s="146"/>
      <c r="W399" s="146"/>
      <c r="X399" s="147" t="e">
        <f>VLOOKUP(AP399,$BC$7:$BD$14,2)</f>
        <v>#N/A</v>
      </c>
      <c r="Y399" s="147" t="s">
        <f>IF(P399="r",AO399,IF(P399="n",AO399,"-"))</f>
        <v>28</v>
      </c>
      <c r="Z399" s="148">
        <f>AU399-AV399</f>
        <v>0</v>
      </c>
      <c r="AA399" s="148" t="b">
        <f>IF(Y399="Mudansha",VLOOKUP(X399,$BF$7:$BG$14,2,FALSE),IF(Y399="Yudansha",VLOOKUP(X399,$BI$7:$BJ$10,2,FALSE)))</f>
        <v>0</v>
      </c>
      <c r="AB399" s="148">
        <f>IF(AQ399="Y/O",Information!S$62,0)</f>
        <v>0</v>
      </c>
      <c r="AC399" s="148">
        <f>IF(AR399="Y/O",Information!K$62,0)</f>
        <v>0</v>
      </c>
      <c r="AD399" s="148">
        <f>Z399+AA399+AB399</f>
        <v>0</v>
      </c>
      <c r="AE399" s="133"/>
      <c r="AF399" s="133"/>
      <c r="AG399" s="133"/>
      <c r="AH399" s="133"/>
      <c r="AI399" s="160"/>
      <c r="AJ399" s="160"/>
      <c r="AK399" s="150" t="s">
        <f>IF($P399="r",U399,IF($P399="n",U399,"-"))</f>
        <v>28</v>
      </c>
      <c r="AL399" s="151" t="s">
        <f>IF($P399="r",V399,IF($P399="n",V399,"-"))</f>
        <v>28</v>
      </c>
      <c r="AM399" s="151" t="s">
        <f>IF($P399="r",W399,IF($P399="n",W399,"-"))</f>
        <v>28</v>
      </c>
      <c r="AN399" s="151" t="s">
        <f>IF(P399="r",J399,IF(P399="n",J399,"-"))</f>
        <v>28</v>
      </c>
      <c r="AO399" t="e">
        <f>VLOOKUP(K399,$AZ$8:$BA$27,2,FALSE)</f>
        <v>#N/A</v>
      </c>
      <c r="AP399" s="12" t="s">
        <f>IF(P399="r",(AQ$2-O399),IF(P399="n",(AQ$2-O399),"-"))</f>
        <v>28</v>
      </c>
      <c r="AQ399" s="12" t="s">
        <f>IF(P399="N",Q399,IF(P399="r",Q399,"-"))</f>
        <v>28</v>
      </c>
      <c r="AR399" s="12" t="s">
        <f>IF(P399="N",R399,IF(P399="r",R399,"-"))</f>
        <v>28</v>
      </c>
      <c r="AS399" s="12" t="s">
        <f>IF(P399="N",AI399,IF(P399="r",AI399,"-"))</f>
        <v>28</v>
      </c>
      <c r="AT399" s="12" t="s">
        <f>IF(P399="N",AJ399,IF(P399="r",AJ399,"-"))</f>
        <v>28</v>
      </c>
      <c r="AU399" s="148" t="b">
        <f>IF($Y399="Mudansha",VLOOKUP($X399,$BF$17:$BG$24,2,FALSE),IF($Y399="Yudansha",VLOOKUP($X399,$BI$17:$BJ$20,2,FALSE)))</f>
        <v>0</v>
      </c>
      <c r="AV399" t="b">
        <f>IF($AP399&gt;=65,$AU399,0)</f>
        <v>0</v>
      </c>
    </row>
    <row r="400" spans="1:256">
      <c r="F400" s="155">
        <f>F399+1</f>
        <v>395</v>
      </c>
      <c r="H400" s="133"/>
      <c r="I400" s="133"/>
      <c r="J400" s="134"/>
      <c r="K400" s="135"/>
      <c r="L400" s="136"/>
      <c r="M400" s="137">
        <f>LEFT(L400,2)</f>
      </c>
      <c r="N400" s="138">
        <f>MID(L400,4,2)</f>
      </c>
      <c r="O400" s="139">
        <f>RIGHT(L400,4)</f>
      </c>
      <c r="P400" s="140"/>
      <c r="Q400" s="141"/>
      <c r="R400" s="142"/>
      <c r="S400" s="143"/>
      <c r="T400" s="144"/>
      <c r="U400" s="145"/>
      <c r="V400" s="146"/>
      <c r="W400" s="146"/>
      <c r="X400" s="147" t="e">
        <f>VLOOKUP(AP400,$BC$7:$BD$14,2)</f>
        <v>#N/A</v>
      </c>
      <c r="Y400" s="147" t="s">
        <f>IF(P400="r",AO400,IF(P400="n",AO400,"-"))</f>
        <v>28</v>
      </c>
      <c r="Z400" s="148">
        <f>AU400-AV400</f>
        <v>0</v>
      </c>
      <c r="AA400" s="148" t="b">
        <f>IF(Y400="Mudansha",VLOOKUP(X400,$BF$7:$BG$14,2,FALSE),IF(Y400="Yudansha",VLOOKUP(X400,$BI$7:$BJ$10,2,FALSE)))</f>
        <v>0</v>
      </c>
      <c r="AB400" s="148">
        <f>IF(AQ400="Y/O",Information!S$62,0)</f>
        <v>0</v>
      </c>
      <c r="AC400" s="148">
        <f>IF(AR400="Y/O",Information!K$62,0)</f>
        <v>0</v>
      </c>
      <c r="AD400" s="148">
        <f>Z400+AA400+AB400</f>
        <v>0</v>
      </c>
      <c r="AE400" s="133"/>
      <c r="AF400" s="133"/>
      <c r="AG400" s="133"/>
      <c r="AH400" s="133"/>
      <c r="AI400" s="160"/>
      <c r="AJ400" s="160"/>
      <c r="AK400" s="150" t="s">
        <f>IF($P400="r",U400,IF($P400="n",U400,"-"))</f>
        <v>28</v>
      </c>
      <c r="AL400" s="151" t="s">
        <f>IF($P400="r",V400,IF($P400="n",V400,"-"))</f>
        <v>28</v>
      </c>
      <c r="AM400" s="151" t="s">
        <f>IF($P400="r",W400,IF($P400="n",W400,"-"))</f>
        <v>28</v>
      </c>
      <c r="AN400" s="151" t="s">
        <f>IF(P400="r",J400,IF(P400="n",J400,"-"))</f>
        <v>28</v>
      </c>
      <c r="AO400" t="e">
        <f>VLOOKUP(K400,$AZ$8:$BA$27,2,FALSE)</f>
        <v>#N/A</v>
      </c>
      <c r="AP400" s="12" t="s">
        <f>IF(P400="r",(AQ$2-O400),IF(P400="n",(AQ$2-O400),"-"))</f>
        <v>28</v>
      </c>
      <c r="AQ400" s="12" t="s">
        <f>IF(P400="N",Q400,IF(P400="r",Q400,"-"))</f>
        <v>28</v>
      </c>
      <c r="AR400" s="12" t="s">
        <f>IF(P400="N",R400,IF(P400="r",R400,"-"))</f>
        <v>28</v>
      </c>
      <c r="AS400" s="12" t="s">
        <f>IF(P400="N",AI400,IF(P400="r",AI400,"-"))</f>
        <v>28</v>
      </c>
      <c r="AT400" s="12" t="s">
        <f>IF(P400="N",AJ400,IF(P400="r",AJ400,"-"))</f>
        <v>28</v>
      </c>
      <c r="AU400" s="148" t="b">
        <f>IF($Y400="Mudansha",VLOOKUP($X400,$BF$17:$BG$24,2,FALSE),IF($Y400="Yudansha",VLOOKUP($X400,$BI$17:$BJ$20,2,FALSE)))</f>
        <v>0</v>
      </c>
      <c r="AV400" t="b">
        <f>IF($AP400&gt;=65,$AU400,0)</f>
        <v>0</v>
      </c>
    </row>
    <row r="401" spans="1:256">
      <c r="F401" s="155">
        <f>F400+1</f>
        <v>396</v>
      </c>
      <c r="H401" s="133"/>
      <c r="I401" s="133"/>
      <c r="J401" s="134"/>
      <c r="K401" s="135"/>
      <c r="L401" s="136"/>
      <c r="M401" s="137">
        <f>LEFT(L401,2)</f>
      </c>
      <c r="N401" s="138">
        <f>MID(L401,4,2)</f>
      </c>
      <c r="O401" s="139">
        <f>RIGHT(L401,4)</f>
      </c>
      <c r="P401" s="140"/>
      <c r="Q401" s="141"/>
      <c r="R401" s="142"/>
      <c r="S401" s="143"/>
      <c r="T401" s="144"/>
      <c r="U401" s="145"/>
      <c r="V401" s="146"/>
      <c r="W401" s="146"/>
      <c r="X401" s="147" t="e">
        <f>VLOOKUP(AP401,$BC$7:$BD$14,2)</f>
        <v>#N/A</v>
      </c>
      <c r="Y401" s="147" t="s">
        <f>IF(P401="r",AO401,IF(P401="n",AO401,"-"))</f>
        <v>28</v>
      </c>
      <c r="Z401" s="148">
        <f>AU401-AV401</f>
        <v>0</v>
      </c>
      <c r="AA401" s="148" t="b">
        <f>IF(Y401="Mudansha",VLOOKUP(X401,$BF$7:$BG$14,2,FALSE),IF(Y401="Yudansha",VLOOKUP(X401,$BI$7:$BJ$10,2,FALSE)))</f>
        <v>0</v>
      </c>
      <c r="AB401" s="148">
        <f>IF(AQ401="Y/O",Information!S$62,0)</f>
        <v>0</v>
      </c>
      <c r="AC401" s="148">
        <f>IF(AR401="Y/O",Information!K$62,0)</f>
        <v>0</v>
      </c>
      <c r="AD401" s="148">
        <f>Z401+AA401+AB401</f>
        <v>0</v>
      </c>
      <c r="AE401" s="133"/>
      <c r="AF401" s="133"/>
      <c r="AG401" s="133"/>
      <c r="AH401" s="133"/>
      <c r="AI401" s="160"/>
      <c r="AJ401" s="160"/>
      <c r="AK401" s="150" t="s">
        <f>IF($P401="r",U401,IF($P401="n",U401,"-"))</f>
        <v>28</v>
      </c>
      <c r="AL401" s="151" t="s">
        <f>IF($P401="r",V401,IF($P401="n",V401,"-"))</f>
        <v>28</v>
      </c>
      <c r="AM401" s="151" t="s">
        <f>IF($P401="r",W401,IF($P401="n",W401,"-"))</f>
        <v>28</v>
      </c>
      <c r="AN401" s="151" t="s">
        <f>IF(P401="r",J401,IF(P401="n",J401,"-"))</f>
        <v>28</v>
      </c>
      <c r="AO401" t="e">
        <f>VLOOKUP(K401,$AZ$8:$BA$27,2,FALSE)</f>
        <v>#N/A</v>
      </c>
      <c r="AP401" s="12" t="s">
        <f>IF(P401="r",(AQ$2-O401),IF(P401="n",(AQ$2-O401),"-"))</f>
        <v>28</v>
      </c>
      <c r="AQ401" s="12" t="s">
        <f>IF(P401="N",Q401,IF(P401="r",Q401,"-"))</f>
        <v>28</v>
      </c>
      <c r="AR401" s="12" t="s">
        <f>IF(P401="N",R401,IF(P401="r",R401,"-"))</f>
        <v>28</v>
      </c>
      <c r="AS401" s="12" t="s">
        <f>IF(P401="N",AI401,IF(P401="r",AI401,"-"))</f>
        <v>28</v>
      </c>
      <c r="AT401" s="12" t="s">
        <f>IF(P401="N",AJ401,IF(P401="r",AJ401,"-"))</f>
        <v>28</v>
      </c>
      <c r="AU401" s="148" t="b">
        <f>IF($Y401="Mudansha",VLOOKUP($X401,$BF$17:$BG$24,2,FALSE),IF($Y401="Yudansha",VLOOKUP($X401,$BI$17:$BJ$20,2,FALSE)))</f>
        <v>0</v>
      </c>
      <c r="AV401" t="b">
        <f>IF($AP401&gt;=65,$AU401,0)</f>
        <v>0</v>
      </c>
    </row>
    <row r="402" spans="1:256">
      <c r="F402" s="155">
        <f>F401+1</f>
        <v>397</v>
      </c>
      <c r="H402" s="133"/>
      <c r="I402" s="133"/>
      <c r="J402" s="134"/>
      <c r="K402" s="135"/>
      <c r="L402" s="136"/>
      <c r="M402" s="137">
        <f>LEFT(L402,2)</f>
      </c>
      <c r="N402" s="138">
        <f>MID(L402,4,2)</f>
      </c>
      <c r="O402" s="139">
        <f>RIGHT(L402,4)</f>
      </c>
      <c r="P402" s="140"/>
      <c r="Q402" s="141"/>
      <c r="R402" s="142"/>
      <c r="S402" s="143"/>
      <c r="T402" s="144"/>
      <c r="U402" s="145"/>
      <c r="V402" s="146"/>
      <c r="W402" s="146"/>
      <c r="X402" s="147" t="e">
        <f>VLOOKUP(AP402,$BC$7:$BD$14,2)</f>
        <v>#N/A</v>
      </c>
      <c r="Y402" s="147" t="s">
        <f>IF(P402="r",AO402,IF(P402="n",AO402,"-"))</f>
        <v>28</v>
      </c>
      <c r="Z402" s="148">
        <f>AU402-AV402</f>
        <v>0</v>
      </c>
      <c r="AA402" s="148" t="b">
        <f>IF(Y402="Mudansha",VLOOKUP(X402,$BF$7:$BG$14,2,FALSE),IF(Y402="Yudansha",VLOOKUP(X402,$BI$7:$BJ$10,2,FALSE)))</f>
        <v>0</v>
      </c>
      <c r="AB402" s="148">
        <f>IF(AQ402="Y/O",Information!S$62,0)</f>
        <v>0</v>
      </c>
      <c r="AC402" s="148">
        <f>IF(AR402="Y/O",Information!K$62,0)</f>
        <v>0</v>
      </c>
      <c r="AD402" s="148">
        <f>Z402+AA402+AB402</f>
        <v>0</v>
      </c>
      <c r="AE402" s="133"/>
      <c r="AF402" s="133"/>
      <c r="AG402" s="133"/>
      <c r="AH402" s="133"/>
      <c r="AI402" s="160"/>
      <c r="AJ402" s="160"/>
      <c r="AK402" s="150" t="s">
        <f>IF($P402="r",U402,IF($P402="n",U402,"-"))</f>
        <v>28</v>
      </c>
      <c r="AL402" s="151" t="s">
        <f>IF($P402="r",V402,IF($P402="n",V402,"-"))</f>
        <v>28</v>
      </c>
      <c r="AM402" s="151" t="s">
        <f>IF($P402="r",W402,IF($P402="n",W402,"-"))</f>
        <v>28</v>
      </c>
      <c r="AN402" s="151" t="s">
        <f>IF(P402="r",J402,IF(P402="n",J402,"-"))</f>
        <v>28</v>
      </c>
      <c r="AO402" t="e">
        <f>VLOOKUP(K402,$AZ$8:$BA$27,2,FALSE)</f>
        <v>#N/A</v>
      </c>
      <c r="AP402" s="12" t="s">
        <f>IF(P402="r",(AQ$2-O402),IF(P402="n",(AQ$2-O402),"-"))</f>
        <v>28</v>
      </c>
      <c r="AQ402" s="12" t="s">
        <f>IF(P402="N",Q402,IF(P402="r",Q402,"-"))</f>
        <v>28</v>
      </c>
      <c r="AR402" s="12" t="s">
        <f>IF(P402="N",R402,IF(P402="r",R402,"-"))</f>
        <v>28</v>
      </c>
      <c r="AS402" s="12" t="s">
        <f>IF(P402="N",AI402,IF(P402="r",AI402,"-"))</f>
        <v>28</v>
      </c>
      <c r="AT402" s="12" t="s">
        <f>IF(P402="N",AJ402,IF(P402="r",AJ402,"-"))</f>
        <v>28</v>
      </c>
      <c r="AU402" s="148" t="b">
        <f>IF($Y402="Mudansha",VLOOKUP($X402,$BF$17:$BG$24,2,FALSE),IF($Y402="Yudansha",VLOOKUP($X402,$BI$17:$BJ$20,2,FALSE)))</f>
        <v>0</v>
      </c>
      <c r="AV402" t="b">
        <f>IF($AP402&gt;=65,$AU402,0)</f>
        <v>0</v>
      </c>
    </row>
    <row r="403" spans="1:256">
      <c r="F403" s="155">
        <f>F402+1</f>
        <v>398</v>
      </c>
      <c r="H403" s="133"/>
      <c r="I403" s="133"/>
      <c r="J403" s="134"/>
      <c r="K403" s="135"/>
      <c r="L403" s="136"/>
      <c r="M403" s="137">
        <f>LEFT(L403,2)</f>
      </c>
      <c r="N403" s="138">
        <f>MID(L403,4,2)</f>
      </c>
      <c r="O403" s="139">
        <f>RIGHT(L403,4)</f>
      </c>
      <c r="P403" s="140"/>
      <c r="Q403" s="141"/>
      <c r="R403" s="142"/>
      <c r="S403" s="143"/>
      <c r="T403" s="144"/>
      <c r="U403" s="145"/>
      <c r="V403" s="146"/>
      <c r="W403" s="146"/>
      <c r="X403" s="147" t="e">
        <f>VLOOKUP(AP403,$BC$7:$BD$14,2)</f>
        <v>#N/A</v>
      </c>
      <c r="Y403" s="147" t="s">
        <f>IF(P403="r",AO403,IF(P403="n",AO403,"-"))</f>
        <v>28</v>
      </c>
      <c r="Z403" s="148">
        <f>AU403-AV403</f>
        <v>0</v>
      </c>
      <c r="AA403" s="148" t="b">
        <f>IF(Y403="Mudansha",VLOOKUP(X403,$BF$7:$BG$14,2,FALSE),IF(Y403="Yudansha",VLOOKUP(X403,$BI$7:$BJ$10,2,FALSE)))</f>
        <v>0</v>
      </c>
      <c r="AB403" s="148">
        <f>IF(AQ403="Y/O",Information!S$62,0)</f>
        <v>0</v>
      </c>
      <c r="AC403" s="148">
        <f>IF(AR403="Y/O",Information!K$62,0)</f>
        <v>0</v>
      </c>
      <c r="AD403" s="148">
        <f>Z403+AA403+AB403</f>
        <v>0</v>
      </c>
      <c r="AE403" s="133"/>
      <c r="AF403" s="133"/>
      <c r="AG403" s="133"/>
      <c r="AH403" s="133"/>
      <c r="AI403" s="160"/>
      <c r="AJ403" s="160"/>
      <c r="AK403" s="150" t="s">
        <f>IF($P403="r",U403,IF($P403="n",U403,"-"))</f>
        <v>28</v>
      </c>
      <c r="AL403" s="151" t="s">
        <f>IF($P403="r",V403,IF($P403="n",V403,"-"))</f>
        <v>28</v>
      </c>
      <c r="AM403" s="151" t="s">
        <f>IF($P403="r",W403,IF($P403="n",W403,"-"))</f>
        <v>28</v>
      </c>
      <c r="AN403" s="151" t="s">
        <f>IF(P403="r",J403,IF(P403="n",J403,"-"))</f>
        <v>28</v>
      </c>
      <c r="AO403" t="e">
        <f>VLOOKUP(K403,$AZ$8:$BA$27,2,FALSE)</f>
        <v>#N/A</v>
      </c>
      <c r="AP403" s="12" t="s">
        <f>IF(P403="r",(AQ$2-O403),IF(P403="n",(AQ$2-O403),"-"))</f>
        <v>28</v>
      </c>
      <c r="AQ403" s="12" t="s">
        <f>IF(P403="N",Q403,IF(P403="r",Q403,"-"))</f>
        <v>28</v>
      </c>
      <c r="AR403" s="12" t="s">
        <f>IF(P403="N",R403,IF(P403="r",R403,"-"))</f>
        <v>28</v>
      </c>
      <c r="AS403" s="12" t="s">
        <f>IF(P403="N",AI403,IF(P403="r",AI403,"-"))</f>
        <v>28</v>
      </c>
      <c r="AT403" s="12" t="s">
        <f>IF(P403="N",AJ403,IF(P403="r",AJ403,"-"))</f>
        <v>28</v>
      </c>
      <c r="AU403" s="148" t="b">
        <f>IF($Y403="Mudansha",VLOOKUP($X403,$BF$17:$BG$24,2,FALSE),IF($Y403="Yudansha",VLOOKUP($X403,$BI$17:$BJ$20,2,FALSE)))</f>
        <v>0</v>
      </c>
      <c r="AV403" t="b">
        <f>IF($AP403&gt;=65,$AU403,0)</f>
        <v>0</v>
      </c>
    </row>
    <row r="404" spans="1:256">
      <c r="F404" s="155">
        <f>F403+1</f>
        <v>399</v>
      </c>
      <c r="H404" s="133"/>
      <c r="I404" s="133"/>
      <c r="J404" s="134"/>
      <c r="K404" s="135"/>
      <c r="L404" s="136"/>
      <c r="M404" s="137">
        <f>LEFT(L404,2)</f>
      </c>
      <c r="N404" s="138">
        <f>MID(L404,4,2)</f>
      </c>
      <c r="O404" s="139">
        <f>RIGHT(L404,4)</f>
      </c>
      <c r="P404" s="140"/>
      <c r="Q404" s="141"/>
      <c r="R404" s="142"/>
      <c r="S404" s="143"/>
      <c r="T404" s="144"/>
      <c r="U404" s="145"/>
      <c r="V404" s="146"/>
      <c r="W404" s="146"/>
      <c r="X404" s="147" t="e">
        <f>VLOOKUP(AP404,$BC$7:$BD$14,2)</f>
        <v>#N/A</v>
      </c>
      <c r="Y404" s="147" t="s">
        <f>IF(P404="r",AO404,IF(P404="n",AO404,"-"))</f>
        <v>28</v>
      </c>
      <c r="Z404" s="148">
        <f>AU404-AV404</f>
        <v>0</v>
      </c>
      <c r="AA404" s="148" t="b">
        <f>IF(Y404="Mudansha",VLOOKUP(X404,$BF$7:$BG$14,2,FALSE),IF(Y404="Yudansha",VLOOKUP(X404,$BI$7:$BJ$10,2,FALSE)))</f>
        <v>0</v>
      </c>
      <c r="AB404" s="148">
        <f>IF(AQ404="Y/O",Information!S$62,0)</f>
        <v>0</v>
      </c>
      <c r="AC404" s="148">
        <f>IF(AR404="Y/O",Information!K$62,0)</f>
        <v>0</v>
      </c>
      <c r="AD404" s="148">
        <f>Z404+AA404+AB404</f>
        <v>0</v>
      </c>
      <c r="AE404" s="133"/>
      <c r="AF404" s="133"/>
      <c r="AG404" s="133"/>
      <c r="AH404" s="133"/>
      <c r="AI404" s="160"/>
      <c r="AJ404" s="160"/>
      <c r="AK404" s="150" t="s">
        <f>IF($P404="r",U404,IF($P404="n",U404,"-"))</f>
        <v>28</v>
      </c>
      <c r="AL404" s="151" t="s">
        <f>IF($P404="r",V404,IF($P404="n",V404,"-"))</f>
        <v>28</v>
      </c>
      <c r="AM404" s="151" t="s">
        <f>IF($P404="r",W404,IF($P404="n",W404,"-"))</f>
        <v>28</v>
      </c>
      <c r="AN404" s="151" t="s">
        <f>IF(P404="r",J404,IF(P404="n",J404,"-"))</f>
        <v>28</v>
      </c>
      <c r="AO404" t="e">
        <f>VLOOKUP(K404,$AZ$8:$BA$27,2,FALSE)</f>
        <v>#N/A</v>
      </c>
      <c r="AP404" s="12" t="s">
        <f>IF(P404="r",(AQ$2-O404),IF(P404="n",(AQ$2-O404),"-"))</f>
        <v>28</v>
      </c>
      <c r="AQ404" s="12" t="s">
        <f>IF(P404="N",Q404,IF(P404="r",Q404,"-"))</f>
        <v>28</v>
      </c>
      <c r="AR404" s="12" t="s">
        <f>IF(P404="N",R404,IF(P404="r",R404,"-"))</f>
        <v>28</v>
      </c>
      <c r="AS404" s="12" t="s">
        <f>IF(P404="N",AI404,IF(P404="r",AI404,"-"))</f>
        <v>28</v>
      </c>
      <c r="AT404" s="12" t="s">
        <f>IF(P404="N",AJ404,IF(P404="r",AJ404,"-"))</f>
        <v>28</v>
      </c>
      <c r="AU404" s="148" t="b">
        <f>IF($Y404="Mudansha",VLOOKUP($X404,$BF$17:$BG$24,2,FALSE),IF($Y404="Yudansha",VLOOKUP($X404,$BI$17:$BJ$20,2,FALSE)))</f>
        <v>0</v>
      </c>
      <c r="AV404" t="b">
        <f>IF($AP404&gt;=65,$AU404,0)</f>
        <v>0</v>
      </c>
    </row>
    <row r="405" spans="1:256">
      <c r="F405" s="155">
        <f>F404+1</f>
        <v>400</v>
      </c>
      <c r="H405" s="133"/>
      <c r="I405" s="133"/>
      <c r="J405" s="134"/>
      <c r="K405" s="135"/>
      <c r="L405" s="136"/>
      <c r="M405" s="137">
        <f>LEFT(L405,2)</f>
      </c>
      <c r="N405" s="138">
        <f>MID(L405,4,2)</f>
      </c>
      <c r="O405" s="139">
        <f>RIGHT(L405,4)</f>
      </c>
      <c r="P405" s="140"/>
      <c r="Q405" s="141"/>
      <c r="R405" s="142"/>
      <c r="S405" s="143"/>
      <c r="T405" s="144"/>
      <c r="U405" s="145"/>
      <c r="V405" s="146"/>
      <c r="W405" s="146"/>
      <c r="X405" s="147" t="e">
        <f>VLOOKUP(AP405,$BC$7:$BD$14,2)</f>
        <v>#N/A</v>
      </c>
      <c r="Y405" s="147" t="s">
        <f>IF(P405="r",AO405,IF(P405="n",AO405,"-"))</f>
        <v>28</v>
      </c>
      <c r="Z405" s="148">
        <f>AU405-AV405</f>
        <v>0</v>
      </c>
      <c r="AA405" s="148" t="b">
        <f>IF(Y405="Mudansha",VLOOKUP(X405,$BF$7:$BG$14,2,FALSE),IF(Y405="Yudansha",VLOOKUP(X405,$BI$7:$BJ$10,2,FALSE)))</f>
        <v>0</v>
      </c>
      <c r="AB405" s="148">
        <f>IF(AQ405="Y/O",Information!S$62,0)</f>
        <v>0</v>
      </c>
      <c r="AC405" s="148">
        <f>IF(AR405="Y/O",Information!K$62,0)</f>
        <v>0</v>
      </c>
      <c r="AD405" s="148">
        <f>Z405+AA405+AB405</f>
        <v>0</v>
      </c>
      <c r="AE405" s="133"/>
      <c r="AF405" s="133"/>
      <c r="AG405" s="133"/>
      <c r="AH405" s="133"/>
      <c r="AI405" s="160"/>
      <c r="AJ405" s="160"/>
      <c r="AK405" s="150" t="s">
        <f>IF($P405="r",U405,IF($P405="n",U405,"-"))</f>
        <v>28</v>
      </c>
      <c r="AL405" s="151" t="s">
        <f>IF($P405="r",V405,IF($P405="n",V405,"-"))</f>
        <v>28</v>
      </c>
      <c r="AM405" s="151" t="s">
        <f>IF($P405="r",W405,IF($P405="n",W405,"-"))</f>
        <v>28</v>
      </c>
      <c r="AN405" s="151" t="s">
        <f>IF(P405="r",J405,IF(P405="n",J405,"-"))</f>
        <v>28</v>
      </c>
      <c r="AO405" t="e">
        <f>VLOOKUP(K405,$AZ$8:$BA$27,2,FALSE)</f>
        <v>#N/A</v>
      </c>
      <c r="AP405" s="12" t="s">
        <f>IF(P405="r",(AQ$2-O405),IF(P405="n",(AQ$2-O405),"-"))</f>
        <v>28</v>
      </c>
      <c r="AQ405" s="12" t="s">
        <f>IF(P405="N",Q405,IF(P405="r",Q405,"-"))</f>
        <v>28</v>
      </c>
      <c r="AR405" s="12" t="s">
        <f>IF(P405="N",R405,IF(P405="r",R405,"-"))</f>
        <v>28</v>
      </c>
      <c r="AS405" s="12" t="s">
        <f>IF(P405="N",AI405,IF(P405="r",AI405,"-"))</f>
        <v>28</v>
      </c>
      <c r="AT405" s="12" t="s">
        <f>IF(P405="N",AJ405,IF(P405="r",AJ405,"-"))</f>
        <v>28</v>
      </c>
      <c r="AU405" s="148" t="b">
        <f>IF($Y405="Mudansha",VLOOKUP($X405,$BF$17:$BG$24,2,FALSE),IF($Y405="Yudansha",VLOOKUP($X405,$BI$17:$BJ$20,2,FALSE)))</f>
        <v>0</v>
      </c>
      <c r="AV405" t="b">
        <f>IF($AP405&gt;=65,$AU405,0)</f>
        <v>0</v>
      </c>
    </row>
    <row r="406" spans="1:256">
      <c r="F406" s="155">
        <f>F405+1</f>
        <v>401</v>
      </c>
      <c r="H406" s="133"/>
      <c r="I406" s="133"/>
      <c r="J406" s="134"/>
      <c r="K406" s="135"/>
      <c r="L406" s="136"/>
      <c r="M406" s="137">
        <f>LEFT(L406,2)</f>
      </c>
      <c r="N406" s="138">
        <f>MID(L406,4,2)</f>
      </c>
      <c r="O406" s="139">
        <f>RIGHT(L406,4)</f>
      </c>
      <c r="P406" s="140"/>
      <c r="Q406" s="141"/>
      <c r="R406" s="142"/>
      <c r="S406" s="143"/>
      <c r="T406" s="144"/>
      <c r="U406" s="145"/>
      <c r="V406" s="146"/>
      <c r="W406" s="146"/>
      <c r="X406" s="147" t="e">
        <f>VLOOKUP(AP406,$BC$7:$BD$14,2)</f>
        <v>#N/A</v>
      </c>
      <c r="Y406" s="147" t="s">
        <f>IF(P406="r",AO406,IF(P406="n",AO406,"-"))</f>
        <v>28</v>
      </c>
      <c r="Z406" s="148">
        <f>AU406-AV406</f>
        <v>0</v>
      </c>
      <c r="AA406" s="148" t="b">
        <f>IF(Y406="Mudansha",VLOOKUP(X406,$BF$7:$BG$14,2,FALSE),IF(Y406="Yudansha",VLOOKUP(X406,$BI$7:$BJ$10,2,FALSE)))</f>
        <v>0</v>
      </c>
      <c r="AB406" s="148">
        <f>IF(AQ406="Y/O",Information!S$62,0)</f>
        <v>0</v>
      </c>
      <c r="AC406" s="148">
        <f>IF(AR406="Y/O",Information!K$62,0)</f>
        <v>0</v>
      </c>
      <c r="AD406" s="148">
        <f>Z406+AA406+AB406</f>
        <v>0</v>
      </c>
      <c r="AE406" s="133"/>
      <c r="AF406" s="133"/>
      <c r="AG406" s="133"/>
      <c r="AH406" s="133"/>
      <c r="AI406" s="160"/>
      <c r="AJ406" s="160"/>
      <c r="AK406" s="150" t="s">
        <f>IF($P406="r",U406,IF($P406="n",U406,"-"))</f>
        <v>28</v>
      </c>
      <c r="AL406" s="151" t="s">
        <f>IF($P406="r",V406,IF($P406="n",V406,"-"))</f>
        <v>28</v>
      </c>
      <c r="AM406" s="151" t="s">
        <f>IF($P406="r",W406,IF($P406="n",W406,"-"))</f>
        <v>28</v>
      </c>
      <c r="AN406" s="151" t="s">
        <f>IF(P406="r",J406,IF(P406="n",J406,"-"))</f>
        <v>28</v>
      </c>
      <c r="AO406" t="e">
        <f>VLOOKUP(K406,$AZ$8:$BA$27,2,FALSE)</f>
        <v>#N/A</v>
      </c>
      <c r="AP406" s="12" t="s">
        <f>IF(P406="r",(AQ$2-O406),IF(P406="n",(AQ$2-O406),"-"))</f>
        <v>28</v>
      </c>
      <c r="AQ406" s="12" t="s">
        <f>IF(P406="N",Q406,IF(P406="r",Q406,"-"))</f>
        <v>28</v>
      </c>
      <c r="AR406" s="12" t="s">
        <f>IF(P406="N",R406,IF(P406="r",R406,"-"))</f>
        <v>28</v>
      </c>
      <c r="AS406" s="12" t="s">
        <f>IF(P406="N",AI406,IF(P406="r",AI406,"-"))</f>
        <v>28</v>
      </c>
      <c r="AT406" s="12" t="s">
        <f>IF(P406="N",AJ406,IF(P406="r",AJ406,"-"))</f>
        <v>28</v>
      </c>
      <c r="AU406" s="148" t="b">
        <f>IF($Y406="Mudansha",VLOOKUP($X406,$BF$17:$BG$24,2,FALSE),IF($Y406="Yudansha",VLOOKUP($X406,$BI$17:$BJ$20,2,FALSE)))</f>
        <v>0</v>
      </c>
      <c r="AV406" t="b">
        <f>IF($AP406&gt;=65,$AU406,0)</f>
        <v>0</v>
      </c>
    </row>
    <row r="407" spans="1:256">
      <c r="F407" s="155">
        <f>F406+1</f>
        <v>402</v>
      </c>
      <c r="H407" s="133"/>
      <c r="I407" s="133"/>
      <c r="J407" s="134"/>
      <c r="K407" s="135"/>
      <c r="L407" s="136"/>
      <c r="M407" s="137">
        <f>LEFT(L407,2)</f>
      </c>
      <c r="N407" s="138">
        <f>MID(L407,4,2)</f>
      </c>
      <c r="O407" s="139">
        <f>RIGHT(L407,4)</f>
      </c>
      <c r="P407" s="140"/>
      <c r="Q407" s="141"/>
      <c r="R407" s="142"/>
      <c r="S407" s="143"/>
      <c r="T407" s="144"/>
      <c r="U407" s="145"/>
      <c r="V407" s="146"/>
      <c r="W407" s="146"/>
      <c r="X407" s="147" t="e">
        <f>VLOOKUP(AP407,$BC$7:$BD$14,2)</f>
        <v>#N/A</v>
      </c>
      <c r="Y407" s="147" t="s">
        <f>IF(P407="r",AO407,IF(P407="n",AO407,"-"))</f>
        <v>28</v>
      </c>
      <c r="Z407" s="148">
        <f>AU407-AV407</f>
        <v>0</v>
      </c>
      <c r="AA407" s="148" t="b">
        <f>IF(Y407="Mudansha",VLOOKUP(X407,$BF$7:$BG$14,2,FALSE),IF(Y407="Yudansha",VLOOKUP(X407,$BI$7:$BJ$10,2,FALSE)))</f>
        <v>0</v>
      </c>
      <c r="AB407" s="148">
        <f>IF(AQ407="Y/O",Information!S$62,0)</f>
        <v>0</v>
      </c>
      <c r="AC407" s="148">
        <f>IF(AR407="Y/O",Information!K$62,0)</f>
        <v>0</v>
      </c>
      <c r="AD407" s="148">
        <f>Z407+AA407+AB407</f>
        <v>0</v>
      </c>
      <c r="AE407" s="133"/>
      <c r="AF407" s="133"/>
      <c r="AG407" s="133"/>
      <c r="AH407" s="133"/>
      <c r="AI407" s="160"/>
      <c r="AJ407" s="160"/>
      <c r="AK407" s="150" t="s">
        <f>IF($P407="r",U407,IF($P407="n",U407,"-"))</f>
        <v>28</v>
      </c>
      <c r="AL407" s="151" t="s">
        <f>IF($P407="r",V407,IF($P407="n",V407,"-"))</f>
        <v>28</v>
      </c>
      <c r="AM407" s="151" t="s">
        <f>IF($P407="r",W407,IF($P407="n",W407,"-"))</f>
        <v>28</v>
      </c>
      <c r="AN407" s="151" t="s">
        <f>IF(P407="r",J407,IF(P407="n",J407,"-"))</f>
        <v>28</v>
      </c>
      <c r="AO407" t="e">
        <f>VLOOKUP(K407,$AZ$8:$BA$27,2,FALSE)</f>
        <v>#N/A</v>
      </c>
      <c r="AP407" s="12" t="s">
        <f>IF(P407="r",(AQ$2-O407),IF(P407="n",(AQ$2-O407),"-"))</f>
        <v>28</v>
      </c>
      <c r="AQ407" s="12" t="s">
        <f>IF(P407="N",Q407,IF(P407="r",Q407,"-"))</f>
        <v>28</v>
      </c>
      <c r="AR407" s="12" t="s">
        <f>IF(P407="N",R407,IF(P407="r",R407,"-"))</f>
        <v>28</v>
      </c>
      <c r="AS407" s="12" t="s">
        <f>IF(P407="N",AI407,IF(P407="r",AI407,"-"))</f>
        <v>28</v>
      </c>
      <c r="AT407" s="12" t="s">
        <f>IF(P407="N",AJ407,IF(P407="r",AJ407,"-"))</f>
        <v>28</v>
      </c>
      <c r="AU407" s="148" t="b">
        <f>IF($Y407="Mudansha",VLOOKUP($X407,$BF$17:$BG$24,2,FALSE),IF($Y407="Yudansha",VLOOKUP($X407,$BI$17:$BJ$20,2,FALSE)))</f>
        <v>0</v>
      </c>
      <c r="AV407" t="b">
        <f>IF($AP407&gt;=65,$AU407,0)</f>
        <v>0</v>
      </c>
    </row>
    <row r="408" spans="1:256">
      <c r="F408" s="155">
        <f>F407+1</f>
        <v>403</v>
      </c>
      <c r="H408" s="133"/>
      <c r="I408" s="133"/>
      <c r="J408" s="134"/>
      <c r="K408" s="135"/>
      <c r="L408" s="136"/>
      <c r="M408" s="137">
        <f>LEFT(L408,2)</f>
      </c>
      <c r="N408" s="138">
        <f>MID(L408,4,2)</f>
      </c>
      <c r="O408" s="139">
        <f>RIGHT(L408,4)</f>
      </c>
      <c r="P408" s="140"/>
      <c r="Q408" s="141"/>
      <c r="R408" s="142"/>
      <c r="S408" s="143"/>
      <c r="T408" s="144"/>
      <c r="U408" s="145"/>
      <c r="V408" s="146"/>
      <c r="W408" s="146"/>
      <c r="X408" s="147" t="e">
        <f>VLOOKUP(AP408,$BC$7:$BD$14,2)</f>
        <v>#N/A</v>
      </c>
      <c r="Y408" s="147" t="s">
        <f>IF(P408="r",AO408,IF(P408="n",AO408,"-"))</f>
        <v>28</v>
      </c>
      <c r="Z408" s="148">
        <f>AU408-AV408</f>
        <v>0</v>
      </c>
      <c r="AA408" s="148" t="b">
        <f>IF(Y408="Mudansha",VLOOKUP(X408,$BF$7:$BG$14,2,FALSE),IF(Y408="Yudansha",VLOOKUP(X408,$BI$7:$BJ$10,2,FALSE)))</f>
        <v>0</v>
      </c>
      <c r="AB408" s="148">
        <f>IF(AQ408="Y/O",Information!S$62,0)</f>
        <v>0</v>
      </c>
      <c r="AC408" s="148">
        <f>IF(AR408="Y/O",Information!K$62,0)</f>
        <v>0</v>
      </c>
      <c r="AD408" s="148">
        <f>Z408+AA408+AB408</f>
        <v>0</v>
      </c>
      <c r="AE408" s="133"/>
      <c r="AF408" s="133"/>
      <c r="AG408" s="133"/>
      <c r="AH408" s="133"/>
      <c r="AI408" s="160"/>
      <c r="AJ408" s="160"/>
      <c r="AK408" s="150" t="s">
        <f>IF($P408="r",U408,IF($P408="n",U408,"-"))</f>
        <v>28</v>
      </c>
      <c r="AL408" s="151" t="s">
        <f>IF($P408="r",V408,IF($P408="n",V408,"-"))</f>
        <v>28</v>
      </c>
      <c r="AM408" s="151" t="s">
        <f>IF($P408="r",W408,IF($P408="n",W408,"-"))</f>
        <v>28</v>
      </c>
      <c r="AN408" s="151" t="s">
        <f>IF(P408="r",J408,IF(P408="n",J408,"-"))</f>
        <v>28</v>
      </c>
      <c r="AO408" t="e">
        <f>VLOOKUP(K408,$AZ$8:$BA$27,2,FALSE)</f>
        <v>#N/A</v>
      </c>
      <c r="AP408" s="12" t="s">
        <f>IF(P408="r",(AQ$2-O408),IF(P408="n",(AQ$2-O408),"-"))</f>
        <v>28</v>
      </c>
      <c r="AQ408" s="12" t="s">
        <f>IF(P408="N",Q408,IF(P408="r",Q408,"-"))</f>
        <v>28</v>
      </c>
      <c r="AR408" s="12" t="s">
        <f>IF(P408="N",R408,IF(P408="r",R408,"-"))</f>
        <v>28</v>
      </c>
      <c r="AS408" s="12" t="s">
        <f>IF(P408="N",AI408,IF(P408="r",AI408,"-"))</f>
        <v>28</v>
      </c>
      <c r="AT408" s="12" t="s">
        <f>IF(P408="N",AJ408,IF(P408="r",AJ408,"-"))</f>
        <v>28</v>
      </c>
      <c r="AU408" s="148" t="b">
        <f>IF($Y408="Mudansha",VLOOKUP($X408,$BF$17:$BG$24,2,FALSE),IF($Y408="Yudansha",VLOOKUP($X408,$BI$17:$BJ$20,2,FALSE)))</f>
        <v>0</v>
      </c>
      <c r="AV408" t="b">
        <f>IF($AP408&gt;=65,$AU408,0)</f>
        <v>0</v>
      </c>
    </row>
    <row r="409" spans="1:256">
      <c r="F409" s="155">
        <f>F408+1</f>
        <v>404</v>
      </c>
      <c r="H409" s="133"/>
      <c r="I409" s="133"/>
      <c r="J409" s="134"/>
      <c r="K409" s="135"/>
      <c r="L409" s="136"/>
      <c r="M409" s="137">
        <f>LEFT(L409,2)</f>
      </c>
      <c r="N409" s="138">
        <f>MID(L409,4,2)</f>
      </c>
      <c r="O409" s="139">
        <f>RIGHT(L409,4)</f>
      </c>
      <c r="P409" s="140"/>
      <c r="Q409" s="141"/>
      <c r="R409" s="142"/>
      <c r="S409" s="143"/>
      <c r="T409" s="144"/>
      <c r="U409" s="145"/>
      <c r="V409" s="146"/>
      <c r="W409" s="146"/>
      <c r="X409" s="147" t="e">
        <f>VLOOKUP(AP409,$BC$7:$BD$14,2)</f>
        <v>#N/A</v>
      </c>
      <c r="Y409" s="147" t="s">
        <f>IF(P409="r",AO409,IF(P409="n",AO409,"-"))</f>
        <v>28</v>
      </c>
      <c r="Z409" s="148">
        <f>AU409-AV409</f>
        <v>0</v>
      </c>
      <c r="AA409" s="148" t="b">
        <f>IF(Y409="Mudansha",VLOOKUP(X409,$BF$7:$BG$14,2,FALSE),IF(Y409="Yudansha",VLOOKUP(X409,$BI$7:$BJ$10,2,FALSE)))</f>
        <v>0</v>
      </c>
      <c r="AB409" s="148">
        <f>IF(AQ409="Y/O",Information!S$62,0)</f>
        <v>0</v>
      </c>
      <c r="AC409" s="148">
        <f>IF(AR409="Y/O",Information!K$62,0)</f>
        <v>0</v>
      </c>
      <c r="AD409" s="148">
        <f>Z409+AA409+AB409</f>
        <v>0</v>
      </c>
      <c r="AE409" s="133"/>
      <c r="AF409" s="133"/>
      <c r="AG409" s="133"/>
      <c r="AH409" s="133"/>
      <c r="AI409" s="160"/>
      <c r="AJ409" s="160"/>
      <c r="AK409" s="150" t="s">
        <f>IF($P409="r",U409,IF($P409="n",U409,"-"))</f>
        <v>28</v>
      </c>
      <c r="AL409" s="151" t="s">
        <f>IF($P409="r",V409,IF($P409="n",V409,"-"))</f>
        <v>28</v>
      </c>
      <c r="AM409" s="151" t="s">
        <f>IF($P409="r",W409,IF($P409="n",W409,"-"))</f>
        <v>28</v>
      </c>
      <c r="AN409" s="151" t="s">
        <f>IF(P409="r",J409,IF(P409="n",J409,"-"))</f>
        <v>28</v>
      </c>
      <c r="AO409" t="e">
        <f>VLOOKUP(K409,$AZ$8:$BA$27,2,FALSE)</f>
        <v>#N/A</v>
      </c>
      <c r="AP409" s="12" t="s">
        <f>IF(P409="r",(AQ$2-O409),IF(P409="n",(AQ$2-O409),"-"))</f>
        <v>28</v>
      </c>
      <c r="AQ409" s="12" t="s">
        <f>IF(P409="N",Q409,IF(P409="r",Q409,"-"))</f>
        <v>28</v>
      </c>
      <c r="AR409" s="12" t="s">
        <f>IF(P409="N",R409,IF(P409="r",R409,"-"))</f>
        <v>28</v>
      </c>
      <c r="AS409" s="12" t="s">
        <f>IF(P409="N",AI409,IF(P409="r",AI409,"-"))</f>
        <v>28</v>
      </c>
      <c r="AT409" s="12" t="s">
        <f>IF(P409="N",AJ409,IF(P409="r",AJ409,"-"))</f>
        <v>28</v>
      </c>
      <c r="AU409" s="148" t="b">
        <f>IF($Y409="Mudansha",VLOOKUP($X409,$BF$17:$BG$24,2,FALSE),IF($Y409="Yudansha",VLOOKUP($X409,$BI$17:$BJ$20,2,FALSE)))</f>
        <v>0</v>
      </c>
      <c r="AV409" t="b">
        <f>IF($AP409&gt;=65,$AU409,0)</f>
        <v>0</v>
      </c>
    </row>
    <row r="410" spans="1:256">
      <c r="F410" s="155">
        <f>F409+1</f>
        <v>405</v>
      </c>
      <c r="H410" s="133"/>
      <c r="I410" s="133"/>
      <c r="J410" s="134"/>
      <c r="K410" s="135"/>
      <c r="L410" s="136"/>
      <c r="M410" s="137">
        <f>LEFT(L410,2)</f>
      </c>
      <c r="N410" s="138">
        <f>MID(L410,4,2)</f>
      </c>
      <c r="O410" s="139">
        <f>RIGHT(L410,4)</f>
      </c>
      <c r="P410" s="140"/>
      <c r="Q410" s="141"/>
      <c r="R410" s="142"/>
      <c r="S410" s="143"/>
      <c r="T410" s="144"/>
      <c r="U410" s="145"/>
      <c r="V410" s="146"/>
      <c r="W410" s="146"/>
      <c r="X410" s="147" t="e">
        <f>VLOOKUP(AP410,$BC$7:$BD$14,2)</f>
        <v>#N/A</v>
      </c>
      <c r="Y410" s="147" t="s">
        <f>IF(P410="r",AO410,IF(P410="n",AO410,"-"))</f>
        <v>28</v>
      </c>
      <c r="Z410" s="148">
        <f>AU410-AV410</f>
        <v>0</v>
      </c>
      <c r="AA410" s="148" t="b">
        <f>IF(Y410="Mudansha",VLOOKUP(X410,$BF$7:$BG$14,2,FALSE),IF(Y410="Yudansha",VLOOKUP(X410,$BI$7:$BJ$10,2,FALSE)))</f>
        <v>0</v>
      </c>
      <c r="AB410" s="148">
        <f>IF(AQ410="Y/O",Information!S$62,0)</f>
        <v>0</v>
      </c>
      <c r="AC410" s="148">
        <f>IF(AR410="Y/O",Information!K$62,0)</f>
        <v>0</v>
      </c>
      <c r="AD410" s="148">
        <f>Z410+AA410+AB410</f>
        <v>0</v>
      </c>
      <c r="AE410" s="133"/>
      <c r="AF410" s="133"/>
      <c r="AG410" s="133"/>
      <c r="AH410" s="133"/>
      <c r="AI410" s="160"/>
      <c r="AJ410" s="160"/>
      <c r="AK410" s="150" t="s">
        <f>IF($P410="r",U410,IF($P410="n",U410,"-"))</f>
        <v>28</v>
      </c>
      <c r="AL410" s="151" t="s">
        <f>IF($P410="r",V410,IF($P410="n",V410,"-"))</f>
        <v>28</v>
      </c>
      <c r="AM410" s="151" t="s">
        <f>IF($P410="r",W410,IF($P410="n",W410,"-"))</f>
        <v>28</v>
      </c>
      <c r="AN410" s="151" t="s">
        <f>IF(P410="r",J410,IF(P410="n",J410,"-"))</f>
        <v>28</v>
      </c>
      <c r="AO410" t="e">
        <f>VLOOKUP(K410,$AZ$8:$BA$27,2,FALSE)</f>
        <v>#N/A</v>
      </c>
      <c r="AP410" s="12" t="s">
        <f>IF(P410="r",(AQ$2-O410),IF(P410="n",(AQ$2-O410),"-"))</f>
        <v>28</v>
      </c>
      <c r="AQ410" s="12" t="s">
        <f>IF(P410="N",Q410,IF(P410="r",Q410,"-"))</f>
        <v>28</v>
      </c>
      <c r="AR410" s="12" t="s">
        <f>IF(P410="N",R410,IF(P410="r",R410,"-"))</f>
        <v>28</v>
      </c>
      <c r="AS410" s="12" t="s">
        <f>IF(P410="N",AI410,IF(P410="r",AI410,"-"))</f>
        <v>28</v>
      </c>
      <c r="AT410" s="12" t="s">
        <f>IF(P410="N",AJ410,IF(P410="r",AJ410,"-"))</f>
        <v>28</v>
      </c>
      <c r="AU410" s="148" t="b">
        <f>IF($Y410="Mudansha",VLOOKUP($X410,$BF$17:$BG$24,2,FALSE),IF($Y410="Yudansha",VLOOKUP($X410,$BI$17:$BJ$20,2,FALSE)))</f>
        <v>0</v>
      </c>
      <c r="AV410" t="b">
        <f>IF($AP410&gt;=65,$AU410,0)</f>
        <v>0</v>
      </c>
    </row>
    <row r="411" spans="1:256">
      <c r="F411" s="155">
        <f>F410+1</f>
        <v>406</v>
      </c>
      <c r="H411" s="133"/>
      <c r="I411" s="133"/>
      <c r="J411" s="134"/>
      <c r="K411" s="135"/>
      <c r="L411" s="136"/>
      <c r="M411" s="137">
        <f>LEFT(L411,2)</f>
      </c>
      <c r="N411" s="138">
        <f>MID(L411,4,2)</f>
      </c>
      <c r="O411" s="139">
        <f>RIGHT(L411,4)</f>
      </c>
      <c r="P411" s="140"/>
      <c r="Q411" s="141"/>
      <c r="R411" s="142"/>
      <c r="S411" s="143"/>
      <c r="T411" s="144"/>
      <c r="U411" s="145"/>
      <c r="V411" s="146"/>
      <c r="W411" s="146"/>
      <c r="X411" s="147" t="e">
        <f>VLOOKUP(AP411,$BC$7:$BD$14,2)</f>
        <v>#N/A</v>
      </c>
      <c r="Y411" s="147" t="s">
        <f>IF(P411="r",AO411,IF(P411="n",AO411,"-"))</f>
        <v>28</v>
      </c>
      <c r="Z411" s="148">
        <f>AU411-AV411</f>
        <v>0</v>
      </c>
      <c r="AA411" s="148" t="b">
        <f>IF(Y411="Mudansha",VLOOKUP(X411,$BF$7:$BG$14,2,FALSE),IF(Y411="Yudansha",VLOOKUP(X411,$BI$7:$BJ$10,2,FALSE)))</f>
        <v>0</v>
      </c>
      <c r="AB411" s="148">
        <f>IF(AQ411="Y/O",Information!S$62,0)</f>
        <v>0</v>
      </c>
      <c r="AC411" s="148">
        <f>IF(AR411="Y/O",Information!K$62,0)</f>
        <v>0</v>
      </c>
      <c r="AD411" s="148">
        <f>Z411+AA411+AB411</f>
        <v>0</v>
      </c>
      <c r="AE411" s="133"/>
      <c r="AF411" s="133"/>
      <c r="AG411" s="133"/>
      <c r="AH411" s="133"/>
      <c r="AI411" s="160"/>
      <c r="AJ411" s="160"/>
      <c r="AK411" s="150" t="s">
        <f>IF($P411="r",U411,IF($P411="n",U411,"-"))</f>
        <v>28</v>
      </c>
      <c r="AL411" s="151" t="s">
        <f>IF($P411="r",V411,IF($P411="n",V411,"-"))</f>
        <v>28</v>
      </c>
      <c r="AM411" s="151" t="s">
        <f>IF($P411="r",W411,IF($P411="n",W411,"-"))</f>
        <v>28</v>
      </c>
      <c r="AN411" s="151" t="s">
        <f>IF(P411="r",J411,IF(P411="n",J411,"-"))</f>
        <v>28</v>
      </c>
      <c r="AO411" t="e">
        <f>VLOOKUP(K411,$AZ$8:$BA$27,2,FALSE)</f>
        <v>#N/A</v>
      </c>
      <c r="AP411" s="12" t="s">
        <f>IF(P411="r",(AQ$2-O411),IF(P411="n",(AQ$2-O411),"-"))</f>
        <v>28</v>
      </c>
      <c r="AQ411" s="12" t="s">
        <f>IF(P411="N",Q411,IF(P411="r",Q411,"-"))</f>
        <v>28</v>
      </c>
      <c r="AR411" s="12" t="s">
        <f>IF(P411="N",R411,IF(P411="r",R411,"-"))</f>
        <v>28</v>
      </c>
      <c r="AS411" s="12" t="s">
        <f>IF(P411="N",AI411,IF(P411="r",AI411,"-"))</f>
        <v>28</v>
      </c>
      <c r="AT411" s="12" t="s">
        <f>IF(P411="N",AJ411,IF(P411="r",AJ411,"-"))</f>
        <v>28</v>
      </c>
      <c r="AU411" s="148" t="b">
        <f>IF($Y411="Mudansha",VLOOKUP($X411,$BF$17:$BG$24,2,FALSE),IF($Y411="Yudansha",VLOOKUP($X411,$BI$17:$BJ$20,2,FALSE)))</f>
        <v>0</v>
      </c>
      <c r="AV411" t="b">
        <f>IF($AP411&gt;=65,$AU411,0)</f>
        <v>0</v>
      </c>
    </row>
    <row r="412" spans="1:256">
      <c r="F412" s="155">
        <f>F411+1</f>
        <v>407</v>
      </c>
      <c r="H412" s="133"/>
      <c r="I412" s="133"/>
      <c r="J412" s="134"/>
      <c r="K412" s="135"/>
      <c r="L412" s="136"/>
      <c r="M412" s="137">
        <f>LEFT(L412,2)</f>
      </c>
      <c r="N412" s="138">
        <f>MID(L412,4,2)</f>
      </c>
      <c r="O412" s="139">
        <f>RIGHT(L412,4)</f>
      </c>
      <c r="P412" s="140"/>
      <c r="Q412" s="141"/>
      <c r="R412" s="142"/>
      <c r="S412" s="143"/>
      <c r="T412" s="144"/>
      <c r="U412" s="145"/>
      <c r="V412" s="146"/>
      <c r="W412" s="146"/>
      <c r="X412" s="147" t="e">
        <f>VLOOKUP(AP412,$BC$7:$BD$14,2)</f>
        <v>#N/A</v>
      </c>
      <c r="Y412" s="147" t="s">
        <f>IF(P412="r",AO412,IF(P412="n",AO412,"-"))</f>
        <v>28</v>
      </c>
      <c r="Z412" s="148">
        <f>AU412-AV412</f>
        <v>0</v>
      </c>
      <c r="AA412" s="148" t="b">
        <f>IF(Y412="Mudansha",VLOOKUP(X412,$BF$7:$BG$14,2,FALSE),IF(Y412="Yudansha",VLOOKUP(X412,$BI$7:$BJ$10,2,FALSE)))</f>
        <v>0</v>
      </c>
      <c r="AB412" s="148">
        <f>IF(AQ412="Y/O",Information!S$62,0)</f>
        <v>0</v>
      </c>
      <c r="AC412" s="148">
        <f>IF(AR412="Y/O",Information!K$62,0)</f>
        <v>0</v>
      </c>
      <c r="AD412" s="148">
        <f>Z412+AA412+AB412</f>
        <v>0</v>
      </c>
      <c r="AE412" s="133"/>
      <c r="AF412" s="133"/>
      <c r="AG412" s="133"/>
      <c r="AH412" s="133"/>
      <c r="AI412" s="160"/>
      <c r="AJ412" s="160"/>
      <c r="AK412" s="150" t="s">
        <f>IF($P412="r",U412,IF($P412="n",U412,"-"))</f>
        <v>28</v>
      </c>
      <c r="AL412" s="151" t="s">
        <f>IF($P412="r",V412,IF($P412="n",V412,"-"))</f>
        <v>28</v>
      </c>
      <c r="AM412" s="151" t="s">
        <f>IF($P412="r",W412,IF($P412="n",W412,"-"))</f>
        <v>28</v>
      </c>
      <c r="AN412" s="151" t="s">
        <f>IF(P412="r",J412,IF(P412="n",J412,"-"))</f>
        <v>28</v>
      </c>
      <c r="AO412" t="e">
        <f>VLOOKUP(K412,$AZ$8:$BA$27,2,FALSE)</f>
        <v>#N/A</v>
      </c>
      <c r="AP412" s="12" t="s">
        <f>IF(P412="r",(AQ$2-O412),IF(P412="n",(AQ$2-O412),"-"))</f>
        <v>28</v>
      </c>
      <c r="AQ412" s="12" t="s">
        <f>IF(P412="N",Q412,IF(P412="r",Q412,"-"))</f>
        <v>28</v>
      </c>
      <c r="AR412" s="12" t="s">
        <f>IF(P412="N",R412,IF(P412="r",R412,"-"))</f>
        <v>28</v>
      </c>
      <c r="AS412" s="12" t="s">
        <f>IF(P412="N",AI412,IF(P412="r",AI412,"-"))</f>
        <v>28</v>
      </c>
      <c r="AT412" s="12" t="s">
        <f>IF(P412="N",AJ412,IF(P412="r",AJ412,"-"))</f>
        <v>28</v>
      </c>
      <c r="AU412" s="148" t="b">
        <f>IF($Y412="Mudansha",VLOOKUP($X412,$BF$17:$BG$24,2,FALSE),IF($Y412="Yudansha",VLOOKUP($X412,$BI$17:$BJ$20,2,FALSE)))</f>
        <v>0</v>
      </c>
      <c r="AV412" t="b">
        <f>IF($AP412&gt;=65,$AU412,0)</f>
        <v>0</v>
      </c>
    </row>
    <row r="413" spans="1:256">
      <c r="F413" s="155">
        <f>F412+1</f>
        <v>408</v>
      </c>
      <c r="H413" s="133"/>
      <c r="I413" s="133"/>
      <c r="J413" s="134"/>
      <c r="K413" s="135"/>
      <c r="L413" s="136"/>
      <c r="M413" s="137">
        <f>LEFT(L413,2)</f>
      </c>
      <c r="N413" s="138">
        <f>MID(L413,4,2)</f>
      </c>
      <c r="O413" s="139">
        <f>RIGHT(L413,4)</f>
      </c>
      <c r="P413" s="140"/>
      <c r="Q413" s="141"/>
      <c r="R413" s="142"/>
      <c r="S413" s="143"/>
      <c r="T413" s="144"/>
      <c r="U413" s="145"/>
      <c r="V413" s="146"/>
      <c r="W413" s="146"/>
      <c r="X413" s="147" t="e">
        <f>VLOOKUP(AP413,$BC$7:$BD$14,2)</f>
        <v>#N/A</v>
      </c>
      <c r="Y413" s="147" t="s">
        <f>IF(P413="r",AO413,IF(P413="n",AO413,"-"))</f>
        <v>28</v>
      </c>
      <c r="Z413" s="148">
        <f>AU413-AV413</f>
        <v>0</v>
      </c>
      <c r="AA413" s="148" t="b">
        <f>IF(Y413="Mudansha",VLOOKUP(X413,$BF$7:$BG$14,2,FALSE),IF(Y413="Yudansha",VLOOKUP(X413,$BI$7:$BJ$10,2,FALSE)))</f>
        <v>0</v>
      </c>
      <c r="AB413" s="148">
        <f>IF(AQ413="Y/O",Information!S$62,0)</f>
        <v>0</v>
      </c>
      <c r="AC413" s="148">
        <f>IF(AR413="Y/O",Information!K$62,0)</f>
        <v>0</v>
      </c>
      <c r="AD413" s="148">
        <f>Z413+AA413+AB413</f>
        <v>0</v>
      </c>
      <c r="AE413" s="133"/>
      <c r="AF413" s="133"/>
      <c r="AG413" s="133"/>
      <c r="AH413" s="133"/>
      <c r="AI413" s="160"/>
      <c r="AJ413" s="160"/>
      <c r="AK413" s="150" t="s">
        <f>IF($P413="r",U413,IF($P413="n",U413,"-"))</f>
        <v>28</v>
      </c>
      <c r="AL413" s="151" t="s">
        <f>IF($P413="r",V413,IF($P413="n",V413,"-"))</f>
        <v>28</v>
      </c>
      <c r="AM413" s="151" t="s">
        <f>IF($P413="r",W413,IF($P413="n",W413,"-"))</f>
        <v>28</v>
      </c>
      <c r="AN413" s="151" t="s">
        <f>IF(P413="r",J413,IF(P413="n",J413,"-"))</f>
        <v>28</v>
      </c>
      <c r="AO413" t="e">
        <f>VLOOKUP(K413,$AZ$8:$BA$27,2,FALSE)</f>
        <v>#N/A</v>
      </c>
      <c r="AP413" s="12" t="s">
        <f>IF(P413="r",(AQ$2-O413),IF(P413="n",(AQ$2-O413),"-"))</f>
        <v>28</v>
      </c>
      <c r="AQ413" s="12" t="s">
        <f>IF(P413="N",Q413,IF(P413="r",Q413,"-"))</f>
        <v>28</v>
      </c>
      <c r="AR413" s="12" t="s">
        <f>IF(P413="N",R413,IF(P413="r",R413,"-"))</f>
        <v>28</v>
      </c>
      <c r="AS413" s="12" t="s">
        <f>IF(P413="N",AI413,IF(P413="r",AI413,"-"))</f>
        <v>28</v>
      </c>
      <c r="AT413" s="12" t="s">
        <f>IF(P413="N",AJ413,IF(P413="r",AJ413,"-"))</f>
        <v>28</v>
      </c>
      <c r="AU413" s="148" t="b">
        <f>IF($Y413="Mudansha",VLOOKUP($X413,$BF$17:$BG$24,2,FALSE),IF($Y413="Yudansha",VLOOKUP($X413,$BI$17:$BJ$20,2,FALSE)))</f>
        <v>0</v>
      </c>
      <c r="AV413" t="b">
        <f>IF($AP413&gt;=65,$AU413,0)</f>
        <v>0</v>
      </c>
    </row>
    <row r="414" spans="1:256">
      <c r="F414" s="155">
        <f>F413+1</f>
        <v>409</v>
      </c>
      <c r="H414" s="133"/>
      <c r="I414" s="133"/>
      <c r="J414" s="134"/>
      <c r="K414" s="135"/>
      <c r="L414" s="136"/>
      <c r="M414" s="137">
        <f>LEFT(L414,2)</f>
      </c>
      <c r="N414" s="138">
        <f>MID(L414,4,2)</f>
      </c>
      <c r="O414" s="139">
        <f>RIGHT(L414,4)</f>
      </c>
      <c r="P414" s="140"/>
      <c r="Q414" s="141"/>
      <c r="R414" s="142"/>
      <c r="S414" s="143"/>
      <c r="T414" s="144"/>
      <c r="U414" s="145"/>
      <c r="V414" s="146"/>
      <c r="W414" s="146"/>
      <c r="X414" s="147" t="e">
        <f>VLOOKUP(AP414,$BC$7:$BD$14,2)</f>
        <v>#N/A</v>
      </c>
      <c r="Y414" s="147" t="s">
        <f>IF(P414="r",AO414,IF(P414="n",AO414,"-"))</f>
        <v>28</v>
      </c>
      <c r="Z414" s="148">
        <f>AU414-AV414</f>
        <v>0</v>
      </c>
      <c r="AA414" s="148" t="b">
        <f>IF(Y414="Mudansha",VLOOKUP(X414,$BF$7:$BG$14,2,FALSE),IF(Y414="Yudansha",VLOOKUP(X414,$BI$7:$BJ$10,2,FALSE)))</f>
        <v>0</v>
      </c>
      <c r="AB414" s="148">
        <f>IF(AQ414="Y/O",Information!S$62,0)</f>
        <v>0</v>
      </c>
      <c r="AC414" s="148">
        <f>IF(AR414="Y/O",Information!K$62,0)</f>
        <v>0</v>
      </c>
      <c r="AD414" s="148">
        <f>Z414+AA414+AB414</f>
        <v>0</v>
      </c>
      <c r="AE414" s="133"/>
      <c r="AF414" s="133"/>
      <c r="AG414" s="133"/>
      <c r="AH414" s="133"/>
      <c r="AI414" s="160"/>
      <c r="AJ414" s="160"/>
      <c r="AK414" s="150" t="s">
        <f>IF($P414="r",U414,IF($P414="n",U414,"-"))</f>
        <v>28</v>
      </c>
      <c r="AL414" s="151" t="s">
        <f>IF($P414="r",V414,IF($P414="n",V414,"-"))</f>
        <v>28</v>
      </c>
      <c r="AM414" s="151" t="s">
        <f>IF($P414="r",W414,IF($P414="n",W414,"-"))</f>
        <v>28</v>
      </c>
      <c r="AN414" s="151" t="s">
        <f>IF(P414="r",J414,IF(P414="n",J414,"-"))</f>
        <v>28</v>
      </c>
      <c r="AO414" t="e">
        <f>VLOOKUP(K414,$AZ$8:$BA$27,2,FALSE)</f>
        <v>#N/A</v>
      </c>
      <c r="AP414" s="12" t="s">
        <f>IF(P414="r",(AQ$2-O414),IF(P414="n",(AQ$2-O414),"-"))</f>
        <v>28</v>
      </c>
      <c r="AQ414" s="12" t="s">
        <f>IF(P414="N",Q414,IF(P414="r",Q414,"-"))</f>
        <v>28</v>
      </c>
      <c r="AR414" s="12" t="s">
        <f>IF(P414="N",R414,IF(P414="r",R414,"-"))</f>
        <v>28</v>
      </c>
      <c r="AS414" s="12" t="s">
        <f>IF(P414="N",AI414,IF(P414="r",AI414,"-"))</f>
        <v>28</v>
      </c>
      <c r="AT414" s="12" t="s">
        <f>IF(P414="N",AJ414,IF(P414="r",AJ414,"-"))</f>
        <v>28</v>
      </c>
      <c r="AU414" s="148" t="b">
        <f>IF($Y414="Mudansha",VLOOKUP($X414,$BF$17:$BG$24,2,FALSE),IF($Y414="Yudansha",VLOOKUP($X414,$BI$17:$BJ$20,2,FALSE)))</f>
        <v>0</v>
      </c>
      <c r="AV414" t="b">
        <f>IF($AP414&gt;=65,$AU414,0)</f>
        <v>0</v>
      </c>
    </row>
    <row r="415" spans="1:256">
      <c r="F415" s="155">
        <f>F414+1</f>
        <v>410</v>
      </c>
      <c r="H415" s="133"/>
      <c r="I415" s="133"/>
      <c r="J415" s="134"/>
      <c r="K415" s="135"/>
      <c r="L415" s="136"/>
      <c r="M415" s="137">
        <f>LEFT(L415,2)</f>
      </c>
      <c r="N415" s="138">
        <f>MID(L415,4,2)</f>
      </c>
      <c r="O415" s="139">
        <f>RIGHT(L415,4)</f>
      </c>
      <c r="P415" s="140"/>
      <c r="Q415" s="141"/>
      <c r="R415" s="142"/>
      <c r="S415" s="143"/>
      <c r="T415" s="144"/>
      <c r="U415" s="145"/>
      <c r="V415" s="146"/>
      <c r="W415" s="146"/>
      <c r="X415" s="147" t="e">
        <f>VLOOKUP(AP415,$BC$7:$BD$14,2)</f>
        <v>#N/A</v>
      </c>
      <c r="Y415" s="147" t="s">
        <f>IF(P415="r",AO415,IF(P415="n",AO415,"-"))</f>
        <v>28</v>
      </c>
      <c r="Z415" s="148">
        <f>AU415-AV415</f>
        <v>0</v>
      </c>
      <c r="AA415" s="148" t="b">
        <f>IF(Y415="Mudansha",VLOOKUP(X415,$BF$7:$BG$14,2,FALSE),IF(Y415="Yudansha",VLOOKUP(X415,$BI$7:$BJ$10,2,FALSE)))</f>
        <v>0</v>
      </c>
      <c r="AB415" s="148">
        <f>IF(AQ415="Y/O",Information!S$62,0)</f>
        <v>0</v>
      </c>
      <c r="AC415" s="148">
        <f>IF(AR415="Y/O",Information!K$62,0)</f>
        <v>0</v>
      </c>
      <c r="AD415" s="148">
        <f>Z415+AA415+AB415</f>
        <v>0</v>
      </c>
      <c r="AE415" s="133"/>
      <c r="AF415" s="133"/>
      <c r="AG415" s="133"/>
      <c r="AH415" s="133"/>
      <c r="AI415" s="160"/>
      <c r="AJ415" s="160"/>
      <c r="AK415" s="150" t="s">
        <f>IF($P415="r",U415,IF($P415="n",U415,"-"))</f>
        <v>28</v>
      </c>
      <c r="AL415" s="151" t="s">
        <f>IF($P415="r",V415,IF($P415="n",V415,"-"))</f>
        <v>28</v>
      </c>
      <c r="AM415" s="151" t="s">
        <f>IF($P415="r",W415,IF($P415="n",W415,"-"))</f>
        <v>28</v>
      </c>
      <c r="AN415" s="151" t="s">
        <f>IF(P415="r",J415,IF(P415="n",J415,"-"))</f>
        <v>28</v>
      </c>
      <c r="AO415" t="e">
        <f>VLOOKUP(K415,$AZ$8:$BA$27,2,FALSE)</f>
        <v>#N/A</v>
      </c>
      <c r="AP415" s="12" t="s">
        <f>IF(P415="r",(AQ$2-O415),IF(P415="n",(AQ$2-O415),"-"))</f>
        <v>28</v>
      </c>
      <c r="AQ415" s="12" t="s">
        <f>IF(P415="N",Q415,IF(P415="r",Q415,"-"))</f>
        <v>28</v>
      </c>
      <c r="AR415" s="12" t="s">
        <f>IF(P415="N",R415,IF(P415="r",R415,"-"))</f>
        <v>28</v>
      </c>
      <c r="AS415" s="12" t="s">
        <f>IF(P415="N",AI415,IF(P415="r",AI415,"-"))</f>
        <v>28</v>
      </c>
      <c r="AT415" s="12" t="s">
        <f>IF(P415="N",AJ415,IF(P415="r",AJ415,"-"))</f>
        <v>28</v>
      </c>
      <c r="AU415" s="148" t="b">
        <f>IF($Y415="Mudansha",VLOOKUP($X415,$BF$17:$BG$24,2,FALSE),IF($Y415="Yudansha",VLOOKUP($X415,$BI$17:$BJ$20,2,FALSE)))</f>
        <v>0</v>
      </c>
      <c r="AV415" t="b">
        <f>IF($AP415&gt;=65,$AU415,0)</f>
        <v>0</v>
      </c>
    </row>
    <row r="416" spans="1:256">
      <c r="F416" s="155">
        <f>F415+1</f>
        <v>411</v>
      </c>
      <c r="H416" s="133"/>
      <c r="I416" s="133"/>
      <c r="J416" s="134"/>
      <c r="K416" s="135"/>
      <c r="L416" s="136"/>
      <c r="M416" s="137">
        <f>LEFT(L416,2)</f>
      </c>
      <c r="N416" s="138">
        <f>MID(L416,4,2)</f>
      </c>
      <c r="O416" s="139">
        <f>RIGHT(L416,4)</f>
      </c>
      <c r="P416" s="140"/>
      <c r="Q416" s="141"/>
      <c r="R416" s="142"/>
      <c r="S416" s="143"/>
      <c r="T416" s="144"/>
      <c r="U416" s="145"/>
      <c r="V416" s="146"/>
      <c r="W416" s="146"/>
      <c r="X416" s="147" t="e">
        <f>VLOOKUP(AP416,$BC$7:$BD$14,2)</f>
        <v>#N/A</v>
      </c>
      <c r="Y416" s="147" t="s">
        <f>IF(P416="r",AO416,IF(P416="n",AO416,"-"))</f>
        <v>28</v>
      </c>
      <c r="Z416" s="148">
        <f>AU416-AV416</f>
        <v>0</v>
      </c>
      <c r="AA416" s="148" t="b">
        <f>IF(Y416="Mudansha",VLOOKUP(X416,$BF$7:$BG$14,2,FALSE),IF(Y416="Yudansha",VLOOKUP(X416,$BI$7:$BJ$10,2,FALSE)))</f>
        <v>0</v>
      </c>
      <c r="AB416" s="148">
        <f>IF(AQ416="Y/O",Information!S$62,0)</f>
        <v>0</v>
      </c>
      <c r="AC416" s="148">
        <f>IF(AR416="Y/O",Information!K$62,0)</f>
        <v>0</v>
      </c>
      <c r="AD416" s="148">
        <f>Z416+AA416+AB416</f>
        <v>0</v>
      </c>
      <c r="AE416" s="133"/>
      <c r="AF416" s="133"/>
      <c r="AG416" s="133"/>
      <c r="AH416" s="133"/>
      <c r="AI416" s="160"/>
      <c r="AJ416" s="160"/>
      <c r="AK416" s="150" t="s">
        <f>IF($P416="r",U416,IF($P416="n",U416,"-"))</f>
        <v>28</v>
      </c>
      <c r="AL416" s="151" t="s">
        <f>IF($P416="r",V416,IF($P416="n",V416,"-"))</f>
        <v>28</v>
      </c>
      <c r="AM416" s="151" t="s">
        <f>IF($P416="r",W416,IF($P416="n",W416,"-"))</f>
        <v>28</v>
      </c>
      <c r="AN416" s="151" t="s">
        <f>IF(P416="r",J416,IF(P416="n",J416,"-"))</f>
        <v>28</v>
      </c>
      <c r="AO416" t="e">
        <f>VLOOKUP(K416,$AZ$8:$BA$27,2,FALSE)</f>
        <v>#N/A</v>
      </c>
      <c r="AP416" s="12" t="s">
        <f>IF(P416="r",(AQ$2-O416),IF(P416="n",(AQ$2-O416),"-"))</f>
        <v>28</v>
      </c>
      <c r="AQ416" s="12" t="s">
        <f>IF(P416="N",Q416,IF(P416="r",Q416,"-"))</f>
        <v>28</v>
      </c>
      <c r="AR416" s="12" t="s">
        <f>IF(P416="N",R416,IF(P416="r",R416,"-"))</f>
        <v>28</v>
      </c>
      <c r="AS416" s="12" t="s">
        <f>IF(P416="N",AI416,IF(P416="r",AI416,"-"))</f>
        <v>28</v>
      </c>
      <c r="AT416" s="12" t="s">
        <f>IF(P416="N",AJ416,IF(P416="r",AJ416,"-"))</f>
        <v>28</v>
      </c>
      <c r="AU416" s="148" t="b">
        <f>IF($Y416="Mudansha",VLOOKUP($X416,$BF$17:$BG$24,2,FALSE),IF($Y416="Yudansha",VLOOKUP($X416,$BI$17:$BJ$20,2,FALSE)))</f>
        <v>0</v>
      </c>
      <c r="AV416" t="b">
        <f>IF($AP416&gt;=65,$AU416,0)</f>
        <v>0</v>
      </c>
    </row>
    <row r="417" spans="1:256">
      <c r="F417" s="155">
        <f>F416+1</f>
        <v>412</v>
      </c>
      <c r="H417" s="133"/>
      <c r="I417" s="133"/>
      <c r="J417" s="134"/>
      <c r="K417" s="135"/>
      <c r="L417" s="136"/>
      <c r="M417" s="137">
        <f>LEFT(L417,2)</f>
      </c>
      <c r="N417" s="138">
        <f>MID(L417,4,2)</f>
      </c>
      <c r="O417" s="139">
        <f>RIGHT(L417,4)</f>
      </c>
      <c r="P417" s="140"/>
      <c r="Q417" s="141"/>
      <c r="R417" s="142"/>
      <c r="S417" s="143"/>
      <c r="T417" s="144"/>
      <c r="U417" s="145"/>
      <c r="V417" s="146"/>
      <c r="W417" s="146"/>
      <c r="X417" s="147" t="e">
        <f>VLOOKUP(AP417,$BC$7:$BD$14,2)</f>
        <v>#N/A</v>
      </c>
      <c r="Y417" s="147" t="s">
        <f>IF(P417="r",AO417,IF(P417="n",AO417,"-"))</f>
        <v>28</v>
      </c>
      <c r="Z417" s="148">
        <f>AU417-AV417</f>
        <v>0</v>
      </c>
      <c r="AA417" s="148" t="b">
        <f>IF(Y417="Mudansha",VLOOKUP(X417,$BF$7:$BG$14,2,FALSE),IF(Y417="Yudansha",VLOOKUP(X417,$BI$7:$BJ$10,2,FALSE)))</f>
        <v>0</v>
      </c>
      <c r="AB417" s="148">
        <f>IF(AQ417="Y/O",Information!S$62,0)</f>
        <v>0</v>
      </c>
      <c r="AC417" s="148">
        <f>IF(AR417="Y/O",Information!K$62,0)</f>
        <v>0</v>
      </c>
      <c r="AD417" s="148">
        <f>Z417+AA417+AB417</f>
        <v>0</v>
      </c>
      <c r="AE417" s="133"/>
      <c r="AF417" s="133"/>
      <c r="AG417" s="133"/>
      <c r="AH417" s="133"/>
      <c r="AI417" s="160"/>
      <c r="AJ417" s="160"/>
      <c r="AK417" s="150" t="s">
        <f>IF($P417="r",U417,IF($P417="n",U417,"-"))</f>
        <v>28</v>
      </c>
      <c r="AL417" s="151" t="s">
        <f>IF($P417="r",V417,IF($P417="n",V417,"-"))</f>
        <v>28</v>
      </c>
      <c r="AM417" s="151" t="s">
        <f>IF($P417="r",W417,IF($P417="n",W417,"-"))</f>
        <v>28</v>
      </c>
      <c r="AN417" s="151" t="s">
        <f>IF(P417="r",J417,IF(P417="n",J417,"-"))</f>
        <v>28</v>
      </c>
      <c r="AO417" t="e">
        <f>VLOOKUP(K417,$AZ$8:$BA$27,2,FALSE)</f>
        <v>#N/A</v>
      </c>
      <c r="AP417" s="12" t="s">
        <f>IF(P417="r",(AQ$2-O417),IF(P417="n",(AQ$2-O417),"-"))</f>
        <v>28</v>
      </c>
      <c r="AQ417" s="12" t="s">
        <f>IF(P417="N",Q417,IF(P417="r",Q417,"-"))</f>
        <v>28</v>
      </c>
      <c r="AR417" s="12" t="s">
        <f>IF(P417="N",R417,IF(P417="r",R417,"-"))</f>
        <v>28</v>
      </c>
      <c r="AS417" s="12" t="s">
        <f>IF(P417="N",AI417,IF(P417="r",AI417,"-"))</f>
        <v>28</v>
      </c>
      <c r="AT417" s="12" t="s">
        <f>IF(P417="N",AJ417,IF(P417="r",AJ417,"-"))</f>
        <v>28</v>
      </c>
      <c r="AU417" s="148" t="b">
        <f>IF($Y417="Mudansha",VLOOKUP($X417,$BF$17:$BG$24,2,FALSE),IF($Y417="Yudansha",VLOOKUP($X417,$BI$17:$BJ$20,2,FALSE)))</f>
        <v>0</v>
      </c>
      <c r="AV417" t="b">
        <f>IF($AP417&gt;=65,$AU417,0)</f>
        <v>0</v>
      </c>
    </row>
    <row r="418" spans="1:256">
      <c r="F418" s="155">
        <f>F417+1</f>
        <v>413</v>
      </c>
      <c r="H418" s="133"/>
      <c r="I418" s="133"/>
      <c r="J418" s="134"/>
      <c r="K418" s="135"/>
      <c r="L418" s="136"/>
      <c r="M418" s="137">
        <f>LEFT(L418,2)</f>
      </c>
      <c r="N418" s="138">
        <f>MID(L418,4,2)</f>
      </c>
      <c r="O418" s="139">
        <f>RIGHT(L418,4)</f>
      </c>
      <c r="P418" s="140"/>
      <c r="Q418" s="141"/>
      <c r="R418" s="142"/>
      <c r="S418" s="143"/>
      <c r="T418" s="144"/>
      <c r="U418" s="145"/>
      <c r="V418" s="146"/>
      <c r="W418" s="146"/>
      <c r="X418" s="147" t="e">
        <f>VLOOKUP(AP418,$BC$7:$BD$14,2)</f>
        <v>#N/A</v>
      </c>
      <c r="Y418" s="147" t="s">
        <f>IF(P418="r",AO418,IF(P418="n",AO418,"-"))</f>
        <v>28</v>
      </c>
      <c r="Z418" s="148">
        <f>AU418-AV418</f>
        <v>0</v>
      </c>
      <c r="AA418" s="148" t="b">
        <f>IF(Y418="Mudansha",VLOOKUP(X418,$BF$7:$BG$14,2,FALSE),IF(Y418="Yudansha",VLOOKUP(X418,$BI$7:$BJ$10,2,FALSE)))</f>
        <v>0</v>
      </c>
      <c r="AB418" s="148">
        <f>IF(AQ418="Y/O",Information!S$62,0)</f>
        <v>0</v>
      </c>
      <c r="AC418" s="148">
        <f>IF(AR418="Y/O",Information!K$62,0)</f>
        <v>0</v>
      </c>
      <c r="AD418" s="148">
        <f>Z418+AA418+AB418</f>
        <v>0</v>
      </c>
      <c r="AE418" s="133"/>
      <c r="AF418" s="133"/>
      <c r="AG418" s="133"/>
      <c r="AH418" s="133"/>
      <c r="AI418" s="160"/>
      <c r="AJ418" s="160"/>
      <c r="AK418" s="150" t="s">
        <f>IF($P418="r",U418,IF($P418="n",U418,"-"))</f>
        <v>28</v>
      </c>
      <c r="AL418" s="151" t="s">
        <f>IF($P418="r",V418,IF($P418="n",V418,"-"))</f>
        <v>28</v>
      </c>
      <c r="AM418" s="151" t="s">
        <f>IF($P418="r",W418,IF($P418="n",W418,"-"))</f>
        <v>28</v>
      </c>
      <c r="AN418" s="151" t="s">
        <f>IF(P418="r",J418,IF(P418="n",J418,"-"))</f>
        <v>28</v>
      </c>
      <c r="AO418" t="e">
        <f>VLOOKUP(K418,$AZ$8:$BA$27,2,FALSE)</f>
        <v>#N/A</v>
      </c>
      <c r="AP418" s="12" t="s">
        <f>IF(P418="r",(AQ$2-O418),IF(P418="n",(AQ$2-O418),"-"))</f>
        <v>28</v>
      </c>
      <c r="AQ418" s="12" t="s">
        <f>IF(P418="N",Q418,IF(P418="r",Q418,"-"))</f>
        <v>28</v>
      </c>
      <c r="AR418" s="12" t="s">
        <f>IF(P418="N",R418,IF(P418="r",R418,"-"))</f>
        <v>28</v>
      </c>
      <c r="AS418" s="12" t="s">
        <f>IF(P418="N",AI418,IF(P418="r",AI418,"-"))</f>
        <v>28</v>
      </c>
      <c r="AT418" s="12" t="s">
        <f>IF(P418="N",AJ418,IF(P418="r",AJ418,"-"))</f>
        <v>28</v>
      </c>
      <c r="AU418" s="148" t="b">
        <f>IF($Y418="Mudansha",VLOOKUP($X418,$BF$17:$BG$24,2,FALSE),IF($Y418="Yudansha",VLOOKUP($X418,$BI$17:$BJ$20,2,FALSE)))</f>
        <v>0</v>
      </c>
      <c r="AV418" t="b">
        <f>IF($AP418&gt;=65,$AU418,0)</f>
        <v>0</v>
      </c>
    </row>
    <row r="419" spans="1:256">
      <c r="F419" s="155">
        <f>F418+1</f>
        <v>414</v>
      </c>
      <c r="H419" s="133"/>
      <c r="I419" s="133"/>
      <c r="J419" s="134"/>
      <c r="K419" s="135"/>
      <c r="L419" s="136"/>
      <c r="M419" s="137">
        <f>LEFT(L419,2)</f>
      </c>
      <c r="N419" s="138">
        <f>MID(L419,4,2)</f>
      </c>
      <c r="O419" s="139">
        <f>RIGHT(L419,4)</f>
      </c>
      <c r="P419" s="140"/>
      <c r="Q419" s="141"/>
      <c r="R419" s="142"/>
      <c r="S419" s="143"/>
      <c r="T419" s="144"/>
      <c r="U419" s="145"/>
      <c r="V419" s="146"/>
      <c r="W419" s="146"/>
      <c r="X419" s="147" t="e">
        <f>VLOOKUP(AP419,$BC$7:$BD$14,2)</f>
        <v>#N/A</v>
      </c>
      <c r="Y419" s="147" t="s">
        <f>IF(P419="r",AO419,IF(P419="n",AO419,"-"))</f>
        <v>28</v>
      </c>
      <c r="Z419" s="148">
        <f>AU419-AV419</f>
        <v>0</v>
      </c>
      <c r="AA419" s="148" t="b">
        <f>IF(Y419="Mudansha",VLOOKUP(X419,$BF$7:$BG$14,2,FALSE),IF(Y419="Yudansha",VLOOKUP(X419,$BI$7:$BJ$10,2,FALSE)))</f>
        <v>0</v>
      </c>
      <c r="AB419" s="148">
        <f>IF(AQ419="Y/O",Information!S$62,0)</f>
        <v>0</v>
      </c>
      <c r="AC419" s="148">
        <f>IF(AR419="Y/O",Information!K$62,0)</f>
        <v>0</v>
      </c>
      <c r="AD419" s="148">
        <f>Z419+AA419+AB419</f>
        <v>0</v>
      </c>
      <c r="AE419" s="133"/>
      <c r="AF419" s="133"/>
      <c r="AG419" s="133"/>
      <c r="AH419" s="133"/>
      <c r="AI419" s="160"/>
      <c r="AJ419" s="160"/>
      <c r="AK419" s="150" t="s">
        <f>IF($P419="r",U419,IF($P419="n",U419,"-"))</f>
        <v>28</v>
      </c>
      <c r="AL419" s="151" t="s">
        <f>IF($P419="r",V419,IF($P419="n",V419,"-"))</f>
        <v>28</v>
      </c>
      <c r="AM419" s="151" t="s">
        <f>IF($P419="r",W419,IF($P419="n",W419,"-"))</f>
        <v>28</v>
      </c>
      <c r="AN419" s="151" t="s">
        <f>IF(P419="r",J419,IF(P419="n",J419,"-"))</f>
        <v>28</v>
      </c>
      <c r="AO419" t="e">
        <f>VLOOKUP(K419,$AZ$8:$BA$27,2,FALSE)</f>
        <v>#N/A</v>
      </c>
      <c r="AP419" s="12" t="s">
        <f>IF(P419="r",(AQ$2-O419),IF(P419="n",(AQ$2-O419),"-"))</f>
        <v>28</v>
      </c>
      <c r="AQ419" s="12" t="s">
        <f>IF(P419="N",Q419,IF(P419="r",Q419,"-"))</f>
        <v>28</v>
      </c>
      <c r="AR419" s="12" t="s">
        <f>IF(P419="N",R419,IF(P419="r",R419,"-"))</f>
        <v>28</v>
      </c>
      <c r="AS419" s="12" t="s">
        <f>IF(P419="N",AI419,IF(P419="r",AI419,"-"))</f>
        <v>28</v>
      </c>
      <c r="AT419" s="12" t="s">
        <f>IF(P419="N",AJ419,IF(P419="r",AJ419,"-"))</f>
        <v>28</v>
      </c>
      <c r="AU419" s="148" t="b">
        <f>IF($Y419="Mudansha",VLOOKUP($X419,$BF$17:$BG$24,2,FALSE),IF($Y419="Yudansha",VLOOKUP($X419,$BI$17:$BJ$20,2,FALSE)))</f>
        <v>0</v>
      </c>
      <c r="AV419" t="b">
        <f>IF($AP419&gt;=65,$AU419,0)</f>
        <v>0</v>
      </c>
    </row>
    <row r="420" spans="1:256">
      <c r="F420" s="155">
        <f>F419+1</f>
        <v>415</v>
      </c>
      <c r="H420" s="133"/>
      <c r="I420" s="133"/>
      <c r="J420" s="134"/>
      <c r="K420" s="135"/>
      <c r="L420" s="136"/>
      <c r="M420" s="137">
        <f>LEFT(L420,2)</f>
      </c>
      <c r="N420" s="138">
        <f>MID(L420,4,2)</f>
      </c>
      <c r="O420" s="139">
        <f>RIGHT(L420,4)</f>
      </c>
      <c r="P420" s="140"/>
      <c r="Q420" s="141"/>
      <c r="R420" s="142"/>
      <c r="S420" s="143"/>
      <c r="T420" s="144"/>
      <c r="U420" s="145"/>
      <c r="V420" s="146"/>
      <c r="W420" s="146"/>
      <c r="X420" s="147" t="e">
        <f>VLOOKUP(AP420,$BC$7:$BD$14,2)</f>
        <v>#N/A</v>
      </c>
      <c r="Y420" s="147" t="s">
        <f>IF(P420="r",AO420,IF(P420="n",AO420,"-"))</f>
        <v>28</v>
      </c>
      <c r="Z420" s="148">
        <f>AU420-AV420</f>
        <v>0</v>
      </c>
      <c r="AA420" s="148" t="b">
        <f>IF(Y420="Mudansha",VLOOKUP(X420,$BF$7:$BG$14,2,FALSE),IF(Y420="Yudansha",VLOOKUP(X420,$BI$7:$BJ$10,2,FALSE)))</f>
        <v>0</v>
      </c>
      <c r="AB420" s="148">
        <f>IF(AQ420="Y/O",Information!S$62,0)</f>
        <v>0</v>
      </c>
      <c r="AC420" s="148">
        <f>IF(AR420="Y/O",Information!K$62,0)</f>
        <v>0</v>
      </c>
      <c r="AD420" s="148">
        <f>Z420+AA420+AB420</f>
        <v>0</v>
      </c>
      <c r="AE420" s="133"/>
      <c r="AF420" s="133"/>
      <c r="AG420" s="133"/>
      <c r="AH420" s="133"/>
      <c r="AI420" s="160"/>
      <c r="AJ420" s="160"/>
      <c r="AK420" s="150" t="s">
        <f>IF($P420="r",U420,IF($P420="n",U420,"-"))</f>
        <v>28</v>
      </c>
      <c r="AL420" s="151" t="s">
        <f>IF($P420="r",V420,IF($P420="n",V420,"-"))</f>
        <v>28</v>
      </c>
      <c r="AM420" s="151" t="s">
        <f>IF($P420="r",W420,IF($P420="n",W420,"-"))</f>
        <v>28</v>
      </c>
      <c r="AN420" s="151" t="s">
        <f>IF(P420="r",J420,IF(P420="n",J420,"-"))</f>
        <v>28</v>
      </c>
      <c r="AO420" t="e">
        <f>VLOOKUP(K420,$AZ$8:$BA$27,2,FALSE)</f>
        <v>#N/A</v>
      </c>
      <c r="AP420" s="12" t="s">
        <f>IF(P420="r",(AQ$2-O420),IF(P420="n",(AQ$2-O420),"-"))</f>
        <v>28</v>
      </c>
      <c r="AQ420" s="12" t="s">
        <f>IF(P420="N",Q420,IF(P420="r",Q420,"-"))</f>
        <v>28</v>
      </c>
      <c r="AR420" s="12" t="s">
        <f>IF(P420="N",R420,IF(P420="r",R420,"-"))</f>
        <v>28</v>
      </c>
      <c r="AS420" s="12" t="s">
        <f>IF(P420="N",AI420,IF(P420="r",AI420,"-"))</f>
        <v>28</v>
      </c>
      <c r="AT420" s="12" t="s">
        <f>IF(P420="N",AJ420,IF(P420="r",AJ420,"-"))</f>
        <v>28</v>
      </c>
      <c r="AU420" s="148" t="b">
        <f>IF($Y420="Mudansha",VLOOKUP($X420,$BF$17:$BG$24,2,FALSE),IF($Y420="Yudansha",VLOOKUP($X420,$BI$17:$BJ$20,2,FALSE)))</f>
        <v>0</v>
      </c>
      <c r="AV420" t="b">
        <f>IF($AP420&gt;=65,$AU420,0)</f>
        <v>0</v>
      </c>
    </row>
    <row r="421" spans="1:256">
      <c r="F421" s="155">
        <f>F420+1</f>
        <v>416</v>
      </c>
      <c r="H421" s="133"/>
      <c r="I421" s="133"/>
      <c r="J421" s="134"/>
      <c r="K421" s="135"/>
      <c r="L421" s="136"/>
      <c r="M421" s="137">
        <f>LEFT(L421,2)</f>
      </c>
      <c r="N421" s="138">
        <f>MID(L421,4,2)</f>
      </c>
      <c r="O421" s="139">
        <f>RIGHT(L421,4)</f>
      </c>
      <c r="P421" s="140"/>
      <c r="Q421" s="141"/>
      <c r="R421" s="142"/>
      <c r="S421" s="143"/>
      <c r="T421" s="144"/>
      <c r="U421" s="145"/>
      <c r="V421" s="146"/>
      <c r="W421" s="146"/>
      <c r="X421" s="147" t="e">
        <f>VLOOKUP(AP421,$BC$7:$BD$14,2)</f>
        <v>#N/A</v>
      </c>
      <c r="Y421" s="147" t="s">
        <f>IF(P421="r",AO421,IF(P421="n",AO421,"-"))</f>
        <v>28</v>
      </c>
      <c r="Z421" s="148">
        <f>AU421-AV421</f>
        <v>0</v>
      </c>
      <c r="AA421" s="148" t="b">
        <f>IF(Y421="Mudansha",VLOOKUP(X421,$BF$7:$BG$14,2,FALSE),IF(Y421="Yudansha",VLOOKUP(X421,$BI$7:$BJ$10,2,FALSE)))</f>
        <v>0</v>
      </c>
      <c r="AB421" s="148">
        <f>IF(AQ421="Y/O",Information!S$62,0)</f>
        <v>0</v>
      </c>
      <c r="AC421" s="148">
        <f>IF(AR421="Y/O",Information!K$62,0)</f>
        <v>0</v>
      </c>
      <c r="AD421" s="148">
        <f>Z421+AA421+AB421</f>
        <v>0</v>
      </c>
      <c r="AE421" s="133"/>
      <c r="AF421" s="133"/>
      <c r="AG421" s="133"/>
      <c r="AH421" s="133"/>
      <c r="AI421" s="160"/>
      <c r="AJ421" s="160"/>
      <c r="AK421" s="150" t="s">
        <f>IF($P421="r",U421,IF($P421="n",U421,"-"))</f>
        <v>28</v>
      </c>
      <c r="AL421" s="151" t="s">
        <f>IF($P421="r",V421,IF($P421="n",V421,"-"))</f>
        <v>28</v>
      </c>
      <c r="AM421" s="151" t="s">
        <f>IF($P421="r",W421,IF($P421="n",W421,"-"))</f>
        <v>28</v>
      </c>
      <c r="AN421" s="151" t="s">
        <f>IF(P421="r",J421,IF(P421="n",J421,"-"))</f>
        <v>28</v>
      </c>
      <c r="AO421" t="e">
        <f>VLOOKUP(K421,$AZ$8:$BA$27,2,FALSE)</f>
        <v>#N/A</v>
      </c>
      <c r="AP421" s="12" t="s">
        <f>IF(P421="r",(AQ$2-O421),IF(P421="n",(AQ$2-O421),"-"))</f>
        <v>28</v>
      </c>
      <c r="AQ421" s="12" t="s">
        <f>IF(P421="N",Q421,IF(P421="r",Q421,"-"))</f>
        <v>28</v>
      </c>
      <c r="AR421" s="12" t="s">
        <f>IF(P421="N",R421,IF(P421="r",R421,"-"))</f>
        <v>28</v>
      </c>
      <c r="AS421" s="12" t="s">
        <f>IF(P421="N",AI421,IF(P421="r",AI421,"-"))</f>
        <v>28</v>
      </c>
      <c r="AT421" s="12" t="s">
        <f>IF(P421="N",AJ421,IF(P421="r",AJ421,"-"))</f>
        <v>28</v>
      </c>
      <c r="AU421" s="148" t="b">
        <f>IF($Y421="Mudansha",VLOOKUP($X421,$BF$17:$BG$24,2,FALSE),IF($Y421="Yudansha",VLOOKUP($X421,$BI$17:$BJ$20,2,FALSE)))</f>
        <v>0</v>
      </c>
      <c r="AV421" t="b">
        <f>IF($AP421&gt;=65,$AU421,0)</f>
        <v>0</v>
      </c>
    </row>
    <row r="422" spans="1:256">
      <c r="F422" s="155">
        <f>F421+1</f>
        <v>417</v>
      </c>
      <c r="H422" s="133"/>
      <c r="I422" s="133"/>
      <c r="J422" s="134"/>
      <c r="K422" s="135"/>
      <c r="L422" s="136"/>
      <c r="M422" s="137">
        <f>LEFT(L422,2)</f>
      </c>
      <c r="N422" s="138">
        <f>MID(L422,4,2)</f>
      </c>
      <c r="O422" s="139">
        <f>RIGHT(L422,4)</f>
      </c>
      <c r="P422" s="140"/>
      <c r="Q422" s="141"/>
      <c r="R422" s="142"/>
      <c r="S422" s="143"/>
      <c r="T422" s="144"/>
      <c r="U422" s="145"/>
      <c r="V422" s="146"/>
      <c r="W422" s="146"/>
      <c r="X422" s="147" t="e">
        <f>VLOOKUP(AP422,$BC$7:$BD$14,2)</f>
        <v>#N/A</v>
      </c>
      <c r="Y422" s="147" t="s">
        <f>IF(P422="r",AO422,IF(P422="n",AO422,"-"))</f>
        <v>28</v>
      </c>
      <c r="Z422" s="148">
        <f>AU422-AV422</f>
        <v>0</v>
      </c>
      <c r="AA422" s="148" t="b">
        <f>IF(Y422="Mudansha",VLOOKUP(X422,$BF$7:$BG$14,2,FALSE),IF(Y422="Yudansha",VLOOKUP(X422,$BI$7:$BJ$10,2,FALSE)))</f>
        <v>0</v>
      </c>
      <c r="AB422" s="148">
        <f>IF(AQ422="Y/O",Information!S$62,0)</f>
        <v>0</v>
      </c>
      <c r="AC422" s="148">
        <f>IF(AR422="Y/O",Information!K$62,0)</f>
        <v>0</v>
      </c>
      <c r="AD422" s="148">
        <f>Z422+AA422+AB422</f>
        <v>0</v>
      </c>
      <c r="AE422" s="133"/>
      <c r="AF422" s="133"/>
      <c r="AG422" s="133"/>
      <c r="AH422" s="133"/>
      <c r="AI422" s="160"/>
      <c r="AJ422" s="160"/>
      <c r="AK422" s="150" t="s">
        <f>IF($P422="r",U422,IF($P422="n",U422,"-"))</f>
        <v>28</v>
      </c>
      <c r="AL422" s="151" t="s">
        <f>IF($P422="r",V422,IF($P422="n",V422,"-"))</f>
        <v>28</v>
      </c>
      <c r="AM422" s="151" t="s">
        <f>IF($P422="r",W422,IF($P422="n",W422,"-"))</f>
        <v>28</v>
      </c>
      <c r="AN422" s="151" t="s">
        <f>IF(P422="r",J422,IF(P422="n",J422,"-"))</f>
        <v>28</v>
      </c>
      <c r="AO422" t="e">
        <f>VLOOKUP(K422,$AZ$8:$BA$27,2,FALSE)</f>
        <v>#N/A</v>
      </c>
      <c r="AP422" s="12" t="s">
        <f>IF(P422="r",(AQ$2-O422),IF(P422="n",(AQ$2-O422),"-"))</f>
        <v>28</v>
      </c>
      <c r="AQ422" s="12" t="s">
        <f>IF(P422="N",Q422,IF(P422="r",Q422,"-"))</f>
        <v>28</v>
      </c>
      <c r="AR422" s="12" t="s">
        <f>IF(P422="N",R422,IF(P422="r",R422,"-"))</f>
        <v>28</v>
      </c>
      <c r="AS422" s="12" t="s">
        <f>IF(P422="N",AI422,IF(P422="r",AI422,"-"))</f>
        <v>28</v>
      </c>
      <c r="AT422" s="12" t="s">
        <f>IF(P422="N",AJ422,IF(P422="r",AJ422,"-"))</f>
        <v>28</v>
      </c>
      <c r="AU422" s="148" t="b">
        <f>IF($Y422="Mudansha",VLOOKUP($X422,$BF$17:$BG$24,2,FALSE),IF($Y422="Yudansha",VLOOKUP($X422,$BI$17:$BJ$20,2,FALSE)))</f>
        <v>0</v>
      </c>
      <c r="AV422" t="b">
        <f>IF($AP422&gt;=65,$AU422,0)</f>
        <v>0</v>
      </c>
    </row>
    <row r="423" spans="1:256">
      <c r="F423" s="155">
        <f>F422+1</f>
        <v>418</v>
      </c>
      <c r="H423" s="133"/>
      <c r="I423" s="133"/>
      <c r="J423" s="134"/>
      <c r="K423" s="135"/>
      <c r="L423" s="136"/>
      <c r="M423" s="137">
        <f>LEFT(L423,2)</f>
      </c>
      <c r="N423" s="138">
        <f>MID(L423,4,2)</f>
      </c>
      <c r="O423" s="139">
        <f>RIGHT(L423,4)</f>
      </c>
      <c r="P423" s="140"/>
      <c r="Q423" s="141"/>
      <c r="R423" s="142"/>
      <c r="S423" s="143"/>
      <c r="T423" s="144"/>
      <c r="U423" s="145"/>
      <c r="V423" s="146"/>
      <c r="W423" s="146"/>
      <c r="X423" s="147" t="e">
        <f>VLOOKUP(AP423,$BC$7:$BD$14,2)</f>
        <v>#N/A</v>
      </c>
      <c r="Y423" s="147" t="s">
        <f>IF(P423="r",AO423,IF(P423="n",AO423,"-"))</f>
        <v>28</v>
      </c>
      <c r="Z423" s="148">
        <f>AU423-AV423</f>
        <v>0</v>
      </c>
      <c r="AA423" s="148" t="b">
        <f>IF(Y423="Mudansha",VLOOKUP(X423,$BF$7:$BG$14,2,FALSE),IF(Y423="Yudansha",VLOOKUP(X423,$BI$7:$BJ$10,2,FALSE)))</f>
        <v>0</v>
      </c>
      <c r="AB423" s="148">
        <f>IF(AQ423="Y/O",Information!S$62,0)</f>
        <v>0</v>
      </c>
      <c r="AC423" s="148">
        <f>IF(AR423="Y/O",Information!K$62,0)</f>
        <v>0</v>
      </c>
      <c r="AD423" s="148">
        <f>Z423+AA423+AB423</f>
        <v>0</v>
      </c>
      <c r="AE423" s="133"/>
      <c r="AF423" s="133"/>
      <c r="AG423" s="133"/>
      <c r="AH423" s="133"/>
      <c r="AI423" s="160"/>
      <c r="AJ423" s="160"/>
      <c r="AK423" s="150" t="s">
        <f>IF($P423="r",U423,IF($P423="n",U423,"-"))</f>
        <v>28</v>
      </c>
      <c r="AL423" s="151" t="s">
        <f>IF($P423="r",V423,IF($P423="n",V423,"-"))</f>
        <v>28</v>
      </c>
      <c r="AM423" s="151" t="s">
        <f>IF($P423="r",W423,IF($P423="n",W423,"-"))</f>
        <v>28</v>
      </c>
      <c r="AN423" s="151" t="s">
        <f>IF(P423="r",J423,IF(P423="n",J423,"-"))</f>
        <v>28</v>
      </c>
      <c r="AO423" t="e">
        <f>VLOOKUP(K423,$AZ$8:$BA$27,2,FALSE)</f>
        <v>#N/A</v>
      </c>
      <c r="AP423" s="12" t="s">
        <f>IF(P423="r",(AQ$2-O423),IF(P423="n",(AQ$2-O423),"-"))</f>
        <v>28</v>
      </c>
      <c r="AQ423" s="12" t="s">
        <f>IF(P423="N",Q423,IF(P423="r",Q423,"-"))</f>
        <v>28</v>
      </c>
      <c r="AR423" s="12" t="s">
        <f>IF(P423="N",R423,IF(P423="r",R423,"-"))</f>
        <v>28</v>
      </c>
      <c r="AS423" s="12" t="s">
        <f>IF(P423="N",AI423,IF(P423="r",AI423,"-"))</f>
        <v>28</v>
      </c>
      <c r="AT423" s="12" t="s">
        <f>IF(P423="N",AJ423,IF(P423="r",AJ423,"-"))</f>
        <v>28</v>
      </c>
      <c r="AU423" s="148" t="b">
        <f>IF($Y423="Mudansha",VLOOKUP($X423,$BF$17:$BG$24,2,FALSE),IF($Y423="Yudansha",VLOOKUP($X423,$BI$17:$BJ$20,2,FALSE)))</f>
        <v>0</v>
      </c>
      <c r="AV423" t="b">
        <f>IF($AP423&gt;=65,$AU423,0)</f>
        <v>0</v>
      </c>
    </row>
    <row r="424" spans="1:256">
      <c r="F424" s="155">
        <f>F423+1</f>
        <v>419</v>
      </c>
      <c r="H424" s="133"/>
      <c r="I424" s="133"/>
      <c r="J424" s="134"/>
      <c r="K424" s="135"/>
      <c r="L424" s="136"/>
      <c r="M424" s="137">
        <f>LEFT(L424,2)</f>
      </c>
      <c r="N424" s="138">
        <f>MID(L424,4,2)</f>
      </c>
      <c r="O424" s="139">
        <f>RIGHT(L424,4)</f>
      </c>
      <c r="P424" s="140"/>
      <c r="Q424" s="141"/>
      <c r="R424" s="142"/>
      <c r="S424" s="143"/>
      <c r="T424" s="144"/>
      <c r="U424" s="145"/>
      <c r="V424" s="146"/>
      <c r="W424" s="146"/>
      <c r="X424" s="147" t="e">
        <f>VLOOKUP(AP424,$BC$7:$BD$14,2)</f>
        <v>#N/A</v>
      </c>
      <c r="Y424" s="147" t="s">
        <f>IF(P424="r",AO424,IF(P424="n",AO424,"-"))</f>
        <v>28</v>
      </c>
      <c r="Z424" s="148">
        <f>AU424-AV424</f>
        <v>0</v>
      </c>
      <c r="AA424" s="148" t="b">
        <f>IF(Y424="Mudansha",VLOOKUP(X424,$BF$7:$BG$14,2,FALSE),IF(Y424="Yudansha",VLOOKUP(X424,$BI$7:$BJ$10,2,FALSE)))</f>
        <v>0</v>
      </c>
      <c r="AB424" s="148">
        <f>IF(AQ424="Y/O",Information!S$62,0)</f>
        <v>0</v>
      </c>
      <c r="AC424" s="148">
        <f>IF(AR424="Y/O",Information!K$62,0)</f>
        <v>0</v>
      </c>
      <c r="AD424" s="148">
        <f>Z424+AA424+AB424</f>
        <v>0</v>
      </c>
      <c r="AE424" s="133"/>
      <c r="AF424" s="133"/>
      <c r="AG424" s="133"/>
      <c r="AH424" s="133"/>
      <c r="AI424" s="160"/>
      <c r="AJ424" s="160"/>
      <c r="AK424" s="150" t="s">
        <f>IF($P424="r",U424,IF($P424="n",U424,"-"))</f>
        <v>28</v>
      </c>
      <c r="AL424" s="151" t="s">
        <f>IF($P424="r",V424,IF($P424="n",V424,"-"))</f>
        <v>28</v>
      </c>
      <c r="AM424" s="151" t="s">
        <f>IF($P424="r",W424,IF($P424="n",W424,"-"))</f>
        <v>28</v>
      </c>
      <c r="AN424" s="151" t="s">
        <f>IF(P424="r",J424,IF(P424="n",J424,"-"))</f>
        <v>28</v>
      </c>
      <c r="AO424" t="e">
        <f>VLOOKUP(K424,$AZ$8:$BA$27,2,FALSE)</f>
        <v>#N/A</v>
      </c>
      <c r="AP424" s="12" t="s">
        <f>IF(P424="r",(AQ$2-O424),IF(P424="n",(AQ$2-O424),"-"))</f>
        <v>28</v>
      </c>
      <c r="AQ424" s="12" t="s">
        <f>IF(P424="N",Q424,IF(P424="r",Q424,"-"))</f>
        <v>28</v>
      </c>
      <c r="AR424" s="12" t="s">
        <f>IF(P424="N",R424,IF(P424="r",R424,"-"))</f>
        <v>28</v>
      </c>
      <c r="AS424" s="12" t="s">
        <f>IF(P424="N",AI424,IF(P424="r",AI424,"-"))</f>
        <v>28</v>
      </c>
      <c r="AT424" s="12" t="s">
        <f>IF(P424="N",AJ424,IF(P424="r",AJ424,"-"))</f>
        <v>28</v>
      </c>
      <c r="AU424" s="148" t="b">
        <f>IF($Y424="Mudansha",VLOOKUP($X424,$BF$17:$BG$24,2,FALSE),IF($Y424="Yudansha",VLOOKUP($X424,$BI$17:$BJ$20,2,FALSE)))</f>
        <v>0</v>
      </c>
      <c r="AV424" t="b">
        <f>IF($AP424&gt;=65,$AU424,0)</f>
        <v>0</v>
      </c>
    </row>
    <row r="425" spans="1:256">
      <c r="F425" s="155">
        <f>F424+1</f>
        <v>420</v>
      </c>
      <c r="H425" s="133"/>
      <c r="I425" s="133"/>
      <c r="J425" s="134"/>
      <c r="K425" s="135"/>
      <c r="L425" s="136"/>
      <c r="M425" s="137">
        <f>LEFT(L425,2)</f>
      </c>
      <c r="N425" s="138">
        <f>MID(L425,4,2)</f>
      </c>
      <c r="O425" s="139">
        <f>RIGHT(L425,4)</f>
      </c>
      <c r="P425" s="140"/>
      <c r="Q425" s="141"/>
      <c r="R425" s="142"/>
      <c r="S425" s="143"/>
      <c r="T425" s="144"/>
      <c r="U425" s="145"/>
      <c r="V425" s="146"/>
      <c r="W425" s="146"/>
      <c r="X425" s="147" t="e">
        <f>VLOOKUP(AP425,$BC$7:$BD$14,2)</f>
        <v>#N/A</v>
      </c>
      <c r="Y425" s="147" t="s">
        <f>IF(P425="r",AO425,IF(P425="n",AO425,"-"))</f>
        <v>28</v>
      </c>
      <c r="Z425" s="148">
        <f>AU425-AV425</f>
        <v>0</v>
      </c>
      <c r="AA425" s="148" t="b">
        <f>IF(Y425="Mudansha",VLOOKUP(X425,$BF$7:$BG$14,2,FALSE),IF(Y425="Yudansha",VLOOKUP(X425,$BI$7:$BJ$10,2,FALSE)))</f>
        <v>0</v>
      </c>
      <c r="AB425" s="148">
        <f>IF(AQ425="Y/O",Information!S$62,0)</f>
        <v>0</v>
      </c>
      <c r="AC425" s="148">
        <f>IF(AR425="Y/O",Information!K$62,0)</f>
        <v>0</v>
      </c>
      <c r="AD425" s="148">
        <f>Z425+AA425+AB425</f>
        <v>0</v>
      </c>
      <c r="AE425" s="133"/>
      <c r="AF425" s="133"/>
      <c r="AG425" s="133"/>
      <c r="AH425" s="133"/>
      <c r="AI425" s="160"/>
      <c r="AJ425" s="160"/>
      <c r="AK425" s="150" t="s">
        <f>IF($P425="r",U425,IF($P425="n",U425,"-"))</f>
        <v>28</v>
      </c>
      <c r="AL425" s="151" t="s">
        <f>IF($P425="r",V425,IF($P425="n",V425,"-"))</f>
        <v>28</v>
      </c>
      <c r="AM425" s="151" t="s">
        <f>IF($P425="r",W425,IF($P425="n",W425,"-"))</f>
        <v>28</v>
      </c>
      <c r="AN425" s="151" t="s">
        <f>IF(P425="r",J425,IF(P425="n",J425,"-"))</f>
        <v>28</v>
      </c>
      <c r="AO425" t="e">
        <f>VLOOKUP(K425,$AZ$8:$BA$27,2,FALSE)</f>
        <v>#N/A</v>
      </c>
      <c r="AP425" s="12" t="s">
        <f>IF(P425="r",(AQ$2-O425),IF(P425="n",(AQ$2-O425),"-"))</f>
        <v>28</v>
      </c>
      <c r="AQ425" s="12" t="s">
        <f>IF(P425="N",Q425,IF(P425="r",Q425,"-"))</f>
        <v>28</v>
      </c>
      <c r="AR425" s="12" t="s">
        <f>IF(P425="N",R425,IF(P425="r",R425,"-"))</f>
        <v>28</v>
      </c>
      <c r="AS425" s="12" t="s">
        <f>IF(P425="N",AI425,IF(P425="r",AI425,"-"))</f>
        <v>28</v>
      </c>
      <c r="AT425" s="12" t="s">
        <f>IF(P425="N",AJ425,IF(P425="r",AJ425,"-"))</f>
        <v>28</v>
      </c>
      <c r="AU425" s="148" t="b">
        <f>IF($Y425="Mudansha",VLOOKUP($X425,$BF$17:$BG$24,2,FALSE),IF($Y425="Yudansha",VLOOKUP($X425,$BI$17:$BJ$20,2,FALSE)))</f>
        <v>0</v>
      </c>
      <c r="AV425" t="b">
        <f>IF($AP425&gt;=65,$AU425,0)</f>
        <v>0</v>
      </c>
    </row>
    <row r="426" spans="1:256">
      <c r="F426" s="155">
        <f>F425+1</f>
        <v>421</v>
      </c>
      <c r="H426" s="133"/>
      <c r="I426" s="133"/>
      <c r="J426" s="134"/>
      <c r="K426" s="135"/>
      <c r="L426" s="136"/>
      <c r="M426" s="137">
        <f>LEFT(L426,2)</f>
      </c>
      <c r="N426" s="138">
        <f>MID(L426,4,2)</f>
      </c>
      <c r="O426" s="139">
        <f>RIGHT(L426,4)</f>
      </c>
      <c r="P426" s="140"/>
      <c r="Q426" s="141"/>
      <c r="R426" s="142"/>
      <c r="S426" s="143"/>
      <c r="T426" s="144"/>
      <c r="U426" s="145"/>
      <c r="V426" s="146"/>
      <c r="W426" s="146"/>
      <c r="X426" s="147" t="e">
        <f>VLOOKUP(AP426,$BC$7:$BD$14,2)</f>
        <v>#N/A</v>
      </c>
      <c r="Y426" s="147" t="s">
        <f>IF(P426="r",AO426,IF(P426="n",AO426,"-"))</f>
        <v>28</v>
      </c>
      <c r="Z426" s="148">
        <f>AU426-AV426</f>
        <v>0</v>
      </c>
      <c r="AA426" s="148" t="b">
        <f>IF(Y426="Mudansha",VLOOKUP(X426,$BF$7:$BG$14,2,FALSE),IF(Y426="Yudansha",VLOOKUP(X426,$BI$7:$BJ$10,2,FALSE)))</f>
        <v>0</v>
      </c>
      <c r="AB426" s="148">
        <f>IF(AQ426="Y/O",Information!S$62,0)</f>
        <v>0</v>
      </c>
      <c r="AC426" s="148">
        <f>IF(AR426="Y/O",Information!K$62,0)</f>
        <v>0</v>
      </c>
      <c r="AD426" s="148">
        <f>Z426+AA426+AB426</f>
        <v>0</v>
      </c>
      <c r="AE426" s="133"/>
      <c r="AF426" s="133"/>
      <c r="AG426" s="133"/>
      <c r="AH426" s="133"/>
      <c r="AI426" s="160"/>
      <c r="AJ426" s="160"/>
      <c r="AK426" s="150" t="s">
        <f>IF($P426="r",U426,IF($P426="n",U426,"-"))</f>
        <v>28</v>
      </c>
      <c r="AL426" s="151" t="s">
        <f>IF($P426="r",V426,IF($P426="n",V426,"-"))</f>
        <v>28</v>
      </c>
      <c r="AM426" s="151" t="s">
        <f>IF($P426="r",W426,IF($P426="n",W426,"-"))</f>
        <v>28</v>
      </c>
      <c r="AN426" s="151" t="s">
        <f>IF(P426="r",J426,IF(P426="n",J426,"-"))</f>
        <v>28</v>
      </c>
      <c r="AO426" t="e">
        <f>VLOOKUP(K426,$AZ$8:$BA$27,2,FALSE)</f>
        <v>#N/A</v>
      </c>
      <c r="AP426" s="12" t="s">
        <f>IF(P426="r",(AQ$2-O426),IF(P426="n",(AQ$2-O426),"-"))</f>
        <v>28</v>
      </c>
      <c r="AQ426" s="12" t="s">
        <f>IF(P426="N",Q426,IF(P426="r",Q426,"-"))</f>
        <v>28</v>
      </c>
      <c r="AR426" s="12" t="s">
        <f>IF(P426="N",R426,IF(P426="r",R426,"-"))</f>
        <v>28</v>
      </c>
      <c r="AS426" s="12" t="s">
        <f>IF(P426="N",AI426,IF(P426="r",AI426,"-"))</f>
        <v>28</v>
      </c>
      <c r="AT426" s="12" t="s">
        <f>IF(P426="N",AJ426,IF(P426="r",AJ426,"-"))</f>
        <v>28</v>
      </c>
      <c r="AU426" s="148" t="b">
        <f>IF($Y426="Mudansha",VLOOKUP($X426,$BF$17:$BG$24,2,FALSE),IF($Y426="Yudansha",VLOOKUP($X426,$BI$17:$BJ$20,2,FALSE)))</f>
        <v>0</v>
      </c>
      <c r="AV426" t="b">
        <f>IF($AP426&gt;=65,$AU426,0)</f>
        <v>0</v>
      </c>
    </row>
    <row r="427" spans="1:256">
      <c r="F427" s="155">
        <f>F426+1</f>
        <v>422</v>
      </c>
      <c r="H427" s="133"/>
      <c r="I427" s="133"/>
      <c r="J427" s="134"/>
      <c r="K427" s="135"/>
      <c r="L427" s="136"/>
      <c r="M427" s="137">
        <f>LEFT(L427,2)</f>
      </c>
      <c r="N427" s="138">
        <f>MID(L427,4,2)</f>
      </c>
      <c r="O427" s="139">
        <f>RIGHT(L427,4)</f>
      </c>
      <c r="P427" s="140"/>
      <c r="Q427" s="141"/>
      <c r="R427" s="142"/>
      <c r="S427" s="143"/>
      <c r="T427" s="144"/>
      <c r="U427" s="145"/>
      <c r="V427" s="146"/>
      <c r="W427" s="146"/>
      <c r="X427" s="147" t="e">
        <f>VLOOKUP(AP427,$BC$7:$BD$14,2)</f>
        <v>#N/A</v>
      </c>
      <c r="Y427" s="147" t="s">
        <f>IF(P427="r",AO427,IF(P427="n",AO427,"-"))</f>
        <v>28</v>
      </c>
      <c r="Z427" s="148">
        <f>AU427-AV427</f>
        <v>0</v>
      </c>
      <c r="AA427" s="148" t="b">
        <f>IF(Y427="Mudansha",VLOOKUP(X427,$BF$7:$BG$14,2,FALSE),IF(Y427="Yudansha",VLOOKUP(X427,$BI$7:$BJ$10,2,FALSE)))</f>
        <v>0</v>
      </c>
      <c r="AB427" s="148">
        <f>IF(AQ427="Y/O",Information!S$62,0)</f>
        <v>0</v>
      </c>
      <c r="AC427" s="148">
        <f>IF(AR427="Y/O",Information!K$62,0)</f>
        <v>0</v>
      </c>
      <c r="AD427" s="148">
        <f>Z427+AA427+AB427</f>
        <v>0</v>
      </c>
      <c r="AE427" s="133"/>
      <c r="AF427" s="133"/>
      <c r="AG427" s="133"/>
      <c r="AH427" s="133"/>
      <c r="AI427" s="160"/>
      <c r="AJ427" s="160"/>
      <c r="AK427" s="150" t="s">
        <f>IF($P427="r",U427,IF($P427="n",U427,"-"))</f>
        <v>28</v>
      </c>
      <c r="AL427" s="151" t="s">
        <f>IF($P427="r",V427,IF($P427="n",V427,"-"))</f>
        <v>28</v>
      </c>
      <c r="AM427" s="151" t="s">
        <f>IF($P427="r",W427,IF($P427="n",W427,"-"))</f>
        <v>28</v>
      </c>
      <c r="AN427" s="151" t="s">
        <f>IF(P427="r",J427,IF(P427="n",J427,"-"))</f>
        <v>28</v>
      </c>
      <c r="AO427" t="e">
        <f>VLOOKUP(K427,$AZ$8:$BA$27,2,FALSE)</f>
        <v>#N/A</v>
      </c>
      <c r="AP427" s="12" t="s">
        <f>IF(P427="r",(AQ$2-O427),IF(P427="n",(AQ$2-O427),"-"))</f>
        <v>28</v>
      </c>
      <c r="AQ427" s="12" t="s">
        <f>IF(P427="N",Q427,IF(P427="r",Q427,"-"))</f>
        <v>28</v>
      </c>
      <c r="AR427" s="12" t="s">
        <f>IF(P427="N",R427,IF(P427="r",R427,"-"))</f>
        <v>28</v>
      </c>
      <c r="AS427" s="12" t="s">
        <f>IF(P427="N",AI427,IF(P427="r",AI427,"-"))</f>
        <v>28</v>
      </c>
      <c r="AT427" s="12" t="s">
        <f>IF(P427="N",AJ427,IF(P427="r",AJ427,"-"))</f>
        <v>28</v>
      </c>
      <c r="AU427" s="148" t="b">
        <f>IF($Y427="Mudansha",VLOOKUP($X427,$BF$17:$BG$24,2,FALSE),IF($Y427="Yudansha",VLOOKUP($X427,$BI$17:$BJ$20,2,FALSE)))</f>
        <v>0</v>
      </c>
      <c r="AV427" t="b">
        <f>IF($AP427&gt;=65,$AU427,0)</f>
        <v>0</v>
      </c>
    </row>
    <row r="428" spans="1:256">
      <c r="F428" s="155">
        <f>F427+1</f>
        <v>423</v>
      </c>
      <c r="H428" s="133"/>
      <c r="I428" s="133"/>
      <c r="J428" s="134"/>
      <c r="K428" s="135"/>
      <c r="L428" s="136"/>
      <c r="M428" s="137">
        <f>LEFT(L428,2)</f>
      </c>
      <c r="N428" s="138">
        <f>MID(L428,4,2)</f>
      </c>
      <c r="O428" s="139">
        <f>RIGHT(L428,4)</f>
      </c>
      <c r="P428" s="140"/>
      <c r="Q428" s="141"/>
      <c r="R428" s="142"/>
      <c r="S428" s="143"/>
      <c r="T428" s="144"/>
      <c r="U428" s="145"/>
      <c r="V428" s="146"/>
      <c r="W428" s="146"/>
      <c r="X428" s="147" t="e">
        <f>VLOOKUP(AP428,$BC$7:$BD$14,2)</f>
        <v>#N/A</v>
      </c>
      <c r="Y428" s="147" t="s">
        <f>IF(P428="r",AO428,IF(P428="n",AO428,"-"))</f>
        <v>28</v>
      </c>
      <c r="Z428" s="148">
        <f>AU428-AV428</f>
        <v>0</v>
      </c>
      <c r="AA428" s="148" t="b">
        <f>IF(Y428="Mudansha",VLOOKUP(X428,$BF$7:$BG$14,2,FALSE),IF(Y428="Yudansha",VLOOKUP(X428,$BI$7:$BJ$10,2,FALSE)))</f>
        <v>0</v>
      </c>
      <c r="AB428" s="148">
        <f>IF(AQ428="Y/O",Information!S$62,0)</f>
        <v>0</v>
      </c>
      <c r="AC428" s="148">
        <f>IF(AR428="Y/O",Information!K$62,0)</f>
        <v>0</v>
      </c>
      <c r="AD428" s="148">
        <f>Z428+AA428+AB428</f>
        <v>0</v>
      </c>
      <c r="AE428" s="133"/>
      <c r="AF428" s="133"/>
      <c r="AG428" s="133"/>
      <c r="AH428" s="133"/>
      <c r="AI428" s="160"/>
      <c r="AJ428" s="160"/>
      <c r="AK428" s="150" t="s">
        <f>IF($P428="r",U428,IF($P428="n",U428,"-"))</f>
        <v>28</v>
      </c>
      <c r="AL428" s="151" t="s">
        <f>IF($P428="r",V428,IF($P428="n",V428,"-"))</f>
        <v>28</v>
      </c>
      <c r="AM428" s="151" t="s">
        <f>IF($P428="r",W428,IF($P428="n",W428,"-"))</f>
        <v>28</v>
      </c>
      <c r="AN428" s="151" t="s">
        <f>IF(P428="r",J428,IF(P428="n",J428,"-"))</f>
        <v>28</v>
      </c>
      <c r="AO428" t="e">
        <f>VLOOKUP(K428,$AZ$8:$BA$27,2,FALSE)</f>
        <v>#N/A</v>
      </c>
      <c r="AP428" s="12" t="s">
        <f>IF(P428="r",(AQ$2-O428),IF(P428="n",(AQ$2-O428),"-"))</f>
        <v>28</v>
      </c>
      <c r="AQ428" s="12" t="s">
        <f>IF(P428="N",Q428,IF(P428="r",Q428,"-"))</f>
        <v>28</v>
      </c>
      <c r="AR428" s="12" t="s">
        <f>IF(P428="N",R428,IF(P428="r",R428,"-"))</f>
        <v>28</v>
      </c>
      <c r="AS428" s="12" t="s">
        <f>IF(P428="N",AI428,IF(P428="r",AI428,"-"))</f>
        <v>28</v>
      </c>
      <c r="AT428" s="12" t="s">
        <f>IF(P428="N",AJ428,IF(P428="r",AJ428,"-"))</f>
        <v>28</v>
      </c>
      <c r="AU428" s="148" t="b">
        <f>IF($Y428="Mudansha",VLOOKUP($X428,$BF$17:$BG$24,2,FALSE),IF($Y428="Yudansha",VLOOKUP($X428,$BI$17:$BJ$20,2,FALSE)))</f>
        <v>0</v>
      </c>
      <c r="AV428" t="b">
        <f>IF($AP428&gt;=65,$AU428,0)</f>
        <v>0</v>
      </c>
    </row>
    <row r="429" spans="1:256">
      <c r="F429" s="155">
        <f>F428+1</f>
        <v>424</v>
      </c>
      <c r="H429" s="133"/>
      <c r="I429" s="133"/>
      <c r="J429" s="134"/>
      <c r="K429" s="135"/>
      <c r="L429" s="136"/>
      <c r="M429" s="137">
        <f>LEFT(L429,2)</f>
      </c>
      <c r="N429" s="138">
        <f>MID(L429,4,2)</f>
      </c>
      <c r="O429" s="139">
        <f>RIGHT(L429,4)</f>
      </c>
      <c r="P429" s="140"/>
      <c r="Q429" s="141"/>
      <c r="R429" s="142"/>
      <c r="S429" s="143"/>
      <c r="T429" s="144"/>
      <c r="U429" s="145"/>
      <c r="V429" s="146"/>
      <c r="W429" s="146"/>
      <c r="X429" s="147" t="e">
        <f>VLOOKUP(AP429,$BC$7:$BD$14,2)</f>
        <v>#N/A</v>
      </c>
      <c r="Y429" s="147" t="s">
        <f>IF(P429="r",AO429,IF(P429="n",AO429,"-"))</f>
        <v>28</v>
      </c>
      <c r="Z429" s="148">
        <f>AU429-AV429</f>
        <v>0</v>
      </c>
      <c r="AA429" s="148" t="b">
        <f>IF(Y429="Mudansha",VLOOKUP(X429,$BF$7:$BG$14,2,FALSE),IF(Y429="Yudansha",VLOOKUP(X429,$BI$7:$BJ$10,2,FALSE)))</f>
        <v>0</v>
      </c>
      <c r="AB429" s="148">
        <f>IF(AQ429="Y/O",Information!S$62,0)</f>
        <v>0</v>
      </c>
      <c r="AC429" s="148">
        <f>IF(AR429="Y/O",Information!K$62,0)</f>
        <v>0</v>
      </c>
      <c r="AD429" s="148">
        <f>Z429+AA429+AB429</f>
        <v>0</v>
      </c>
      <c r="AE429" s="133"/>
      <c r="AF429" s="133"/>
      <c r="AG429" s="133"/>
      <c r="AH429" s="133"/>
      <c r="AI429" s="160"/>
      <c r="AJ429" s="160"/>
      <c r="AK429" s="150" t="s">
        <f>IF($P429="r",U429,IF($P429="n",U429,"-"))</f>
        <v>28</v>
      </c>
      <c r="AL429" s="151" t="s">
        <f>IF($P429="r",V429,IF($P429="n",V429,"-"))</f>
        <v>28</v>
      </c>
      <c r="AM429" s="151" t="s">
        <f>IF($P429="r",W429,IF($P429="n",W429,"-"))</f>
        <v>28</v>
      </c>
      <c r="AN429" s="151" t="s">
        <f>IF(P429="r",J429,IF(P429="n",J429,"-"))</f>
        <v>28</v>
      </c>
      <c r="AO429" t="e">
        <f>VLOOKUP(K429,$AZ$8:$BA$27,2,FALSE)</f>
        <v>#N/A</v>
      </c>
      <c r="AP429" s="12" t="s">
        <f>IF(P429="r",(AQ$2-O429),IF(P429="n",(AQ$2-O429),"-"))</f>
        <v>28</v>
      </c>
      <c r="AQ429" s="12" t="s">
        <f>IF(P429="N",Q429,IF(P429="r",Q429,"-"))</f>
        <v>28</v>
      </c>
      <c r="AR429" s="12" t="s">
        <f>IF(P429="N",R429,IF(P429="r",R429,"-"))</f>
        <v>28</v>
      </c>
      <c r="AS429" s="12" t="s">
        <f>IF(P429="N",AI429,IF(P429="r",AI429,"-"))</f>
        <v>28</v>
      </c>
      <c r="AT429" s="12" t="s">
        <f>IF(P429="N",AJ429,IF(P429="r",AJ429,"-"))</f>
        <v>28</v>
      </c>
      <c r="AU429" s="148" t="b">
        <f>IF($Y429="Mudansha",VLOOKUP($X429,$BF$17:$BG$24,2,FALSE),IF($Y429="Yudansha",VLOOKUP($X429,$BI$17:$BJ$20,2,FALSE)))</f>
        <v>0</v>
      </c>
      <c r="AV429" t="b">
        <f>IF($AP429&gt;=65,$AU429,0)</f>
        <v>0</v>
      </c>
    </row>
    <row r="430" spans="1:256">
      <c r="F430" s="155">
        <f>F429+1</f>
        <v>425</v>
      </c>
      <c r="H430" s="133"/>
      <c r="I430" s="133"/>
      <c r="J430" s="134"/>
      <c r="K430" s="135"/>
      <c r="L430" s="136"/>
      <c r="M430" s="137">
        <f>LEFT(L430,2)</f>
      </c>
      <c r="N430" s="138">
        <f>MID(L430,4,2)</f>
      </c>
      <c r="O430" s="139">
        <f>RIGHT(L430,4)</f>
      </c>
      <c r="P430" s="140"/>
      <c r="Q430" s="141"/>
      <c r="R430" s="142"/>
      <c r="S430" s="143"/>
      <c r="T430" s="144"/>
      <c r="U430" s="145"/>
      <c r="V430" s="146"/>
      <c r="W430" s="146"/>
      <c r="X430" s="147" t="e">
        <f>VLOOKUP(AP430,$BC$7:$BD$14,2)</f>
        <v>#N/A</v>
      </c>
      <c r="Y430" s="147" t="s">
        <f>IF(P430="r",AO430,IF(P430="n",AO430,"-"))</f>
        <v>28</v>
      </c>
      <c r="Z430" s="148">
        <f>AU430-AV430</f>
        <v>0</v>
      </c>
      <c r="AA430" s="148" t="b">
        <f>IF(Y430="Mudansha",VLOOKUP(X430,$BF$7:$BG$14,2,FALSE),IF(Y430="Yudansha",VLOOKUP(X430,$BI$7:$BJ$10,2,FALSE)))</f>
        <v>0</v>
      </c>
      <c r="AB430" s="148">
        <f>IF(AQ430="Y/O",Information!S$62,0)</f>
        <v>0</v>
      </c>
      <c r="AC430" s="148">
        <f>IF(AR430="Y/O",Information!K$62,0)</f>
        <v>0</v>
      </c>
      <c r="AD430" s="148">
        <f>Z430+AA430+AB430</f>
        <v>0</v>
      </c>
      <c r="AE430" s="133"/>
      <c r="AF430" s="133"/>
      <c r="AG430" s="133"/>
      <c r="AH430" s="133"/>
      <c r="AI430" s="160"/>
      <c r="AJ430" s="160"/>
      <c r="AK430" s="150" t="s">
        <f>IF($P430="r",U430,IF($P430="n",U430,"-"))</f>
        <v>28</v>
      </c>
      <c r="AL430" s="151" t="s">
        <f>IF($P430="r",V430,IF($P430="n",V430,"-"))</f>
        <v>28</v>
      </c>
      <c r="AM430" s="151" t="s">
        <f>IF($P430="r",W430,IF($P430="n",W430,"-"))</f>
        <v>28</v>
      </c>
      <c r="AN430" s="151" t="s">
        <f>IF(P430="r",J430,IF(P430="n",J430,"-"))</f>
        <v>28</v>
      </c>
      <c r="AO430" t="e">
        <f>VLOOKUP(K430,$AZ$8:$BA$27,2,FALSE)</f>
        <v>#N/A</v>
      </c>
      <c r="AP430" s="12" t="s">
        <f>IF(P430="r",(AQ$2-O430),IF(P430="n",(AQ$2-O430),"-"))</f>
        <v>28</v>
      </c>
      <c r="AQ430" s="12" t="s">
        <f>IF(P430="N",Q430,IF(P430="r",Q430,"-"))</f>
        <v>28</v>
      </c>
      <c r="AR430" s="12" t="s">
        <f>IF(P430="N",R430,IF(P430="r",R430,"-"))</f>
        <v>28</v>
      </c>
      <c r="AS430" s="12" t="s">
        <f>IF(P430="N",AI430,IF(P430="r",AI430,"-"))</f>
        <v>28</v>
      </c>
      <c r="AT430" s="12" t="s">
        <f>IF(P430="N",AJ430,IF(P430="r",AJ430,"-"))</f>
        <v>28</v>
      </c>
      <c r="AU430" s="148" t="b">
        <f>IF($Y430="Mudansha",VLOOKUP($X430,$BF$17:$BG$24,2,FALSE),IF($Y430="Yudansha",VLOOKUP($X430,$BI$17:$BJ$20,2,FALSE)))</f>
        <v>0</v>
      </c>
      <c r="AV430" t="b">
        <f>IF($AP430&gt;=65,$AU430,0)</f>
        <v>0</v>
      </c>
    </row>
    <row r="431" spans="1:256">
      <c r="F431" s="155">
        <f>F430+1</f>
        <v>426</v>
      </c>
      <c r="H431" s="133"/>
      <c r="I431" s="133"/>
      <c r="J431" s="134"/>
      <c r="K431" s="135"/>
      <c r="L431" s="136"/>
      <c r="M431" s="137">
        <f>LEFT(L431,2)</f>
      </c>
      <c r="N431" s="138">
        <f>MID(L431,4,2)</f>
      </c>
      <c r="O431" s="139">
        <f>RIGHT(L431,4)</f>
      </c>
      <c r="P431" s="140"/>
      <c r="Q431" s="141"/>
      <c r="R431" s="142"/>
      <c r="S431" s="143"/>
      <c r="T431" s="144"/>
      <c r="U431" s="145"/>
      <c r="V431" s="146"/>
      <c r="W431" s="146"/>
      <c r="X431" s="147" t="e">
        <f>VLOOKUP(AP431,$BC$7:$BD$14,2)</f>
        <v>#N/A</v>
      </c>
      <c r="Y431" s="147" t="s">
        <f>IF(P431="r",AO431,IF(P431="n",AO431,"-"))</f>
        <v>28</v>
      </c>
      <c r="Z431" s="148">
        <f>AU431-AV431</f>
        <v>0</v>
      </c>
      <c r="AA431" s="148" t="b">
        <f>IF(Y431="Mudansha",VLOOKUP(X431,$BF$7:$BG$14,2,FALSE),IF(Y431="Yudansha",VLOOKUP(X431,$BI$7:$BJ$10,2,FALSE)))</f>
        <v>0</v>
      </c>
      <c r="AB431" s="148">
        <f>IF(AQ431="Y/O",Information!S$62,0)</f>
        <v>0</v>
      </c>
      <c r="AC431" s="148">
        <f>IF(AR431="Y/O",Information!K$62,0)</f>
        <v>0</v>
      </c>
      <c r="AD431" s="148">
        <f>Z431+AA431+AB431</f>
        <v>0</v>
      </c>
      <c r="AE431" s="133"/>
      <c r="AF431" s="133"/>
      <c r="AG431" s="133"/>
      <c r="AH431" s="133"/>
      <c r="AI431" s="160"/>
      <c r="AJ431" s="160"/>
      <c r="AK431" s="150" t="s">
        <f>IF($P431="r",U431,IF($P431="n",U431,"-"))</f>
        <v>28</v>
      </c>
      <c r="AL431" s="151" t="s">
        <f>IF($P431="r",V431,IF($P431="n",V431,"-"))</f>
        <v>28</v>
      </c>
      <c r="AM431" s="151" t="s">
        <f>IF($P431="r",W431,IF($P431="n",W431,"-"))</f>
        <v>28</v>
      </c>
      <c r="AN431" s="151" t="s">
        <f>IF(P431="r",J431,IF(P431="n",J431,"-"))</f>
        <v>28</v>
      </c>
      <c r="AO431" t="e">
        <f>VLOOKUP(K431,$AZ$8:$BA$27,2,FALSE)</f>
        <v>#N/A</v>
      </c>
      <c r="AP431" s="12" t="s">
        <f>IF(P431="r",(AQ$2-O431),IF(P431="n",(AQ$2-O431),"-"))</f>
        <v>28</v>
      </c>
      <c r="AQ431" s="12" t="s">
        <f>IF(P431="N",Q431,IF(P431="r",Q431,"-"))</f>
        <v>28</v>
      </c>
      <c r="AR431" s="12" t="s">
        <f>IF(P431="N",R431,IF(P431="r",R431,"-"))</f>
        <v>28</v>
      </c>
      <c r="AS431" s="12" t="s">
        <f>IF(P431="N",AI431,IF(P431="r",AI431,"-"))</f>
        <v>28</v>
      </c>
      <c r="AT431" s="12" t="s">
        <f>IF(P431="N",AJ431,IF(P431="r",AJ431,"-"))</f>
        <v>28</v>
      </c>
      <c r="AU431" s="148" t="b">
        <f>IF($Y431="Mudansha",VLOOKUP($X431,$BF$17:$BG$24,2,FALSE),IF($Y431="Yudansha",VLOOKUP($X431,$BI$17:$BJ$20,2,FALSE)))</f>
        <v>0</v>
      </c>
      <c r="AV431" t="b">
        <f>IF($AP431&gt;=65,$AU431,0)</f>
        <v>0</v>
      </c>
    </row>
    <row r="432" spans="1:256">
      <c r="F432" s="155">
        <f>F431+1</f>
        <v>427</v>
      </c>
      <c r="H432" s="133"/>
      <c r="I432" s="133"/>
      <c r="J432" s="134"/>
      <c r="K432" s="135"/>
      <c r="L432" s="136"/>
      <c r="M432" s="137">
        <f>LEFT(L432,2)</f>
      </c>
      <c r="N432" s="138">
        <f>MID(L432,4,2)</f>
      </c>
      <c r="O432" s="139">
        <f>RIGHT(L432,4)</f>
      </c>
      <c r="P432" s="140"/>
      <c r="Q432" s="141"/>
      <c r="R432" s="142"/>
      <c r="S432" s="143"/>
      <c r="T432" s="144"/>
      <c r="U432" s="145"/>
      <c r="V432" s="146"/>
      <c r="W432" s="146"/>
      <c r="X432" s="147" t="e">
        <f>VLOOKUP(AP432,$BC$7:$BD$14,2)</f>
        <v>#N/A</v>
      </c>
      <c r="Y432" s="147" t="s">
        <f>IF(P432="r",AO432,IF(P432="n",AO432,"-"))</f>
        <v>28</v>
      </c>
      <c r="Z432" s="148">
        <f>AU432-AV432</f>
        <v>0</v>
      </c>
      <c r="AA432" s="148" t="b">
        <f>IF(Y432="Mudansha",VLOOKUP(X432,$BF$7:$BG$14,2,FALSE),IF(Y432="Yudansha",VLOOKUP(X432,$BI$7:$BJ$10,2,FALSE)))</f>
        <v>0</v>
      </c>
      <c r="AB432" s="148">
        <f>IF(AQ432="Y/O",Information!S$62,0)</f>
        <v>0</v>
      </c>
      <c r="AC432" s="148">
        <f>IF(AR432="Y/O",Information!K$62,0)</f>
        <v>0</v>
      </c>
      <c r="AD432" s="148">
        <f>Z432+AA432+AB432</f>
        <v>0</v>
      </c>
      <c r="AE432" s="133"/>
      <c r="AF432" s="133"/>
      <c r="AG432" s="133"/>
      <c r="AH432" s="133"/>
      <c r="AI432" s="160"/>
      <c r="AJ432" s="160"/>
      <c r="AK432" s="150" t="s">
        <f>IF($P432="r",U432,IF($P432="n",U432,"-"))</f>
        <v>28</v>
      </c>
      <c r="AL432" s="151" t="s">
        <f>IF($P432="r",V432,IF($P432="n",V432,"-"))</f>
        <v>28</v>
      </c>
      <c r="AM432" s="151" t="s">
        <f>IF($P432="r",W432,IF($P432="n",W432,"-"))</f>
        <v>28</v>
      </c>
      <c r="AN432" s="151" t="s">
        <f>IF(P432="r",J432,IF(P432="n",J432,"-"))</f>
        <v>28</v>
      </c>
      <c r="AO432" t="e">
        <f>VLOOKUP(K432,$AZ$8:$BA$27,2,FALSE)</f>
        <v>#N/A</v>
      </c>
      <c r="AP432" s="12" t="s">
        <f>IF(P432="r",(AQ$2-O432),IF(P432="n",(AQ$2-O432),"-"))</f>
        <v>28</v>
      </c>
      <c r="AQ432" s="12" t="s">
        <f>IF(P432="N",Q432,IF(P432="r",Q432,"-"))</f>
        <v>28</v>
      </c>
      <c r="AR432" s="12" t="s">
        <f>IF(P432="N",R432,IF(P432="r",R432,"-"))</f>
        <v>28</v>
      </c>
      <c r="AS432" s="12" t="s">
        <f>IF(P432="N",AI432,IF(P432="r",AI432,"-"))</f>
        <v>28</v>
      </c>
      <c r="AT432" s="12" t="s">
        <f>IF(P432="N",AJ432,IF(P432="r",AJ432,"-"))</f>
        <v>28</v>
      </c>
      <c r="AU432" s="148" t="b">
        <f>IF($Y432="Mudansha",VLOOKUP($X432,$BF$17:$BG$24,2,FALSE),IF($Y432="Yudansha",VLOOKUP($X432,$BI$17:$BJ$20,2,FALSE)))</f>
        <v>0</v>
      </c>
      <c r="AV432" t="b">
        <f>IF($AP432&gt;=65,$AU432,0)</f>
        <v>0</v>
      </c>
    </row>
    <row r="433" spans="1:256">
      <c r="F433" s="155">
        <f>F432+1</f>
        <v>428</v>
      </c>
      <c r="H433" s="133"/>
      <c r="I433" s="133"/>
      <c r="J433" s="134"/>
      <c r="K433" s="135"/>
      <c r="L433" s="136"/>
      <c r="M433" s="137">
        <f>LEFT(L433,2)</f>
      </c>
      <c r="N433" s="138">
        <f>MID(L433,4,2)</f>
      </c>
      <c r="O433" s="139">
        <f>RIGHT(L433,4)</f>
      </c>
      <c r="P433" s="140"/>
      <c r="Q433" s="141"/>
      <c r="R433" s="142"/>
      <c r="S433" s="143"/>
      <c r="T433" s="144"/>
      <c r="U433" s="145"/>
      <c r="V433" s="146"/>
      <c r="W433" s="146"/>
      <c r="X433" s="147" t="e">
        <f>VLOOKUP(AP433,$BC$7:$BD$14,2)</f>
        <v>#N/A</v>
      </c>
      <c r="Y433" s="147" t="s">
        <f>IF(P433="r",AO433,IF(P433="n",AO433,"-"))</f>
        <v>28</v>
      </c>
      <c r="Z433" s="148">
        <f>AU433-AV433</f>
        <v>0</v>
      </c>
      <c r="AA433" s="148" t="b">
        <f>IF(Y433="Mudansha",VLOOKUP(X433,$BF$7:$BG$14,2,FALSE),IF(Y433="Yudansha",VLOOKUP(X433,$BI$7:$BJ$10,2,FALSE)))</f>
        <v>0</v>
      </c>
      <c r="AB433" s="148">
        <f>IF(AQ433="Y/O",Information!S$62,0)</f>
        <v>0</v>
      </c>
      <c r="AC433" s="148">
        <f>IF(AR433="Y/O",Information!K$62,0)</f>
        <v>0</v>
      </c>
      <c r="AD433" s="148">
        <f>Z433+AA433+AB433</f>
        <v>0</v>
      </c>
      <c r="AE433" s="133"/>
      <c r="AF433" s="133"/>
      <c r="AG433" s="133"/>
      <c r="AH433" s="133"/>
      <c r="AI433" s="160"/>
      <c r="AJ433" s="160"/>
      <c r="AK433" s="150" t="s">
        <f>IF($P433="r",U433,IF($P433="n",U433,"-"))</f>
        <v>28</v>
      </c>
      <c r="AL433" s="151" t="s">
        <f>IF($P433="r",V433,IF($P433="n",V433,"-"))</f>
        <v>28</v>
      </c>
      <c r="AM433" s="151" t="s">
        <f>IF($P433="r",W433,IF($P433="n",W433,"-"))</f>
        <v>28</v>
      </c>
      <c r="AN433" s="151" t="s">
        <f>IF(P433="r",J433,IF(P433="n",J433,"-"))</f>
        <v>28</v>
      </c>
      <c r="AO433" t="e">
        <f>VLOOKUP(K433,$AZ$8:$BA$27,2,FALSE)</f>
        <v>#N/A</v>
      </c>
      <c r="AP433" s="12" t="s">
        <f>IF(P433="r",(AQ$2-O433),IF(P433="n",(AQ$2-O433),"-"))</f>
        <v>28</v>
      </c>
      <c r="AQ433" s="12" t="s">
        <f>IF(P433="N",Q433,IF(P433="r",Q433,"-"))</f>
        <v>28</v>
      </c>
      <c r="AR433" s="12" t="s">
        <f>IF(P433="N",R433,IF(P433="r",R433,"-"))</f>
        <v>28</v>
      </c>
      <c r="AS433" s="12" t="s">
        <f>IF(P433="N",AI433,IF(P433="r",AI433,"-"))</f>
        <v>28</v>
      </c>
      <c r="AT433" s="12" t="s">
        <f>IF(P433="N",AJ433,IF(P433="r",AJ433,"-"))</f>
        <v>28</v>
      </c>
      <c r="AU433" s="148" t="b">
        <f>IF($Y433="Mudansha",VLOOKUP($X433,$BF$17:$BG$24,2,FALSE),IF($Y433="Yudansha",VLOOKUP($X433,$BI$17:$BJ$20,2,FALSE)))</f>
        <v>0</v>
      </c>
      <c r="AV433" t="b">
        <f>IF($AP433&gt;=65,$AU433,0)</f>
        <v>0</v>
      </c>
    </row>
    <row r="434" spans="1:256">
      <c r="F434" s="155">
        <f>F433+1</f>
        <v>429</v>
      </c>
      <c r="H434" s="133"/>
      <c r="I434" s="133"/>
      <c r="J434" s="134"/>
      <c r="K434" s="135"/>
      <c r="L434" s="136"/>
      <c r="M434" s="137">
        <f>LEFT(L434,2)</f>
      </c>
      <c r="N434" s="138">
        <f>MID(L434,4,2)</f>
      </c>
      <c r="O434" s="139">
        <f>RIGHT(L434,4)</f>
      </c>
      <c r="P434" s="140"/>
      <c r="Q434" s="141"/>
      <c r="R434" s="142"/>
      <c r="S434" s="143"/>
      <c r="T434" s="144"/>
      <c r="U434" s="145"/>
      <c r="V434" s="146"/>
      <c r="W434" s="146"/>
      <c r="X434" s="147" t="e">
        <f>VLOOKUP(AP434,$BC$7:$BD$14,2)</f>
        <v>#N/A</v>
      </c>
      <c r="Y434" s="147" t="s">
        <f>IF(P434="r",AO434,IF(P434="n",AO434,"-"))</f>
        <v>28</v>
      </c>
      <c r="Z434" s="148">
        <f>AU434-AV434</f>
        <v>0</v>
      </c>
      <c r="AA434" s="148" t="b">
        <f>IF(Y434="Mudansha",VLOOKUP(X434,$BF$7:$BG$14,2,FALSE),IF(Y434="Yudansha",VLOOKUP(X434,$BI$7:$BJ$10,2,FALSE)))</f>
        <v>0</v>
      </c>
      <c r="AB434" s="148">
        <f>IF(AQ434="Y/O",Information!S$62,0)</f>
        <v>0</v>
      </c>
      <c r="AC434" s="148">
        <f>IF(AR434="Y/O",Information!K$62,0)</f>
        <v>0</v>
      </c>
      <c r="AD434" s="148">
        <f>Z434+AA434+AB434</f>
        <v>0</v>
      </c>
      <c r="AE434" s="133"/>
      <c r="AF434" s="133"/>
      <c r="AG434" s="133"/>
      <c r="AH434" s="133"/>
      <c r="AI434" s="160"/>
      <c r="AJ434" s="160"/>
      <c r="AK434" s="150" t="s">
        <f>IF($P434="r",U434,IF($P434="n",U434,"-"))</f>
        <v>28</v>
      </c>
      <c r="AL434" s="151" t="s">
        <f>IF($P434="r",V434,IF($P434="n",V434,"-"))</f>
        <v>28</v>
      </c>
      <c r="AM434" s="151" t="s">
        <f>IF($P434="r",W434,IF($P434="n",W434,"-"))</f>
        <v>28</v>
      </c>
      <c r="AN434" s="151" t="s">
        <f>IF(P434="r",J434,IF(P434="n",J434,"-"))</f>
        <v>28</v>
      </c>
      <c r="AO434" t="e">
        <f>VLOOKUP(K434,$AZ$8:$BA$27,2,FALSE)</f>
        <v>#N/A</v>
      </c>
      <c r="AP434" s="12" t="s">
        <f>IF(P434="r",(AQ$2-O434),IF(P434="n",(AQ$2-O434),"-"))</f>
        <v>28</v>
      </c>
      <c r="AQ434" s="12" t="s">
        <f>IF(P434="N",Q434,IF(P434="r",Q434,"-"))</f>
        <v>28</v>
      </c>
      <c r="AR434" s="12" t="s">
        <f>IF(P434="N",R434,IF(P434="r",R434,"-"))</f>
        <v>28</v>
      </c>
      <c r="AS434" s="12" t="s">
        <f>IF(P434="N",AI434,IF(P434="r",AI434,"-"))</f>
        <v>28</v>
      </c>
      <c r="AT434" s="12" t="s">
        <f>IF(P434="N",AJ434,IF(P434="r",AJ434,"-"))</f>
        <v>28</v>
      </c>
      <c r="AU434" s="148" t="b">
        <f>IF($Y434="Mudansha",VLOOKUP($X434,$BF$17:$BG$24,2,FALSE),IF($Y434="Yudansha",VLOOKUP($X434,$BI$17:$BJ$20,2,FALSE)))</f>
        <v>0</v>
      </c>
      <c r="AV434" t="b">
        <f>IF($AP434&gt;=65,$AU434,0)</f>
        <v>0</v>
      </c>
    </row>
    <row r="435" spans="1:256">
      <c r="F435" s="155">
        <f>F434+1</f>
        <v>430</v>
      </c>
      <c r="H435" s="133"/>
      <c r="I435" s="133"/>
      <c r="J435" s="134"/>
      <c r="K435" s="135"/>
      <c r="L435" s="136"/>
      <c r="M435" s="137">
        <f>LEFT(L435,2)</f>
      </c>
      <c r="N435" s="138">
        <f>MID(L435,4,2)</f>
      </c>
      <c r="O435" s="139">
        <f>RIGHT(L435,4)</f>
      </c>
      <c r="P435" s="140"/>
      <c r="Q435" s="141"/>
      <c r="R435" s="142"/>
      <c r="S435" s="143"/>
      <c r="T435" s="144"/>
      <c r="U435" s="145"/>
      <c r="V435" s="146"/>
      <c r="W435" s="146"/>
      <c r="X435" s="147" t="e">
        <f>VLOOKUP(AP435,$BC$7:$BD$14,2)</f>
        <v>#N/A</v>
      </c>
      <c r="Y435" s="147" t="s">
        <f>IF(P435="r",AO435,IF(P435="n",AO435,"-"))</f>
        <v>28</v>
      </c>
      <c r="Z435" s="148">
        <f>AU435-AV435</f>
        <v>0</v>
      </c>
      <c r="AA435" s="148" t="b">
        <f>IF(Y435="Mudansha",VLOOKUP(X435,$BF$7:$BG$14,2,FALSE),IF(Y435="Yudansha",VLOOKUP(X435,$BI$7:$BJ$10,2,FALSE)))</f>
        <v>0</v>
      </c>
      <c r="AB435" s="148">
        <f>IF(AQ435="Y/O",Information!S$62,0)</f>
        <v>0</v>
      </c>
      <c r="AC435" s="148">
        <f>IF(AR435="Y/O",Information!K$62,0)</f>
        <v>0</v>
      </c>
      <c r="AD435" s="148">
        <f>Z435+AA435+AB435</f>
        <v>0</v>
      </c>
      <c r="AE435" s="133"/>
      <c r="AF435" s="133"/>
      <c r="AG435" s="133"/>
      <c r="AH435" s="133"/>
      <c r="AI435" s="160"/>
      <c r="AJ435" s="160"/>
      <c r="AK435" s="150" t="s">
        <f>IF($P435="r",U435,IF($P435="n",U435,"-"))</f>
        <v>28</v>
      </c>
      <c r="AL435" s="151" t="s">
        <f>IF($P435="r",V435,IF($P435="n",V435,"-"))</f>
        <v>28</v>
      </c>
      <c r="AM435" s="151" t="s">
        <f>IF($P435="r",W435,IF($P435="n",W435,"-"))</f>
        <v>28</v>
      </c>
      <c r="AN435" s="151" t="s">
        <f>IF(P435="r",J435,IF(P435="n",J435,"-"))</f>
        <v>28</v>
      </c>
      <c r="AO435" t="e">
        <f>VLOOKUP(K435,$AZ$8:$BA$27,2,FALSE)</f>
        <v>#N/A</v>
      </c>
      <c r="AP435" s="12" t="s">
        <f>IF(P435="r",(AQ$2-O435),IF(P435="n",(AQ$2-O435),"-"))</f>
        <v>28</v>
      </c>
      <c r="AQ435" s="12" t="s">
        <f>IF(P435="N",Q435,IF(P435="r",Q435,"-"))</f>
        <v>28</v>
      </c>
      <c r="AR435" s="12" t="s">
        <f>IF(P435="N",R435,IF(P435="r",R435,"-"))</f>
        <v>28</v>
      </c>
      <c r="AS435" s="12" t="s">
        <f>IF(P435="N",AI435,IF(P435="r",AI435,"-"))</f>
        <v>28</v>
      </c>
      <c r="AT435" s="12" t="s">
        <f>IF(P435="N",AJ435,IF(P435="r",AJ435,"-"))</f>
        <v>28</v>
      </c>
      <c r="AU435" s="148" t="b">
        <f>IF($Y435="Mudansha",VLOOKUP($X435,$BF$17:$BG$24,2,FALSE),IF($Y435="Yudansha",VLOOKUP($X435,$BI$17:$BJ$20,2,FALSE)))</f>
        <v>0</v>
      </c>
      <c r="AV435" t="b">
        <f>IF($AP435&gt;=65,$AU435,0)</f>
        <v>0</v>
      </c>
    </row>
    <row r="436" spans="1:256">
      <c r="F436" s="155">
        <f>F435+1</f>
        <v>431</v>
      </c>
      <c r="H436" s="133"/>
      <c r="I436" s="133"/>
      <c r="J436" s="134"/>
      <c r="K436" s="135"/>
      <c r="L436" s="136"/>
      <c r="M436" s="137">
        <f>LEFT(L436,2)</f>
      </c>
      <c r="N436" s="138">
        <f>MID(L436,4,2)</f>
      </c>
      <c r="O436" s="139">
        <f>RIGHT(L436,4)</f>
      </c>
      <c r="P436" s="140"/>
      <c r="Q436" s="141"/>
      <c r="R436" s="142"/>
      <c r="S436" s="143"/>
      <c r="T436" s="144"/>
      <c r="U436" s="145"/>
      <c r="V436" s="146"/>
      <c r="W436" s="146"/>
      <c r="X436" s="147" t="e">
        <f>VLOOKUP(AP436,$BC$7:$BD$14,2)</f>
        <v>#N/A</v>
      </c>
      <c r="Y436" s="147" t="s">
        <f>IF(P436="r",AO436,IF(P436="n",AO436,"-"))</f>
        <v>28</v>
      </c>
      <c r="Z436" s="148">
        <f>AU436-AV436</f>
        <v>0</v>
      </c>
      <c r="AA436" s="148" t="b">
        <f>IF(Y436="Mudansha",VLOOKUP(X436,$BF$7:$BG$14,2,FALSE),IF(Y436="Yudansha",VLOOKUP(X436,$BI$7:$BJ$10,2,FALSE)))</f>
        <v>0</v>
      </c>
      <c r="AB436" s="148">
        <f>IF(AQ436="Y/O",Information!S$62,0)</f>
        <v>0</v>
      </c>
      <c r="AC436" s="148">
        <f>IF(AR436="Y/O",Information!K$62,0)</f>
        <v>0</v>
      </c>
      <c r="AD436" s="148">
        <f>Z436+AA436+AB436</f>
        <v>0</v>
      </c>
      <c r="AE436" s="133"/>
      <c r="AF436" s="133"/>
      <c r="AG436" s="133"/>
      <c r="AH436" s="133"/>
      <c r="AI436" s="160"/>
      <c r="AJ436" s="160"/>
      <c r="AK436" s="150" t="s">
        <f>IF($P436="r",U436,IF($P436="n",U436,"-"))</f>
        <v>28</v>
      </c>
      <c r="AL436" s="151" t="s">
        <f>IF($P436="r",V436,IF($P436="n",V436,"-"))</f>
        <v>28</v>
      </c>
      <c r="AM436" s="151" t="s">
        <f>IF($P436="r",W436,IF($P436="n",W436,"-"))</f>
        <v>28</v>
      </c>
      <c r="AN436" s="151" t="s">
        <f>IF(P436="r",J436,IF(P436="n",J436,"-"))</f>
        <v>28</v>
      </c>
      <c r="AO436" t="e">
        <f>VLOOKUP(K436,$AZ$8:$BA$27,2,FALSE)</f>
        <v>#N/A</v>
      </c>
      <c r="AP436" s="12" t="s">
        <f>IF(P436="r",(AQ$2-O436),IF(P436="n",(AQ$2-O436),"-"))</f>
        <v>28</v>
      </c>
      <c r="AQ436" s="12" t="s">
        <f>IF(P436="N",Q436,IF(P436="r",Q436,"-"))</f>
        <v>28</v>
      </c>
      <c r="AR436" s="12" t="s">
        <f>IF(P436="N",R436,IF(P436="r",R436,"-"))</f>
        <v>28</v>
      </c>
      <c r="AS436" s="12" t="s">
        <f>IF(P436="N",AI436,IF(P436="r",AI436,"-"))</f>
        <v>28</v>
      </c>
      <c r="AT436" s="12" t="s">
        <f>IF(P436="N",AJ436,IF(P436="r",AJ436,"-"))</f>
        <v>28</v>
      </c>
      <c r="AU436" s="148" t="b">
        <f>IF($Y436="Mudansha",VLOOKUP($X436,$BF$17:$BG$24,2,FALSE),IF($Y436="Yudansha",VLOOKUP($X436,$BI$17:$BJ$20,2,FALSE)))</f>
        <v>0</v>
      </c>
      <c r="AV436" t="b">
        <f>IF($AP436&gt;=65,$AU436,0)</f>
        <v>0</v>
      </c>
    </row>
    <row r="437" spans="1:256">
      <c r="F437" s="155">
        <f>F436+1</f>
        <v>432</v>
      </c>
      <c r="H437" s="133"/>
      <c r="I437" s="133"/>
      <c r="J437" s="134"/>
      <c r="K437" s="135"/>
      <c r="L437" s="136"/>
      <c r="M437" s="137">
        <f>LEFT(L437,2)</f>
      </c>
      <c r="N437" s="138">
        <f>MID(L437,4,2)</f>
      </c>
      <c r="O437" s="139">
        <f>RIGHT(L437,4)</f>
      </c>
      <c r="P437" s="140"/>
      <c r="Q437" s="141"/>
      <c r="R437" s="142"/>
      <c r="S437" s="143"/>
      <c r="T437" s="144"/>
      <c r="U437" s="145"/>
      <c r="V437" s="146"/>
      <c r="W437" s="146"/>
      <c r="X437" s="147" t="e">
        <f>VLOOKUP(AP437,$BC$7:$BD$14,2)</f>
        <v>#N/A</v>
      </c>
      <c r="Y437" s="147" t="s">
        <f>IF(P437="r",AO437,IF(P437="n",AO437,"-"))</f>
        <v>28</v>
      </c>
      <c r="Z437" s="148">
        <f>AU437-AV437</f>
        <v>0</v>
      </c>
      <c r="AA437" s="148" t="b">
        <f>IF(Y437="Mudansha",VLOOKUP(X437,$BF$7:$BG$14,2,FALSE),IF(Y437="Yudansha",VLOOKUP(X437,$BI$7:$BJ$10,2,FALSE)))</f>
        <v>0</v>
      </c>
      <c r="AB437" s="148">
        <f>IF(AQ437="Y/O",Information!S$62,0)</f>
        <v>0</v>
      </c>
      <c r="AC437" s="148">
        <f>IF(AR437="Y/O",Information!K$62,0)</f>
        <v>0</v>
      </c>
      <c r="AD437" s="148">
        <f>Z437+AA437+AB437</f>
        <v>0</v>
      </c>
      <c r="AE437" s="133"/>
      <c r="AF437" s="133"/>
      <c r="AG437" s="133"/>
      <c r="AH437" s="133"/>
      <c r="AI437" s="160"/>
      <c r="AJ437" s="160"/>
      <c r="AK437" s="150" t="s">
        <f>IF($P437="r",U437,IF($P437="n",U437,"-"))</f>
        <v>28</v>
      </c>
      <c r="AL437" s="151" t="s">
        <f>IF($P437="r",V437,IF($P437="n",V437,"-"))</f>
        <v>28</v>
      </c>
      <c r="AM437" s="151" t="s">
        <f>IF($P437="r",W437,IF($P437="n",W437,"-"))</f>
        <v>28</v>
      </c>
      <c r="AN437" s="151" t="s">
        <f>IF(P437="r",J437,IF(P437="n",J437,"-"))</f>
        <v>28</v>
      </c>
      <c r="AO437" t="e">
        <f>VLOOKUP(K437,$AZ$8:$BA$27,2,FALSE)</f>
        <v>#N/A</v>
      </c>
      <c r="AP437" s="12" t="s">
        <f>IF(P437="r",(AQ$2-O437),IF(P437="n",(AQ$2-O437),"-"))</f>
        <v>28</v>
      </c>
      <c r="AQ437" s="12" t="s">
        <f>IF(P437="N",Q437,IF(P437="r",Q437,"-"))</f>
        <v>28</v>
      </c>
      <c r="AR437" s="12" t="s">
        <f>IF(P437="N",R437,IF(P437="r",R437,"-"))</f>
        <v>28</v>
      </c>
      <c r="AS437" s="12" t="s">
        <f>IF(P437="N",AI437,IF(P437="r",AI437,"-"))</f>
        <v>28</v>
      </c>
      <c r="AT437" s="12" t="s">
        <f>IF(P437="N",AJ437,IF(P437="r",AJ437,"-"))</f>
        <v>28</v>
      </c>
      <c r="AU437" s="148" t="b">
        <f>IF($Y437="Mudansha",VLOOKUP($X437,$BF$17:$BG$24,2,FALSE),IF($Y437="Yudansha",VLOOKUP($X437,$BI$17:$BJ$20,2,FALSE)))</f>
        <v>0</v>
      </c>
      <c r="AV437" t="b">
        <f>IF($AP437&gt;=65,$AU437,0)</f>
        <v>0</v>
      </c>
    </row>
    <row r="438" spans="1:256">
      <c r="F438" s="155">
        <f>F437+1</f>
        <v>433</v>
      </c>
      <c r="H438" s="133"/>
      <c r="I438" s="133"/>
      <c r="J438" s="134"/>
      <c r="K438" s="135"/>
      <c r="L438" s="136"/>
      <c r="M438" s="137">
        <f>LEFT(L438,2)</f>
      </c>
      <c r="N438" s="138">
        <f>MID(L438,4,2)</f>
      </c>
      <c r="O438" s="139">
        <f>RIGHT(L438,4)</f>
      </c>
      <c r="P438" s="140"/>
      <c r="Q438" s="141"/>
      <c r="R438" s="142"/>
      <c r="S438" s="143"/>
      <c r="T438" s="144"/>
      <c r="U438" s="145"/>
      <c r="V438" s="146"/>
      <c r="W438" s="146"/>
      <c r="X438" s="147" t="e">
        <f>VLOOKUP(AP438,$BC$7:$BD$14,2)</f>
        <v>#N/A</v>
      </c>
      <c r="Y438" s="147" t="s">
        <f>IF(P438="r",AO438,IF(P438="n",AO438,"-"))</f>
        <v>28</v>
      </c>
      <c r="Z438" s="148">
        <f>AU438-AV438</f>
        <v>0</v>
      </c>
      <c r="AA438" s="148" t="b">
        <f>IF(Y438="Mudansha",VLOOKUP(X438,$BF$7:$BG$14,2,FALSE),IF(Y438="Yudansha",VLOOKUP(X438,$BI$7:$BJ$10,2,FALSE)))</f>
        <v>0</v>
      </c>
      <c r="AB438" s="148">
        <f>IF(AQ438="Y/O",Information!S$62,0)</f>
        <v>0</v>
      </c>
      <c r="AC438" s="148">
        <f>IF(AR438="Y/O",Information!K$62,0)</f>
        <v>0</v>
      </c>
      <c r="AD438" s="148">
        <f>Z438+AA438+AB438</f>
        <v>0</v>
      </c>
      <c r="AE438" s="133"/>
      <c r="AF438" s="133"/>
      <c r="AG438" s="133"/>
      <c r="AH438" s="133"/>
      <c r="AI438" s="160"/>
      <c r="AJ438" s="160"/>
      <c r="AK438" s="150" t="s">
        <f>IF($P438="r",U438,IF($P438="n",U438,"-"))</f>
        <v>28</v>
      </c>
      <c r="AL438" s="151" t="s">
        <f>IF($P438="r",V438,IF($P438="n",V438,"-"))</f>
        <v>28</v>
      </c>
      <c r="AM438" s="151" t="s">
        <f>IF($P438="r",W438,IF($P438="n",W438,"-"))</f>
        <v>28</v>
      </c>
      <c r="AN438" s="151" t="s">
        <f>IF(P438="r",J438,IF(P438="n",J438,"-"))</f>
        <v>28</v>
      </c>
      <c r="AO438" t="e">
        <f>VLOOKUP(K438,$AZ$8:$BA$27,2,FALSE)</f>
        <v>#N/A</v>
      </c>
      <c r="AP438" s="12" t="s">
        <f>IF(P438="r",(AQ$2-O438),IF(P438="n",(AQ$2-O438),"-"))</f>
        <v>28</v>
      </c>
      <c r="AQ438" s="12" t="s">
        <f>IF(P438="N",Q438,IF(P438="r",Q438,"-"))</f>
        <v>28</v>
      </c>
      <c r="AR438" s="12" t="s">
        <f>IF(P438="N",R438,IF(P438="r",R438,"-"))</f>
        <v>28</v>
      </c>
      <c r="AS438" s="12" t="s">
        <f>IF(P438="N",AI438,IF(P438="r",AI438,"-"))</f>
        <v>28</v>
      </c>
      <c r="AT438" s="12" t="s">
        <f>IF(P438="N",AJ438,IF(P438="r",AJ438,"-"))</f>
        <v>28</v>
      </c>
      <c r="AU438" s="148" t="b">
        <f>IF($Y438="Mudansha",VLOOKUP($X438,$BF$17:$BG$24,2,FALSE),IF($Y438="Yudansha",VLOOKUP($X438,$BI$17:$BJ$20,2,FALSE)))</f>
        <v>0</v>
      </c>
      <c r="AV438" t="b">
        <f>IF($AP438&gt;=65,$AU438,0)</f>
        <v>0</v>
      </c>
    </row>
    <row r="439" spans="1:256">
      <c r="F439" s="155">
        <f>F438+1</f>
        <v>434</v>
      </c>
      <c r="H439" s="133"/>
      <c r="I439" s="133"/>
      <c r="J439" s="134"/>
      <c r="K439" s="135"/>
      <c r="L439" s="136"/>
      <c r="M439" s="137">
        <f>LEFT(L439,2)</f>
      </c>
      <c r="N439" s="138">
        <f>MID(L439,4,2)</f>
      </c>
      <c r="O439" s="139">
        <f>RIGHT(L439,4)</f>
      </c>
      <c r="P439" s="140"/>
      <c r="Q439" s="141"/>
      <c r="R439" s="142"/>
      <c r="S439" s="143"/>
      <c r="T439" s="144"/>
      <c r="U439" s="145"/>
      <c r="V439" s="146"/>
      <c r="W439" s="146"/>
      <c r="X439" s="147" t="e">
        <f>VLOOKUP(AP439,$BC$7:$BD$14,2)</f>
        <v>#N/A</v>
      </c>
      <c r="Y439" s="147" t="s">
        <f>IF(P439="r",AO439,IF(P439="n",AO439,"-"))</f>
        <v>28</v>
      </c>
      <c r="Z439" s="148">
        <f>AU439-AV439</f>
        <v>0</v>
      </c>
      <c r="AA439" s="148" t="b">
        <f>IF(Y439="Mudansha",VLOOKUP(X439,$BF$7:$BG$14,2,FALSE),IF(Y439="Yudansha",VLOOKUP(X439,$BI$7:$BJ$10,2,FALSE)))</f>
        <v>0</v>
      </c>
      <c r="AB439" s="148">
        <f>IF(AQ439="Y/O",Information!S$62,0)</f>
        <v>0</v>
      </c>
      <c r="AC439" s="148">
        <f>IF(AR439="Y/O",Information!K$62,0)</f>
        <v>0</v>
      </c>
      <c r="AD439" s="148">
        <f>Z439+AA439+AB439</f>
        <v>0</v>
      </c>
      <c r="AE439" s="133"/>
      <c r="AF439" s="133"/>
      <c r="AG439" s="133"/>
      <c r="AH439" s="133"/>
      <c r="AI439" s="160"/>
      <c r="AJ439" s="160"/>
      <c r="AK439" s="150" t="s">
        <f>IF($P439="r",U439,IF($P439="n",U439,"-"))</f>
        <v>28</v>
      </c>
      <c r="AL439" s="151" t="s">
        <f>IF($P439="r",V439,IF($P439="n",V439,"-"))</f>
        <v>28</v>
      </c>
      <c r="AM439" s="151" t="s">
        <f>IF($P439="r",W439,IF($P439="n",W439,"-"))</f>
        <v>28</v>
      </c>
      <c r="AN439" s="151" t="s">
        <f>IF(P439="r",J439,IF(P439="n",J439,"-"))</f>
        <v>28</v>
      </c>
      <c r="AO439" t="e">
        <f>VLOOKUP(K439,$AZ$8:$BA$27,2,FALSE)</f>
        <v>#N/A</v>
      </c>
      <c r="AP439" s="12" t="s">
        <f>IF(P439="r",(AQ$2-O439),IF(P439="n",(AQ$2-O439),"-"))</f>
        <v>28</v>
      </c>
      <c r="AQ439" s="12" t="s">
        <f>IF(P439="N",Q439,IF(P439="r",Q439,"-"))</f>
        <v>28</v>
      </c>
      <c r="AR439" s="12" t="s">
        <f>IF(P439="N",R439,IF(P439="r",R439,"-"))</f>
        <v>28</v>
      </c>
      <c r="AS439" s="12" t="s">
        <f>IF(P439="N",AI439,IF(P439="r",AI439,"-"))</f>
        <v>28</v>
      </c>
      <c r="AT439" s="12" t="s">
        <f>IF(P439="N",AJ439,IF(P439="r",AJ439,"-"))</f>
        <v>28</v>
      </c>
      <c r="AU439" s="148" t="b">
        <f>IF($Y439="Mudansha",VLOOKUP($X439,$BF$17:$BG$24,2,FALSE),IF($Y439="Yudansha",VLOOKUP($X439,$BI$17:$BJ$20,2,FALSE)))</f>
        <v>0</v>
      </c>
      <c r="AV439" t="b">
        <f>IF($AP439&gt;=65,$AU439,0)</f>
        <v>0</v>
      </c>
    </row>
    <row r="440" spans="1:256">
      <c r="F440" s="155">
        <f>F439+1</f>
        <v>435</v>
      </c>
      <c r="H440" s="133"/>
      <c r="I440" s="133"/>
      <c r="J440" s="134"/>
      <c r="K440" s="135"/>
      <c r="L440" s="136"/>
      <c r="M440" s="137">
        <f>LEFT(L440,2)</f>
      </c>
      <c r="N440" s="138">
        <f>MID(L440,4,2)</f>
      </c>
      <c r="O440" s="139">
        <f>RIGHT(L440,4)</f>
      </c>
      <c r="P440" s="140"/>
      <c r="Q440" s="141"/>
      <c r="R440" s="142"/>
      <c r="S440" s="143"/>
      <c r="T440" s="144"/>
      <c r="U440" s="145"/>
      <c r="V440" s="146"/>
      <c r="W440" s="146"/>
      <c r="X440" s="147" t="e">
        <f>VLOOKUP(AP440,$BC$7:$BD$14,2)</f>
        <v>#N/A</v>
      </c>
      <c r="Y440" s="147" t="s">
        <f>IF(P440="r",AO440,IF(P440="n",AO440,"-"))</f>
        <v>28</v>
      </c>
      <c r="Z440" s="148">
        <f>AU440-AV440</f>
        <v>0</v>
      </c>
      <c r="AA440" s="148" t="b">
        <f>IF(Y440="Mudansha",VLOOKUP(X440,$BF$7:$BG$14,2,FALSE),IF(Y440="Yudansha",VLOOKUP(X440,$BI$7:$BJ$10,2,FALSE)))</f>
        <v>0</v>
      </c>
      <c r="AB440" s="148">
        <f>IF(AQ440="Y/O",Information!S$62,0)</f>
        <v>0</v>
      </c>
      <c r="AC440" s="148">
        <f>IF(AR440="Y/O",Information!K$62,0)</f>
        <v>0</v>
      </c>
      <c r="AD440" s="148">
        <f>Z440+AA440+AB440</f>
        <v>0</v>
      </c>
      <c r="AE440" s="133"/>
      <c r="AF440" s="133"/>
      <c r="AG440" s="133"/>
      <c r="AH440" s="133"/>
      <c r="AI440" s="160"/>
      <c r="AJ440" s="160"/>
      <c r="AK440" s="150" t="s">
        <f>IF($P440="r",U440,IF($P440="n",U440,"-"))</f>
        <v>28</v>
      </c>
      <c r="AL440" s="151" t="s">
        <f>IF($P440="r",V440,IF($P440="n",V440,"-"))</f>
        <v>28</v>
      </c>
      <c r="AM440" s="151" t="s">
        <f>IF($P440="r",W440,IF($P440="n",W440,"-"))</f>
        <v>28</v>
      </c>
      <c r="AN440" s="151" t="s">
        <f>IF(P440="r",J440,IF(P440="n",J440,"-"))</f>
        <v>28</v>
      </c>
      <c r="AO440" t="e">
        <f>VLOOKUP(K440,$AZ$8:$BA$27,2,FALSE)</f>
        <v>#N/A</v>
      </c>
      <c r="AP440" s="12" t="s">
        <f>IF(P440="r",(AQ$2-O440),IF(P440="n",(AQ$2-O440),"-"))</f>
        <v>28</v>
      </c>
      <c r="AQ440" s="12" t="s">
        <f>IF(P440="N",Q440,IF(P440="r",Q440,"-"))</f>
        <v>28</v>
      </c>
      <c r="AR440" s="12" t="s">
        <f>IF(P440="N",R440,IF(P440="r",R440,"-"))</f>
        <v>28</v>
      </c>
      <c r="AS440" s="12" t="s">
        <f>IF(P440="N",AI440,IF(P440="r",AI440,"-"))</f>
        <v>28</v>
      </c>
      <c r="AT440" s="12" t="s">
        <f>IF(P440="N",AJ440,IF(P440="r",AJ440,"-"))</f>
        <v>28</v>
      </c>
      <c r="AU440" s="148" t="b">
        <f>IF($Y440="Mudansha",VLOOKUP($X440,$BF$17:$BG$24,2,FALSE),IF($Y440="Yudansha",VLOOKUP($X440,$BI$17:$BJ$20,2,FALSE)))</f>
        <v>0</v>
      </c>
      <c r="AV440" t="b">
        <f>IF($AP440&gt;=65,$AU440,0)</f>
        <v>0</v>
      </c>
    </row>
    <row r="441" spans="1:256">
      <c r="F441" s="155">
        <f>F440+1</f>
        <v>436</v>
      </c>
      <c r="H441" s="133"/>
      <c r="I441" s="133"/>
      <c r="J441" s="134"/>
      <c r="K441" s="135"/>
      <c r="L441" s="136"/>
      <c r="M441" s="137">
        <f>LEFT(L441,2)</f>
      </c>
      <c r="N441" s="138">
        <f>MID(L441,4,2)</f>
      </c>
      <c r="O441" s="139">
        <f>RIGHT(L441,4)</f>
      </c>
      <c r="P441" s="140"/>
      <c r="Q441" s="141"/>
      <c r="R441" s="142"/>
      <c r="S441" s="143"/>
      <c r="T441" s="144"/>
      <c r="U441" s="145"/>
      <c r="V441" s="146"/>
      <c r="W441" s="146"/>
      <c r="X441" s="147" t="e">
        <f>VLOOKUP(AP441,$BC$7:$BD$14,2)</f>
        <v>#N/A</v>
      </c>
      <c r="Y441" s="147" t="s">
        <f>IF(P441="r",AO441,IF(P441="n",AO441,"-"))</f>
        <v>28</v>
      </c>
      <c r="Z441" s="148">
        <f>AU441-AV441</f>
        <v>0</v>
      </c>
      <c r="AA441" s="148" t="b">
        <f>IF(Y441="Mudansha",VLOOKUP(X441,$BF$7:$BG$14,2,FALSE),IF(Y441="Yudansha",VLOOKUP(X441,$BI$7:$BJ$10,2,FALSE)))</f>
        <v>0</v>
      </c>
      <c r="AB441" s="148">
        <f>IF(AQ441="Y/O",Information!S$62,0)</f>
        <v>0</v>
      </c>
      <c r="AC441" s="148">
        <f>IF(AR441="Y/O",Information!K$62,0)</f>
        <v>0</v>
      </c>
      <c r="AD441" s="148">
        <f>Z441+AA441+AB441</f>
        <v>0</v>
      </c>
      <c r="AE441" s="133"/>
      <c r="AF441" s="133"/>
      <c r="AG441" s="133"/>
      <c r="AH441" s="133"/>
      <c r="AI441" s="160"/>
      <c r="AJ441" s="160"/>
      <c r="AK441" s="150" t="s">
        <f>IF($P441="r",U441,IF($P441="n",U441,"-"))</f>
        <v>28</v>
      </c>
      <c r="AL441" s="151" t="s">
        <f>IF($P441="r",V441,IF($P441="n",V441,"-"))</f>
        <v>28</v>
      </c>
      <c r="AM441" s="151" t="s">
        <f>IF($P441="r",W441,IF($P441="n",W441,"-"))</f>
        <v>28</v>
      </c>
      <c r="AN441" s="151" t="s">
        <f>IF(P441="r",J441,IF(P441="n",J441,"-"))</f>
        <v>28</v>
      </c>
      <c r="AO441" t="e">
        <f>VLOOKUP(K441,$AZ$8:$BA$27,2,FALSE)</f>
        <v>#N/A</v>
      </c>
      <c r="AP441" s="12" t="s">
        <f>IF(P441="r",(AQ$2-O441),IF(P441="n",(AQ$2-O441),"-"))</f>
        <v>28</v>
      </c>
      <c r="AQ441" s="12" t="s">
        <f>IF(P441="N",Q441,IF(P441="r",Q441,"-"))</f>
        <v>28</v>
      </c>
      <c r="AR441" s="12" t="s">
        <f>IF(P441="N",R441,IF(P441="r",R441,"-"))</f>
        <v>28</v>
      </c>
      <c r="AS441" s="12" t="s">
        <f>IF(P441="N",AI441,IF(P441="r",AI441,"-"))</f>
        <v>28</v>
      </c>
      <c r="AT441" s="12" t="s">
        <f>IF(P441="N",AJ441,IF(P441="r",AJ441,"-"))</f>
        <v>28</v>
      </c>
      <c r="AU441" s="148" t="b">
        <f>IF($Y441="Mudansha",VLOOKUP($X441,$BF$17:$BG$24,2,FALSE),IF($Y441="Yudansha",VLOOKUP($X441,$BI$17:$BJ$20,2,FALSE)))</f>
        <v>0</v>
      </c>
      <c r="AV441" t="b">
        <f>IF($AP441&gt;=65,$AU441,0)</f>
        <v>0</v>
      </c>
    </row>
    <row r="442" spans="1:256">
      <c r="F442" s="155">
        <f>F441+1</f>
        <v>437</v>
      </c>
      <c r="H442" s="133"/>
      <c r="I442" s="133"/>
      <c r="J442" s="134"/>
      <c r="K442" s="135"/>
      <c r="L442" s="136"/>
      <c r="M442" s="137">
        <f>LEFT(L442,2)</f>
      </c>
      <c r="N442" s="138">
        <f>MID(L442,4,2)</f>
      </c>
      <c r="O442" s="139">
        <f>RIGHT(L442,4)</f>
      </c>
      <c r="P442" s="140"/>
      <c r="Q442" s="141"/>
      <c r="R442" s="142"/>
      <c r="S442" s="143"/>
      <c r="T442" s="144"/>
      <c r="U442" s="145"/>
      <c r="V442" s="146"/>
      <c r="W442" s="146"/>
      <c r="X442" s="147" t="e">
        <f>VLOOKUP(AP442,$BC$7:$BD$14,2)</f>
        <v>#N/A</v>
      </c>
      <c r="Y442" s="147" t="s">
        <f>IF(P442="r",AO442,IF(P442="n",AO442,"-"))</f>
        <v>28</v>
      </c>
      <c r="Z442" s="148">
        <f>AU442-AV442</f>
        <v>0</v>
      </c>
      <c r="AA442" s="148" t="b">
        <f>IF(Y442="Mudansha",VLOOKUP(X442,$BF$7:$BG$14,2,FALSE),IF(Y442="Yudansha",VLOOKUP(X442,$BI$7:$BJ$10,2,FALSE)))</f>
        <v>0</v>
      </c>
      <c r="AB442" s="148">
        <f>IF(AQ442="Y/O",Information!S$62,0)</f>
        <v>0</v>
      </c>
      <c r="AC442" s="148">
        <f>IF(AR442="Y/O",Information!K$62,0)</f>
        <v>0</v>
      </c>
      <c r="AD442" s="148">
        <f>Z442+AA442+AB442</f>
        <v>0</v>
      </c>
      <c r="AE442" s="133"/>
      <c r="AF442" s="133"/>
      <c r="AG442" s="133"/>
      <c r="AH442" s="133"/>
      <c r="AI442" s="160"/>
      <c r="AJ442" s="160"/>
      <c r="AK442" s="150" t="s">
        <f>IF($P442="r",U442,IF($P442="n",U442,"-"))</f>
        <v>28</v>
      </c>
      <c r="AL442" s="151" t="s">
        <f>IF($P442="r",V442,IF($P442="n",V442,"-"))</f>
        <v>28</v>
      </c>
      <c r="AM442" s="151" t="s">
        <f>IF($P442="r",W442,IF($P442="n",W442,"-"))</f>
        <v>28</v>
      </c>
      <c r="AN442" s="151" t="s">
        <f>IF(P442="r",J442,IF(P442="n",J442,"-"))</f>
        <v>28</v>
      </c>
      <c r="AO442" t="e">
        <f>VLOOKUP(K442,$AZ$8:$BA$27,2,FALSE)</f>
        <v>#N/A</v>
      </c>
      <c r="AP442" s="12" t="s">
        <f>IF(P442="r",(AQ$2-O442),IF(P442="n",(AQ$2-O442),"-"))</f>
        <v>28</v>
      </c>
      <c r="AQ442" s="12" t="s">
        <f>IF(P442="N",Q442,IF(P442="r",Q442,"-"))</f>
        <v>28</v>
      </c>
      <c r="AR442" s="12" t="s">
        <f>IF(P442="N",R442,IF(P442="r",R442,"-"))</f>
        <v>28</v>
      </c>
      <c r="AS442" s="12" t="s">
        <f>IF(P442="N",AI442,IF(P442="r",AI442,"-"))</f>
        <v>28</v>
      </c>
      <c r="AT442" s="12" t="s">
        <f>IF(P442="N",AJ442,IF(P442="r",AJ442,"-"))</f>
        <v>28</v>
      </c>
      <c r="AU442" s="148" t="b">
        <f>IF($Y442="Mudansha",VLOOKUP($X442,$BF$17:$BG$24,2,FALSE),IF($Y442="Yudansha",VLOOKUP($X442,$BI$17:$BJ$20,2,FALSE)))</f>
        <v>0</v>
      </c>
      <c r="AV442" t="b">
        <f>IF($AP442&gt;=65,$AU442,0)</f>
        <v>0</v>
      </c>
    </row>
    <row r="443" spans="1:256">
      <c r="F443" s="155">
        <f>F442+1</f>
        <v>438</v>
      </c>
      <c r="H443" s="133"/>
      <c r="I443" s="133"/>
      <c r="J443" s="134"/>
      <c r="K443" s="135"/>
      <c r="L443" s="136"/>
      <c r="M443" s="137">
        <f>LEFT(L443,2)</f>
      </c>
      <c r="N443" s="138">
        <f>MID(L443,4,2)</f>
      </c>
      <c r="O443" s="139">
        <f>RIGHT(L443,4)</f>
      </c>
      <c r="P443" s="140"/>
      <c r="Q443" s="141"/>
      <c r="R443" s="142"/>
      <c r="S443" s="143"/>
      <c r="T443" s="144"/>
      <c r="U443" s="145"/>
      <c r="V443" s="146"/>
      <c r="W443" s="146"/>
      <c r="X443" s="147" t="e">
        <f>VLOOKUP(AP443,$BC$7:$BD$14,2)</f>
        <v>#N/A</v>
      </c>
      <c r="Y443" s="147" t="s">
        <f>IF(P443="r",AO443,IF(P443="n",AO443,"-"))</f>
        <v>28</v>
      </c>
      <c r="Z443" s="148">
        <f>AU443-AV443</f>
        <v>0</v>
      </c>
      <c r="AA443" s="148" t="b">
        <f>IF(Y443="Mudansha",VLOOKUP(X443,$BF$7:$BG$14,2,FALSE),IF(Y443="Yudansha",VLOOKUP(X443,$BI$7:$BJ$10,2,FALSE)))</f>
        <v>0</v>
      </c>
      <c r="AB443" s="148">
        <f>IF(AQ443="Y/O",Information!S$62,0)</f>
        <v>0</v>
      </c>
      <c r="AC443" s="148">
        <f>IF(AR443="Y/O",Information!K$62,0)</f>
        <v>0</v>
      </c>
      <c r="AD443" s="148">
        <f>Z443+AA443+AB443</f>
        <v>0</v>
      </c>
      <c r="AE443" s="133"/>
      <c r="AF443" s="133"/>
      <c r="AG443" s="133"/>
      <c r="AH443" s="133"/>
      <c r="AI443" s="160"/>
      <c r="AJ443" s="160"/>
      <c r="AK443" s="150" t="s">
        <f>IF($P443="r",U443,IF($P443="n",U443,"-"))</f>
        <v>28</v>
      </c>
      <c r="AL443" s="151" t="s">
        <f>IF($P443="r",V443,IF($P443="n",V443,"-"))</f>
        <v>28</v>
      </c>
      <c r="AM443" s="151" t="s">
        <f>IF($P443="r",W443,IF($P443="n",W443,"-"))</f>
        <v>28</v>
      </c>
      <c r="AN443" s="151" t="s">
        <f>IF(P443="r",J443,IF(P443="n",J443,"-"))</f>
        <v>28</v>
      </c>
      <c r="AO443" t="e">
        <f>VLOOKUP(K443,$AZ$8:$BA$27,2,FALSE)</f>
        <v>#N/A</v>
      </c>
      <c r="AP443" s="12" t="s">
        <f>IF(P443="r",(AQ$2-O443),IF(P443="n",(AQ$2-O443),"-"))</f>
        <v>28</v>
      </c>
      <c r="AQ443" s="12" t="s">
        <f>IF(P443="N",Q443,IF(P443="r",Q443,"-"))</f>
        <v>28</v>
      </c>
      <c r="AR443" s="12" t="s">
        <f>IF(P443="N",R443,IF(P443="r",R443,"-"))</f>
        <v>28</v>
      </c>
      <c r="AS443" s="12" t="s">
        <f>IF(P443="N",AI443,IF(P443="r",AI443,"-"))</f>
        <v>28</v>
      </c>
      <c r="AT443" s="12" t="s">
        <f>IF(P443="N",AJ443,IF(P443="r",AJ443,"-"))</f>
        <v>28</v>
      </c>
      <c r="AU443" s="148" t="b">
        <f>IF($Y443="Mudansha",VLOOKUP($X443,$BF$17:$BG$24,2,FALSE),IF($Y443="Yudansha",VLOOKUP($X443,$BI$17:$BJ$20,2,FALSE)))</f>
        <v>0</v>
      </c>
      <c r="AV443" t="b">
        <f>IF($AP443&gt;=65,$AU443,0)</f>
        <v>0</v>
      </c>
    </row>
    <row r="444" spans="1:256">
      <c r="F444" s="155">
        <f>F443+1</f>
        <v>439</v>
      </c>
      <c r="H444" s="133"/>
      <c r="I444" s="133"/>
      <c r="J444" s="134"/>
      <c r="K444" s="135"/>
      <c r="L444" s="136"/>
      <c r="M444" s="137">
        <f>LEFT(L444,2)</f>
      </c>
      <c r="N444" s="138">
        <f>MID(L444,4,2)</f>
      </c>
      <c r="O444" s="139">
        <f>RIGHT(L444,4)</f>
      </c>
      <c r="P444" s="140"/>
      <c r="Q444" s="141"/>
      <c r="R444" s="142"/>
      <c r="S444" s="143"/>
      <c r="T444" s="144"/>
      <c r="U444" s="145"/>
      <c r="V444" s="146"/>
      <c r="W444" s="146"/>
      <c r="X444" s="147" t="e">
        <f>VLOOKUP(AP444,$BC$7:$BD$14,2)</f>
        <v>#N/A</v>
      </c>
      <c r="Y444" s="147" t="s">
        <f>IF(P444="r",AO444,IF(P444="n",AO444,"-"))</f>
        <v>28</v>
      </c>
      <c r="Z444" s="148">
        <f>AU444-AV444</f>
        <v>0</v>
      </c>
      <c r="AA444" s="148" t="b">
        <f>IF(Y444="Mudansha",VLOOKUP(X444,$BF$7:$BG$14,2,FALSE),IF(Y444="Yudansha",VLOOKUP(X444,$BI$7:$BJ$10,2,FALSE)))</f>
        <v>0</v>
      </c>
      <c r="AB444" s="148">
        <f>IF(AQ444="Y/O",Information!S$62,0)</f>
        <v>0</v>
      </c>
      <c r="AC444" s="148">
        <f>IF(AR444="Y/O",Information!K$62,0)</f>
        <v>0</v>
      </c>
      <c r="AD444" s="148">
        <f>Z444+AA444+AB444</f>
        <v>0</v>
      </c>
      <c r="AE444" s="133"/>
      <c r="AF444" s="133"/>
      <c r="AG444" s="133"/>
      <c r="AH444" s="133"/>
      <c r="AI444" s="160"/>
      <c r="AJ444" s="160"/>
      <c r="AK444" s="150" t="s">
        <f>IF($P444="r",U444,IF($P444="n",U444,"-"))</f>
        <v>28</v>
      </c>
      <c r="AL444" s="151" t="s">
        <f>IF($P444="r",V444,IF($P444="n",V444,"-"))</f>
        <v>28</v>
      </c>
      <c r="AM444" s="151" t="s">
        <f>IF($P444="r",W444,IF($P444="n",W444,"-"))</f>
        <v>28</v>
      </c>
      <c r="AN444" s="151" t="s">
        <f>IF(P444="r",J444,IF(P444="n",J444,"-"))</f>
        <v>28</v>
      </c>
      <c r="AO444" t="e">
        <f>VLOOKUP(K444,$AZ$8:$BA$27,2,FALSE)</f>
        <v>#N/A</v>
      </c>
      <c r="AP444" s="12" t="s">
        <f>IF(P444="r",(AQ$2-O444),IF(P444="n",(AQ$2-O444),"-"))</f>
        <v>28</v>
      </c>
      <c r="AQ444" s="12" t="s">
        <f>IF(P444="N",Q444,IF(P444="r",Q444,"-"))</f>
        <v>28</v>
      </c>
      <c r="AR444" s="12" t="s">
        <f>IF(P444="N",R444,IF(P444="r",R444,"-"))</f>
        <v>28</v>
      </c>
      <c r="AS444" s="12" t="s">
        <f>IF(P444="N",AI444,IF(P444="r",AI444,"-"))</f>
        <v>28</v>
      </c>
      <c r="AT444" s="12" t="s">
        <f>IF(P444="N",AJ444,IF(P444="r",AJ444,"-"))</f>
        <v>28</v>
      </c>
      <c r="AU444" s="148" t="b">
        <f>IF($Y444="Mudansha",VLOOKUP($X444,$BF$17:$BG$24,2,FALSE),IF($Y444="Yudansha",VLOOKUP($X444,$BI$17:$BJ$20,2,FALSE)))</f>
        <v>0</v>
      </c>
      <c r="AV444" t="b">
        <f>IF($AP444&gt;=65,$AU444,0)</f>
        <v>0</v>
      </c>
    </row>
    <row r="445" spans="1:256">
      <c r="F445" s="155">
        <f>F444+1</f>
        <v>440</v>
      </c>
      <c r="H445" s="133"/>
      <c r="I445" s="133"/>
      <c r="J445" s="134"/>
      <c r="K445" s="135"/>
      <c r="L445" s="136"/>
      <c r="M445" s="137">
        <f>LEFT(L445,2)</f>
      </c>
      <c r="N445" s="138">
        <f>MID(L445,4,2)</f>
      </c>
      <c r="O445" s="139">
        <f>RIGHT(L445,4)</f>
      </c>
      <c r="P445" s="140"/>
      <c r="Q445" s="141"/>
      <c r="R445" s="142"/>
      <c r="S445" s="143"/>
      <c r="T445" s="144"/>
      <c r="U445" s="145"/>
      <c r="V445" s="146"/>
      <c r="W445" s="146"/>
      <c r="X445" s="147" t="e">
        <f>VLOOKUP(AP445,$BC$7:$BD$14,2)</f>
        <v>#N/A</v>
      </c>
      <c r="Y445" s="147" t="s">
        <f>IF(P445="r",AO445,IF(P445="n",AO445,"-"))</f>
        <v>28</v>
      </c>
      <c r="Z445" s="148">
        <f>AU445-AV445</f>
        <v>0</v>
      </c>
      <c r="AA445" s="148" t="b">
        <f>IF(Y445="Mudansha",VLOOKUP(X445,$BF$7:$BG$14,2,FALSE),IF(Y445="Yudansha",VLOOKUP(X445,$BI$7:$BJ$10,2,FALSE)))</f>
        <v>0</v>
      </c>
      <c r="AB445" s="148">
        <f>IF(AQ445="Y/O",Information!S$62,0)</f>
        <v>0</v>
      </c>
      <c r="AC445" s="148">
        <f>IF(AR445="Y/O",Information!K$62,0)</f>
        <v>0</v>
      </c>
      <c r="AD445" s="148">
        <f>Z445+AA445+AB445</f>
        <v>0</v>
      </c>
      <c r="AE445" s="133"/>
      <c r="AF445" s="133"/>
      <c r="AG445" s="133"/>
      <c r="AH445" s="133"/>
      <c r="AI445" s="160"/>
      <c r="AJ445" s="160"/>
      <c r="AK445" s="150" t="s">
        <f>IF($P445="r",U445,IF($P445="n",U445,"-"))</f>
        <v>28</v>
      </c>
      <c r="AL445" s="151" t="s">
        <f>IF($P445="r",V445,IF($P445="n",V445,"-"))</f>
        <v>28</v>
      </c>
      <c r="AM445" s="151" t="s">
        <f>IF($P445="r",W445,IF($P445="n",W445,"-"))</f>
        <v>28</v>
      </c>
      <c r="AN445" s="151" t="s">
        <f>IF(P445="r",J445,IF(P445="n",J445,"-"))</f>
        <v>28</v>
      </c>
      <c r="AO445" t="e">
        <f>VLOOKUP(K445,$AZ$8:$BA$27,2,FALSE)</f>
        <v>#N/A</v>
      </c>
      <c r="AP445" s="12" t="s">
        <f>IF(P445="r",(AQ$2-O445),IF(P445="n",(AQ$2-O445),"-"))</f>
        <v>28</v>
      </c>
      <c r="AQ445" s="12" t="s">
        <f>IF(P445="N",Q445,IF(P445="r",Q445,"-"))</f>
        <v>28</v>
      </c>
      <c r="AR445" s="12" t="s">
        <f>IF(P445="N",R445,IF(P445="r",R445,"-"))</f>
        <v>28</v>
      </c>
      <c r="AS445" s="12" t="s">
        <f>IF(P445="N",AI445,IF(P445="r",AI445,"-"))</f>
        <v>28</v>
      </c>
      <c r="AT445" s="12" t="s">
        <f>IF(P445="N",AJ445,IF(P445="r",AJ445,"-"))</f>
        <v>28</v>
      </c>
      <c r="AU445" s="148" t="b">
        <f>IF($Y445="Mudansha",VLOOKUP($X445,$BF$17:$BG$24,2,FALSE),IF($Y445="Yudansha",VLOOKUP($X445,$BI$17:$BJ$20,2,FALSE)))</f>
        <v>0</v>
      </c>
      <c r="AV445" t="b">
        <f>IF($AP445&gt;=65,$AU445,0)</f>
        <v>0</v>
      </c>
    </row>
    <row r="446" spans="1:256">
      <c r="F446" s="155">
        <f>F445+1</f>
        <v>441</v>
      </c>
      <c r="H446" s="133"/>
      <c r="I446" s="133"/>
      <c r="J446" s="134"/>
      <c r="K446" s="135"/>
      <c r="L446" s="136"/>
      <c r="M446" s="137">
        <f>LEFT(L446,2)</f>
      </c>
      <c r="N446" s="138">
        <f>MID(L446,4,2)</f>
      </c>
      <c r="O446" s="139">
        <f>RIGHT(L446,4)</f>
      </c>
      <c r="P446" s="140"/>
      <c r="Q446" s="141"/>
      <c r="R446" s="142"/>
      <c r="S446" s="143"/>
      <c r="T446" s="144"/>
      <c r="U446" s="145"/>
      <c r="V446" s="146"/>
      <c r="W446" s="146"/>
      <c r="X446" s="147" t="e">
        <f>VLOOKUP(AP446,$BC$7:$BD$14,2)</f>
        <v>#N/A</v>
      </c>
      <c r="Y446" s="147" t="s">
        <f>IF(P446="r",AO446,IF(P446="n",AO446,"-"))</f>
        <v>28</v>
      </c>
      <c r="Z446" s="148">
        <f>AU446-AV446</f>
        <v>0</v>
      </c>
      <c r="AA446" s="148" t="b">
        <f>IF(Y446="Mudansha",VLOOKUP(X446,$BF$7:$BG$14,2,FALSE),IF(Y446="Yudansha",VLOOKUP(X446,$BI$7:$BJ$10,2,FALSE)))</f>
        <v>0</v>
      </c>
      <c r="AB446" s="148">
        <f>IF(AQ446="Y/O",Information!S$62,0)</f>
        <v>0</v>
      </c>
      <c r="AC446" s="148">
        <f>IF(AR446="Y/O",Information!K$62,0)</f>
        <v>0</v>
      </c>
      <c r="AD446" s="148">
        <f>Z446+AA446+AB446</f>
        <v>0</v>
      </c>
      <c r="AE446" s="133"/>
      <c r="AF446" s="133"/>
      <c r="AG446" s="133"/>
      <c r="AH446" s="133"/>
      <c r="AI446" s="160"/>
      <c r="AJ446" s="160"/>
      <c r="AK446" s="150" t="s">
        <f>IF($P446="r",U446,IF($P446="n",U446,"-"))</f>
        <v>28</v>
      </c>
      <c r="AL446" s="151" t="s">
        <f>IF($P446="r",V446,IF($P446="n",V446,"-"))</f>
        <v>28</v>
      </c>
      <c r="AM446" s="151" t="s">
        <f>IF($P446="r",W446,IF($P446="n",W446,"-"))</f>
        <v>28</v>
      </c>
      <c r="AN446" s="151" t="s">
        <f>IF(P446="r",J446,IF(P446="n",J446,"-"))</f>
        <v>28</v>
      </c>
      <c r="AO446" t="e">
        <f>VLOOKUP(K446,$AZ$8:$BA$27,2,FALSE)</f>
        <v>#N/A</v>
      </c>
      <c r="AP446" s="12" t="s">
        <f>IF(P446="r",(AQ$2-O446),IF(P446="n",(AQ$2-O446),"-"))</f>
        <v>28</v>
      </c>
      <c r="AQ446" s="12" t="s">
        <f>IF(P446="N",Q446,IF(P446="r",Q446,"-"))</f>
        <v>28</v>
      </c>
      <c r="AR446" s="12" t="s">
        <f>IF(P446="N",R446,IF(P446="r",R446,"-"))</f>
        <v>28</v>
      </c>
      <c r="AS446" s="12" t="s">
        <f>IF(P446="N",AI446,IF(P446="r",AI446,"-"))</f>
        <v>28</v>
      </c>
      <c r="AT446" s="12" t="s">
        <f>IF(P446="N",AJ446,IF(P446="r",AJ446,"-"))</f>
        <v>28</v>
      </c>
      <c r="AU446" s="148" t="b">
        <f>IF($Y446="Mudansha",VLOOKUP($X446,$BF$17:$BG$24,2,FALSE),IF($Y446="Yudansha",VLOOKUP($X446,$BI$17:$BJ$20,2,FALSE)))</f>
        <v>0</v>
      </c>
      <c r="AV446" t="b">
        <f>IF($AP446&gt;=65,$AU446,0)</f>
        <v>0</v>
      </c>
    </row>
    <row r="447" spans="1:256">
      <c r="F447" s="155">
        <f>F446+1</f>
        <v>442</v>
      </c>
      <c r="H447" s="133"/>
      <c r="I447" s="133"/>
      <c r="J447" s="134"/>
      <c r="K447" s="135"/>
      <c r="L447" s="136"/>
      <c r="M447" s="137">
        <f>LEFT(L447,2)</f>
      </c>
      <c r="N447" s="138">
        <f>MID(L447,4,2)</f>
      </c>
      <c r="O447" s="139">
        <f>RIGHT(L447,4)</f>
      </c>
      <c r="P447" s="140"/>
      <c r="Q447" s="141"/>
      <c r="R447" s="142"/>
      <c r="S447" s="143"/>
      <c r="T447" s="144"/>
      <c r="U447" s="145"/>
      <c r="V447" s="146"/>
      <c r="W447" s="146"/>
      <c r="X447" s="147" t="e">
        <f>VLOOKUP(AP447,$BC$7:$BD$14,2)</f>
        <v>#N/A</v>
      </c>
      <c r="Y447" s="147" t="s">
        <f>IF(P447="r",AO447,IF(P447="n",AO447,"-"))</f>
        <v>28</v>
      </c>
      <c r="Z447" s="148">
        <f>AU447-AV447</f>
        <v>0</v>
      </c>
      <c r="AA447" s="148" t="b">
        <f>IF(Y447="Mudansha",VLOOKUP(X447,$BF$7:$BG$14,2,FALSE),IF(Y447="Yudansha",VLOOKUP(X447,$BI$7:$BJ$10,2,FALSE)))</f>
        <v>0</v>
      </c>
      <c r="AB447" s="148">
        <f>IF(AQ447="Y/O",Information!S$62,0)</f>
        <v>0</v>
      </c>
      <c r="AC447" s="148">
        <f>IF(AR447="Y/O",Information!K$62,0)</f>
        <v>0</v>
      </c>
      <c r="AD447" s="148">
        <f>Z447+AA447+AB447</f>
        <v>0</v>
      </c>
      <c r="AE447" s="133"/>
      <c r="AF447" s="133"/>
      <c r="AG447" s="133"/>
      <c r="AH447" s="133"/>
      <c r="AI447" s="160"/>
      <c r="AJ447" s="160"/>
      <c r="AK447" s="150" t="s">
        <f>IF($P447="r",U447,IF($P447="n",U447,"-"))</f>
        <v>28</v>
      </c>
      <c r="AL447" s="151" t="s">
        <f>IF($P447="r",V447,IF($P447="n",V447,"-"))</f>
        <v>28</v>
      </c>
      <c r="AM447" s="151" t="s">
        <f>IF($P447="r",W447,IF($P447="n",W447,"-"))</f>
        <v>28</v>
      </c>
      <c r="AN447" s="151" t="s">
        <f>IF(P447="r",J447,IF(P447="n",J447,"-"))</f>
        <v>28</v>
      </c>
      <c r="AO447" t="e">
        <f>VLOOKUP(K447,$AZ$8:$BA$27,2,FALSE)</f>
        <v>#N/A</v>
      </c>
      <c r="AP447" s="12" t="s">
        <f>IF(P447="r",(AQ$2-O447),IF(P447="n",(AQ$2-O447),"-"))</f>
        <v>28</v>
      </c>
      <c r="AQ447" s="12" t="s">
        <f>IF(P447="N",Q447,IF(P447="r",Q447,"-"))</f>
        <v>28</v>
      </c>
      <c r="AR447" s="12" t="s">
        <f>IF(P447="N",R447,IF(P447="r",R447,"-"))</f>
        <v>28</v>
      </c>
      <c r="AS447" s="12" t="s">
        <f>IF(P447="N",AI447,IF(P447="r",AI447,"-"))</f>
        <v>28</v>
      </c>
      <c r="AT447" s="12" t="s">
        <f>IF(P447="N",AJ447,IF(P447="r",AJ447,"-"))</f>
        <v>28</v>
      </c>
      <c r="AU447" s="148" t="b">
        <f>IF($Y447="Mudansha",VLOOKUP($X447,$BF$17:$BG$24,2,FALSE),IF($Y447="Yudansha",VLOOKUP($X447,$BI$17:$BJ$20,2,FALSE)))</f>
        <v>0</v>
      </c>
      <c r="AV447" t="b">
        <f>IF($AP447&gt;=65,$AU447,0)</f>
        <v>0</v>
      </c>
    </row>
    <row r="448" spans="1:256">
      <c r="F448" s="155">
        <f>F447+1</f>
        <v>443</v>
      </c>
      <c r="H448" s="133"/>
      <c r="I448" s="133"/>
      <c r="J448" s="134"/>
      <c r="K448" s="135"/>
      <c r="L448" s="136"/>
      <c r="M448" s="137">
        <f>LEFT(L448,2)</f>
      </c>
      <c r="N448" s="138">
        <f>MID(L448,4,2)</f>
      </c>
      <c r="O448" s="139">
        <f>RIGHT(L448,4)</f>
      </c>
      <c r="P448" s="140"/>
      <c r="Q448" s="141"/>
      <c r="R448" s="142"/>
      <c r="S448" s="143"/>
      <c r="T448" s="144"/>
      <c r="U448" s="145"/>
      <c r="V448" s="146"/>
      <c r="W448" s="146"/>
      <c r="X448" s="147" t="e">
        <f>VLOOKUP(AP448,$BC$7:$BD$14,2)</f>
        <v>#N/A</v>
      </c>
      <c r="Y448" s="147" t="s">
        <f>IF(P448="r",AO448,IF(P448="n",AO448,"-"))</f>
        <v>28</v>
      </c>
      <c r="Z448" s="148">
        <f>AU448-AV448</f>
        <v>0</v>
      </c>
      <c r="AA448" s="148" t="b">
        <f>IF(Y448="Mudansha",VLOOKUP(X448,$BF$7:$BG$14,2,FALSE),IF(Y448="Yudansha",VLOOKUP(X448,$BI$7:$BJ$10,2,FALSE)))</f>
        <v>0</v>
      </c>
      <c r="AB448" s="148">
        <f>IF(AQ448="Y/O",Information!S$62,0)</f>
        <v>0</v>
      </c>
      <c r="AC448" s="148">
        <f>IF(AR448="Y/O",Information!K$62,0)</f>
        <v>0</v>
      </c>
      <c r="AD448" s="148">
        <f>Z448+AA448+AB448</f>
        <v>0</v>
      </c>
      <c r="AE448" s="133"/>
      <c r="AF448" s="133"/>
      <c r="AG448" s="133"/>
      <c r="AH448" s="133"/>
      <c r="AI448" s="160"/>
      <c r="AJ448" s="160"/>
      <c r="AK448" s="150" t="s">
        <f>IF($P448="r",U448,IF($P448="n",U448,"-"))</f>
        <v>28</v>
      </c>
      <c r="AL448" s="151" t="s">
        <f>IF($P448="r",V448,IF($P448="n",V448,"-"))</f>
        <v>28</v>
      </c>
      <c r="AM448" s="151" t="s">
        <f>IF($P448="r",W448,IF($P448="n",W448,"-"))</f>
        <v>28</v>
      </c>
      <c r="AN448" s="151" t="s">
        <f>IF(P448="r",J448,IF(P448="n",J448,"-"))</f>
        <v>28</v>
      </c>
      <c r="AO448" t="e">
        <f>VLOOKUP(K448,$AZ$8:$BA$27,2,FALSE)</f>
        <v>#N/A</v>
      </c>
      <c r="AP448" s="12" t="s">
        <f>IF(P448="r",(AQ$2-O448),IF(P448="n",(AQ$2-O448),"-"))</f>
        <v>28</v>
      </c>
      <c r="AQ448" s="12" t="s">
        <f>IF(P448="N",Q448,IF(P448="r",Q448,"-"))</f>
        <v>28</v>
      </c>
      <c r="AR448" s="12" t="s">
        <f>IF(P448="N",R448,IF(P448="r",R448,"-"))</f>
        <v>28</v>
      </c>
      <c r="AS448" s="12" t="s">
        <f>IF(P448="N",AI448,IF(P448="r",AI448,"-"))</f>
        <v>28</v>
      </c>
      <c r="AT448" s="12" t="s">
        <f>IF(P448="N",AJ448,IF(P448="r",AJ448,"-"))</f>
        <v>28</v>
      </c>
      <c r="AU448" s="148" t="b">
        <f>IF($Y448="Mudansha",VLOOKUP($X448,$BF$17:$BG$24,2,FALSE),IF($Y448="Yudansha",VLOOKUP($X448,$BI$17:$BJ$20,2,FALSE)))</f>
        <v>0</v>
      </c>
      <c r="AV448" t="b">
        <f>IF($AP448&gt;=65,$AU448,0)</f>
        <v>0</v>
      </c>
    </row>
    <row r="449" spans="1:256">
      <c r="F449" s="155">
        <f>F448+1</f>
        <v>444</v>
      </c>
      <c r="H449" s="133"/>
      <c r="I449" s="133"/>
      <c r="J449" s="134"/>
      <c r="K449" s="135"/>
      <c r="L449" s="136"/>
      <c r="M449" s="137">
        <f>LEFT(L449,2)</f>
      </c>
      <c r="N449" s="138">
        <f>MID(L449,4,2)</f>
      </c>
      <c r="O449" s="139">
        <f>RIGHT(L449,4)</f>
      </c>
      <c r="P449" s="140"/>
      <c r="Q449" s="141"/>
      <c r="R449" s="142"/>
      <c r="S449" s="143"/>
      <c r="T449" s="144"/>
      <c r="U449" s="145"/>
      <c r="V449" s="146"/>
      <c r="W449" s="146"/>
      <c r="X449" s="147" t="e">
        <f>VLOOKUP(AP449,$BC$7:$BD$14,2)</f>
        <v>#N/A</v>
      </c>
      <c r="Y449" s="147" t="s">
        <f>IF(P449="r",AO449,IF(P449="n",AO449,"-"))</f>
        <v>28</v>
      </c>
      <c r="Z449" s="148">
        <f>AU449-AV449</f>
        <v>0</v>
      </c>
      <c r="AA449" s="148" t="b">
        <f>IF(Y449="Mudansha",VLOOKUP(X449,$BF$7:$BG$14,2,FALSE),IF(Y449="Yudansha",VLOOKUP(X449,$BI$7:$BJ$10,2,FALSE)))</f>
        <v>0</v>
      </c>
      <c r="AB449" s="148">
        <f>IF(AQ449="Y/O",Information!S$62,0)</f>
        <v>0</v>
      </c>
      <c r="AC449" s="148">
        <f>IF(AR449="Y/O",Information!K$62,0)</f>
        <v>0</v>
      </c>
      <c r="AD449" s="148">
        <f>Z449+AA449+AB449</f>
        <v>0</v>
      </c>
      <c r="AE449" s="133"/>
      <c r="AF449" s="133"/>
      <c r="AG449" s="133"/>
      <c r="AH449" s="133"/>
      <c r="AI449" s="160"/>
      <c r="AJ449" s="160"/>
      <c r="AK449" s="150" t="s">
        <f>IF($P449="r",U449,IF($P449="n",U449,"-"))</f>
        <v>28</v>
      </c>
      <c r="AL449" s="151" t="s">
        <f>IF($P449="r",V449,IF($P449="n",V449,"-"))</f>
        <v>28</v>
      </c>
      <c r="AM449" s="151" t="s">
        <f>IF($P449="r",W449,IF($P449="n",W449,"-"))</f>
        <v>28</v>
      </c>
      <c r="AN449" s="151" t="s">
        <f>IF(P449="r",J449,IF(P449="n",J449,"-"))</f>
        <v>28</v>
      </c>
      <c r="AO449" t="e">
        <f>VLOOKUP(K449,$AZ$8:$BA$27,2,FALSE)</f>
        <v>#N/A</v>
      </c>
      <c r="AP449" s="12" t="s">
        <f>IF(P449="r",(AQ$2-O449),IF(P449="n",(AQ$2-O449),"-"))</f>
        <v>28</v>
      </c>
      <c r="AQ449" s="12" t="s">
        <f>IF(P449="N",Q449,IF(P449="r",Q449,"-"))</f>
        <v>28</v>
      </c>
      <c r="AR449" s="12" t="s">
        <f>IF(P449="N",R449,IF(P449="r",R449,"-"))</f>
        <v>28</v>
      </c>
      <c r="AS449" s="12" t="s">
        <f>IF(P449="N",AI449,IF(P449="r",AI449,"-"))</f>
        <v>28</v>
      </c>
      <c r="AT449" s="12" t="s">
        <f>IF(P449="N",AJ449,IF(P449="r",AJ449,"-"))</f>
        <v>28</v>
      </c>
      <c r="AU449" s="148" t="b">
        <f>IF($Y449="Mudansha",VLOOKUP($X449,$BF$17:$BG$24,2,FALSE),IF($Y449="Yudansha",VLOOKUP($X449,$BI$17:$BJ$20,2,FALSE)))</f>
        <v>0</v>
      </c>
      <c r="AV449" t="b">
        <f>IF($AP449&gt;=65,$AU449,0)</f>
        <v>0</v>
      </c>
    </row>
    <row r="450" spans="1:256">
      <c r="F450" s="155">
        <f>F449+1</f>
        <v>445</v>
      </c>
      <c r="H450" s="133"/>
      <c r="I450" s="133"/>
      <c r="J450" s="134"/>
      <c r="K450" s="135"/>
      <c r="L450" s="136"/>
      <c r="M450" s="137">
        <f>LEFT(L450,2)</f>
      </c>
      <c r="N450" s="138">
        <f>MID(L450,4,2)</f>
      </c>
      <c r="O450" s="139">
        <f>RIGHT(L450,4)</f>
      </c>
      <c r="P450" s="140"/>
      <c r="Q450" s="141"/>
      <c r="R450" s="142"/>
      <c r="S450" s="143"/>
      <c r="T450" s="144"/>
      <c r="U450" s="145"/>
      <c r="V450" s="146"/>
      <c r="W450" s="146"/>
      <c r="X450" s="147" t="e">
        <f>VLOOKUP(AP450,$BC$7:$BD$14,2)</f>
        <v>#N/A</v>
      </c>
      <c r="Y450" s="147" t="s">
        <f>IF(P450="r",AO450,IF(P450="n",AO450,"-"))</f>
        <v>28</v>
      </c>
      <c r="Z450" s="148">
        <f>AU450-AV450</f>
        <v>0</v>
      </c>
      <c r="AA450" s="148" t="b">
        <f>IF(Y450="Mudansha",VLOOKUP(X450,$BF$7:$BG$14,2,FALSE),IF(Y450="Yudansha",VLOOKUP(X450,$BI$7:$BJ$10,2,FALSE)))</f>
        <v>0</v>
      </c>
      <c r="AB450" s="148">
        <f>IF(AQ450="Y/O",Information!S$62,0)</f>
        <v>0</v>
      </c>
      <c r="AC450" s="148">
        <f>IF(AR450="Y/O",Information!K$62,0)</f>
        <v>0</v>
      </c>
      <c r="AD450" s="148">
        <f>Z450+AA450+AB450</f>
        <v>0</v>
      </c>
      <c r="AE450" s="133"/>
      <c r="AF450" s="133"/>
      <c r="AG450" s="133"/>
      <c r="AH450" s="133"/>
      <c r="AI450" s="160"/>
      <c r="AJ450" s="160"/>
      <c r="AK450" s="150" t="s">
        <f>IF($P450="r",U450,IF($P450="n",U450,"-"))</f>
        <v>28</v>
      </c>
      <c r="AL450" s="151" t="s">
        <f>IF($P450="r",V450,IF($P450="n",V450,"-"))</f>
        <v>28</v>
      </c>
      <c r="AM450" s="151" t="s">
        <f>IF($P450="r",W450,IF($P450="n",W450,"-"))</f>
        <v>28</v>
      </c>
      <c r="AN450" s="151" t="s">
        <f>IF(P450="r",J450,IF(P450="n",J450,"-"))</f>
        <v>28</v>
      </c>
      <c r="AO450" t="e">
        <f>VLOOKUP(K450,$AZ$8:$BA$27,2,FALSE)</f>
        <v>#N/A</v>
      </c>
      <c r="AP450" s="12" t="s">
        <f>IF(P450="r",(AQ$2-O450),IF(P450="n",(AQ$2-O450),"-"))</f>
        <v>28</v>
      </c>
      <c r="AQ450" s="12" t="s">
        <f>IF(P450="N",Q450,IF(P450="r",Q450,"-"))</f>
        <v>28</v>
      </c>
      <c r="AR450" s="12" t="s">
        <f>IF(P450="N",R450,IF(P450="r",R450,"-"))</f>
        <v>28</v>
      </c>
      <c r="AS450" s="12" t="s">
        <f>IF(P450="N",AI450,IF(P450="r",AI450,"-"))</f>
        <v>28</v>
      </c>
      <c r="AT450" s="12" t="s">
        <f>IF(P450="N",AJ450,IF(P450="r",AJ450,"-"))</f>
        <v>28</v>
      </c>
      <c r="AU450" s="148" t="b">
        <f>IF($Y450="Mudansha",VLOOKUP($X450,$BF$17:$BG$24,2,FALSE),IF($Y450="Yudansha",VLOOKUP($X450,$BI$17:$BJ$20,2,FALSE)))</f>
        <v>0</v>
      </c>
      <c r="AV450" t="b">
        <f>IF($AP450&gt;=65,$AU450,0)</f>
        <v>0</v>
      </c>
    </row>
    <row r="451" spans="1:256">
      <c r="F451" s="155">
        <f>F450+1</f>
        <v>446</v>
      </c>
      <c r="H451" s="133"/>
      <c r="I451" s="133"/>
      <c r="J451" s="134"/>
      <c r="K451" s="135"/>
      <c r="L451" s="136"/>
      <c r="M451" s="137">
        <f>LEFT(L451,2)</f>
      </c>
      <c r="N451" s="138">
        <f>MID(L451,4,2)</f>
      </c>
      <c r="O451" s="139">
        <f>RIGHT(L451,4)</f>
      </c>
      <c r="P451" s="140"/>
      <c r="Q451" s="141"/>
      <c r="R451" s="142"/>
      <c r="S451" s="143"/>
      <c r="T451" s="144"/>
      <c r="U451" s="145"/>
      <c r="V451" s="146"/>
      <c r="W451" s="146"/>
      <c r="X451" s="147" t="e">
        <f>VLOOKUP(AP451,$BC$7:$BD$14,2)</f>
        <v>#N/A</v>
      </c>
      <c r="Y451" s="147" t="s">
        <f>IF(P451="r",AO451,IF(P451="n",AO451,"-"))</f>
        <v>28</v>
      </c>
      <c r="Z451" s="148">
        <f>AU451-AV451</f>
        <v>0</v>
      </c>
      <c r="AA451" s="148" t="b">
        <f>IF(Y451="Mudansha",VLOOKUP(X451,$BF$7:$BG$14,2,FALSE),IF(Y451="Yudansha",VLOOKUP(X451,$BI$7:$BJ$10,2,FALSE)))</f>
        <v>0</v>
      </c>
      <c r="AB451" s="148">
        <f>IF(AQ451="Y/O",Information!S$62,0)</f>
        <v>0</v>
      </c>
      <c r="AC451" s="148">
        <f>IF(AR451="Y/O",Information!K$62,0)</f>
        <v>0</v>
      </c>
      <c r="AD451" s="148">
        <f>Z451+AA451+AB451</f>
        <v>0</v>
      </c>
      <c r="AE451" s="133"/>
      <c r="AF451" s="133"/>
      <c r="AG451" s="133"/>
      <c r="AH451" s="133"/>
      <c r="AI451" s="160"/>
      <c r="AJ451" s="160"/>
      <c r="AK451" s="150" t="s">
        <f>IF($P451="r",U451,IF($P451="n",U451,"-"))</f>
        <v>28</v>
      </c>
      <c r="AL451" s="151" t="s">
        <f>IF($P451="r",V451,IF($P451="n",V451,"-"))</f>
        <v>28</v>
      </c>
      <c r="AM451" s="151" t="s">
        <f>IF($P451="r",W451,IF($P451="n",W451,"-"))</f>
        <v>28</v>
      </c>
      <c r="AN451" s="151" t="s">
        <f>IF(P451="r",J451,IF(P451="n",J451,"-"))</f>
        <v>28</v>
      </c>
      <c r="AO451" t="e">
        <f>VLOOKUP(K451,$AZ$8:$BA$27,2,FALSE)</f>
        <v>#N/A</v>
      </c>
      <c r="AP451" s="12" t="s">
        <f>IF(P451="r",(AQ$2-O451),IF(P451="n",(AQ$2-O451),"-"))</f>
        <v>28</v>
      </c>
      <c r="AQ451" s="12" t="s">
        <f>IF(P451="N",Q451,IF(P451="r",Q451,"-"))</f>
        <v>28</v>
      </c>
      <c r="AR451" s="12" t="s">
        <f>IF(P451="N",R451,IF(P451="r",R451,"-"))</f>
        <v>28</v>
      </c>
      <c r="AS451" s="12" t="s">
        <f>IF(P451="N",AI451,IF(P451="r",AI451,"-"))</f>
        <v>28</v>
      </c>
      <c r="AT451" s="12" t="s">
        <f>IF(P451="N",AJ451,IF(P451="r",AJ451,"-"))</f>
        <v>28</v>
      </c>
      <c r="AU451" s="148" t="b">
        <f>IF($Y451="Mudansha",VLOOKUP($X451,$BF$17:$BG$24,2,FALSE),IF($Y451="Yudansha",VLOOKUP($X451,$BI$17:$BJ$20,2,FALSE)))</f>
        <v>0</v>
      </c>
      <c r="AV451" t="b">
        <f>IF($AP451&gt;=65,$AU451,0)</f>
        <v>0</v>
      </c>
    </row>
    <row r="452" spans="1:256">
      <c r="F452" s="155">
        <f>F451+1</f>
        <v>447</v>
      </c>
      <c r="H452" s="133"/>
      <c r="I452" s="133"/>
      <c r="J452" s="134"/>
      <c r="K452" s="135"/>
      <c r="L452" s="136"/>
      <c r="M452" s="137">
        <f>LEFT(L452,2)</f>
      </c>
      <c r="N452" s="138">
        <f>MID(L452,4,2)</f>
      </c>
      <c r="O452" s="139">
        <f>RIGHT(L452,4)</f>
      </c>
      <c r="P452" s="140"/>
      <c r="Q452" s="141"/>
      <c r="R452" s="142"/>
      <c r="S452" s="143"/>
      <c r="T452" s="144"/>
      <c r="U452" s="145"/>
      <c r="V452" s="146"/>
      <c r="W452" s="146"/>
      <c r="X452" s="147" t="e">
        <f>VLOOKUP(AP452,$BC$7:$BD$14,2)</f>
        <v>#N/A</v>
      </c>
      <c r="Y452" s="147" t="s">
        <f>IF(P452="r",AO452,IF(P452="n",AO452,"-"))</f>
        <v>28</v>
      </c>
      <c r="Z452" s="148">
        <f>AU452-AV452</f>
        <v>0</v>
      </c>
      <c r="AA452" s="148" t="b">
        <f>IF(Y452="Mudansha",VLOOKUP(X452,$BF$7:$BG$14,2,FALSE),IF(Y452="Yudansha",VLOOKUP(X452,$BI$7:$BJ$10,2,FALSE)))</f>
        <v>0</v>
      </c>
      <c r="AB452" s="148">
        <f>IF(AQ452="Y/O",Information!S$62,0)</f>
        <v>0</v>
      </c>
      <c r="AC452" s="148">
        <f>IF(AR452="Y/O",Information!K$62,0)</f>
        <v>0</v>
      </c>
      <c r="AD452" s="148">
        <f>Z452+AA452+AB452</f>
        <v>0</v>
      </c>
      <c r="AE452" s="133"/>
      <c r="AF452" s="133"/>
      <c r="AG452" s="133"/>
      <c r="AH452" s="133"/>
      <c r="AI452" s="160"/>
      <c r="AJ452" s="160"/>
      <c r="AK452" s="150" t="s">
        <f>IF($P452="r",U452,IF($P452="n",U452,"-"))</f>
        <v>28</v>
      </c>
      <c r="AL452" s="151" t="s">
        <f>IF($P452="r",V452,IF($P452="n",V452,"-"))</f>
        <v>28</v>
      </c>
      <c r="AM452" s="151" t="s">
        <f>IF($P452="r",W452,IF($P452="n",W452,"-"))</f>
        <v>28</v>
      </c>
      <c r="AN452" s="151" t="s">
        <f>IF(P452="r",J452,IF(P452="n",J452,"-"))</f>
        <v>28</v>
      </c>
      <c r="AO452" t="e">
        <f>VLOOKUP(K452,$AZ$8:$BA$27,2,FALSE)</f>
        <v>#N/A</v>
      </c>
      <c r="AP452" s="12" t="s">
        <f>IF(P452="r",(AQ$2-O452),IF(P452="n",(AQ$2-O452),"-"))</f>
        <v>28</v>
      </c>
      <c r="AQ452" s="12" t="s">
        <f>IF(P452="N",Q452,IF(P452="r",Q452,"-"))</f>
        <v>28</v>
      </c>
      <c r="AR452" s="12" t="s">
        <f>IF(P452="N",R452,IF(P452="r",R452,"-"))</f>
        <v>28</v>
      </c>
      <c r="AS452" s="12" t="s">
        <f>IF(P452="N",AI452,IF(P452="r",AI452,"-"))</f>
        <v>28</v>
      </c>
      <c r="AT452" s="12" t="s">
        <f>IF(P452="N",AJ452,IF(P452="r",AJ452,"-"))</f>
        <v>28</v>
      </c>
      <c r="AU452" s="148" t="b">
        <f>IF($Y452="Mudansha",VLOOKUP($X452,$BF$17:$BG$24,2,FALSE),IF($Y452="Yudansha",VLOOKUP($X452,$BI$17:$BJ$20,2,FALSE)))</f>
        <v>0</v>
      </c>
      <c r="AV452" t="b">
        <f>IF($AP452&gt;=65,$AU452,0)</f>
        <v>0</v>
      </c>
    </row>
    <row r="453" spans="1:256">
      <c r="F453" s="155">
        <f>F452+1</f>
        <v>448</v>
      </c>
      <c r="H453" s="133"/>
      <c r="I453" s="133"/>
      <c r="J453" s="134"/>
      <c r="K453" s="135"/>
      <c r="L453" s="136"/>
      <c r="M453" s="137">
        <f>LEFT(L453,2)</f>
      </c>
      <c r="N453" s="138">
        <f>MID(L453,4,2)</f>
      </c>
      <c r="O453" s="139">
        <f>RIGHT(L453,4)</f>
      </c>
      <c r="P453" s="140"/>
      <c r="Q453" s="141"/>
      <c r="R453" s="142"/>
      <c r="S453" s="143"/>
      <c r="T453" s="144"/>
      <c r="U453" s="145"/>
      <c r="V453" s="146"/>
      <c r="W453" s="146"/>
      <c r="X453" s="147" t="e">
        <f>VLOOKUP(AP453,$BC$7:$BD$14,2)</f>
        <v>#N/A</v>
      </c>
      <c r="Y453" s="147" t="s">
        <f>IF(P453="r",AO453,IF(P453="n",AO453,"-"))</f>
        <v>28</v>
      </c>
      <c r="Z453" s="148">
        <f>AU453-AV453</f>
        <v>0</v>
      </c>
      <c r="AA453" s="148" t="b">
        <f>IF(Y453="Mudansha",VLOOKUP(X453,$BF$7:$BG$14,2,FALSE),IF(Y453="Yudansha",VLOOKUP(X453,$BI$7:$BJ$10,2,FALSE)))</f>
        <v>0</v>
      </c>
      <c r="AB453" s="148">
        <f>IF(AQ453="Y/O",Information!S$62,0)</f>
        <v>0</v>
      </c>
      <c r="AC453" s="148">
        <f>IF(AR453="Y/O",Information!K$62,0)</f>
        <v>0</v>
      </c>
      <c r="AD453" s="148">
        <f>Z453+AA453+AB453</f>
        <v>0</v>
      </c>
      <c r="AE453" s="133"/>
      <c r="AF453" s="133"/>
      <c r="AG453" s="133"/>
      <c r="AH453" s="133"/>
      <c r="AI453" s="160"/>
      <c r="AJ453" s="160"/>
      <c r="AK453" s="150" t="s">
        <f>IF($P453="r",U453,IF($P453="n",U453,"-"))</f>
        <v>28</v>
      </c>
      <c r="AL453" s="151" t="s">
        <f>IF($P453="r",V453,IF($P453="n",V453,"-"))</f>
        <v>28</v>
      </c>
      <c r="AM453" s="151" t="s">
        <f>IF($P453="r",W453,IF($P453="n",W453,"-"))</f>
        <v>28</v>
      </c>
      <c r="AN453" s="151" t="s">
        <f>IF(P453="r",J453,IF(P453="n",J453,"-"))</f>
        <v>28</v>
      </c>
      <c r="AO453" t="e">
        <f>VLOOKUP(K453,$AZ$8:$BA$27,2,FALSE)</f>
        <v>#N/A</v>
      </c>
      <c r="AP453" s="12" t="s">
        <f>IF(P453="r",(AQ$2-O453),IF(P453="n",(AQ$2-O453),"-"))</f>
        <v>28</v>
      </c>
      <c r="AQ453" s="12" t="s">
        <f>IF(P453="N",Q453,IF(P453="r",Q453,"-"))</f>
        <v>28</v>
      </c>
      <c r="AR453" s="12" t="s">
        <f>IF(P453="N",R453,IF(P453="r",R453,"-"))</f>
        <v>28</v>
      </c>
      <c r="AS453" s="12" t="s">
        <f>IF(P453="N",AI453,IF(P453="r",AI453,"-"))</f>
        <v>28</v>
      </c>
      <c r="AT453" s="12" t="s">
        <f>IF(P453="N",AJ453,IF(P453="r",AJ453,"-"))</f>
        <v>28</v>
      </c>
      <c r="AU453" s="148" t="b">
        <f>IF($Y453="Mudansha",VLOOKUP($X453,$BF$17:$BG$24,2,FALSE),IF($Y453="Yudansha",VLOOKUP($X453,$BI$17:$BJ$20,2,FALSE)))</f>
        <v>0</v>
      </c>
      <c r="AV453" t="b">
        <f>IF($AP453&gt;=65,$AU453,0)</f>
        <v>0</v>
      </c>
    </row>
    <row r="454" spans="1:256">
      <c r="F454" s="155">
        <f>F453+1</f>
        <v>449</v>
      </c>
      <c r="H454" s="133"/>
      <c r="I454" s="133"/>
      <c r="J454" s="134"/>
      <c r="K454" s="135"/>
      <c r="L454" s="136"/>
      <c r="M454" s="137">
        <f>LEFT(L454,2)</f>
      </c>
      <c r="N454" s="138">
        <f>MID(L454,4,2)</f>
      </c>
      <c r="O454" s="139">
        <f>RIGHT(L454,4)</f>
      </c>
      <c r="P454" s="140"/>
      <c r="Q454" s="141"/>
      <c r="R454" s="142"/>
      <c r="S454" s="143"/>
      <c r="T454" s="144"/>
      <c r="U454" s="145"/>
      <c r="V454" s="146"/>
      <c r="W454" s="146"/>
      <c r="X454" s="147" t="e">
        <f>VLOOKUP(AP454,$BC$7:$BD$14,2)</f>
        <v>#N/A</v>
      </c>
      <c r="Y454" s="147" t="s">
        <f>IF(P454="r",AO454,IF(P454="n",AO454,"-"))</f>
        <v>28</v>
      </c>
      <c r="Z454" s="148">
        <f>AU454-AV454</f>
        <v>0</v>
      </c>
      <c r="AA454" s="148" t="b">
        <f>IF(Y454="Mudansha",VLOOKUP(X454,$BF$7:$BG$14,2,FALSE),IF(Y454="Yudansha",VLOOKUP(X454,$BI$7:$BJ$10,2,FALSE)))</f>
        <v>0</v>
      </c>
      <c r="AB454" s="148">
        <f>IF(AQ454="Y/O",Information!S$62,0)</f>
        <v>0</v>
      </c>
      <c r="AC454" s="148">
        <f>IF(AR454="Y/O",Information!K$62,0)</f>
        <v>0</v>
      </c>
      <c r="AD454" s="148">
        <f>Z454+AA454+AB454</f>
        <v>0</v>
      </c>
      <c r="AE454" s="133"/>
      <c r="AF454" s="133"/>
      <c r="AG454" s="133"/>
      <c r="AH454" s="133"/>
      <c r="AI454" s="160"/>
      <c r="AJ454" s="160"/>
      <c r="AK454" s="150" t="s">
        <f>IF($P454="r",U454,IF($P454="n",U454,"-"))</f>
        <v>28</v>
      </c>
      <c r="AL454" s="151" t="s">
        <f>IF($P454="r",V454,IF($P454="n",V454,"-"))</f>
        <v>28</v>
      </c>
      <c r="AM454" s="151" t="s">
        <f>IF($P454="r",W454,IF($P454="n",W454,"-"))</f>
        <v>28</v>
      </c>
      <c r="AN454" s="151" t="s">
        <f>IF(P454="r",J454,IF(P454="n",J454,"-"))</f>
        <v>28</v>
      </c>
      <c r="AO454" t="e">
        <f>VLOOKUP(K454,$AZ$8:$BA$27,2,FALSE)</f>
        <v>#N/A</v>
      </c>
      <c r="AP454" s="12" t="s">
        <f>IF(P454="r",(AQ$2-O454),IF(P454="n",(AQ$2-O454),"-"))</f>
        <v>28</v>
      </c>
      <c r="AQ454" s="12" t="s">
        <f>IF(P454="N",Q454,IF(P454="r",Q454,"-"))</f>
        <v>28</v>
      </c>
      <c r="AR454" s="12" t="s">
        <f>IF(P454="N",R454,IF(P454="r",R454,"-"))</f>
        <v>28</v>
      </c>
      <c r="AS454" s="12" t="s">
        <f>IF(P454="N",AI454,IF(P454="r",AI454,"-"))</f>
        <v>28</v>
      </c>
      <c r="AT454" s="12" t="s">
        <f>IF(P454="N",AJ454,IF(P454="r",AJ454,"-"))</f>
        <v>28</v>
      </c>
      <c r="AU454" s="148" t="b">
        <f>IF($Y454="Mudansha",VLOOKUP($X454,$BF$17:$BG$24,2,FALSE),IF($Y454="Yudansha",VLOOKUP($X454,$BI$17:$BJ$20,2,FALSE)))</f>
        <v>0</v>
      </c>
      <c r="AV454" t="b">
        <f>IF($AP454&gt;=65,$AU454,0)</f>
        <v>0</v>
      </c>
    </row>
    <row r="455" spans="1:256">
      <c r="F455" s="155">
        <f>F454+1</f>
        <v>450</v>
      </c>
      <c r="H455" s="133"/>
      <c r="I455" s="133"/>
      <c r="J455" s="134"/>
      <c r="K455" s="135"/>
      <c r="L455" s="136"/>
      <c r="M455" s="137">
        <f>LEFT(L455,2)</f>
      </c>
      <c r="N455" s="138">
        <f>MID(L455,4,2)</f>
      </c>
      <c r="O455" s="139">
        <f>RIGHT(L455,4)</f>
      </c>
      <c r="P455" s="140"/>
      <c r="Q455" s="141"/>
      <c r="R455" s="142"/>
      <c r="S455" s="143"/>
      <c r="T455" s="144"/>
      <c r="U455" s="145"/>
      <c r="V455" s="146"/>
      <c r="W455" s="146"/>
      <c r="X455" s="147" t="e">
        <f>VLOOKUP(AP455,$BC$7:$BD$14,2)</f>
        <v>#N/A</v>
      </c>
      <c r="Y455" s="147" t="s">
        <f>IF(P455="r",AO455,IF(P455="n",AO455,"-"))</f>
        <v>28</v>
      </c>
      <c r="Z455" s="148">
        <f>AU455-AV455</f>
        <v>0</v>
      </c>
      <c r="AA455" s="148" t="b">
        <f>IF(Y455="Mudansha",VLOOKUP(X455,$BF$7:$BG$14,2,FALSE),IF(Y455="Yudansha",VLOOKUP(X455,$BI$7:$BJ$10,2,FALSE)))</f>
        <v>0</v>
      </c>
      <c r="AB455" s="148">
        <f>IF(AQ455="Y/O",Information!S$62,0)</f>
        <v>0</v>
      </c>
      <c r="AC455" s="148">
        <f>IF(AR455="Y/O",Information!K$62,0)</f>
        <v>0</v>
      </c>
      <c r="AD455" s="148">
        <f>Z455+AA455+AB455</f>
        <v>0</v>
      </c>
      <c r="AE455" s="133"/>
      <c r="AF455" s="133"/>
      <c r="AG455" s="133"/>
      <c r="AH455" s="133"/>
      <c r="AI455" s="160"/>
      <c r="AJ455" s="160"/>
      <c r="AK455" s="150" t="s">
        <f>IF($P455="r",U455,IF($P455="n",U455,"-"))</f>
        <v>28</v>
      </c>
      <c r="AL455" s="151" t="s">
        <f>IF($P455="r",V455,IF($P455="n",V455,"-"))</f>
        <v>28</v>
      </c>
      <c r="AM455" s="151" t="s">
        <f>IF($P455="r",W455,IF($P455="n",W455,"-"))</f>
        <v>28</v>
      </c>
      <c r="AN455" s="151" t="s">
        <f>IF(P455="r",J455,IF(P455="n",J455,"-"))</f>
        <v>28</v>
      </c>
      <c r="AO455" t="e">
        <f>VLOOKUP(K455,$AZ$8:$BA$27,2,FALSE)</f>
        <v>#N/A</v>
      </c>
      <c r="AP455" s="12" t="s">
        <f>IF(P455="r",(AQ$2-O455),IF(P455="n",(AQ$2-O455),"-"))</f>
        <v>28</v>
      </c>
      <c r="AQ455" s="12" t="s">
        <f>IF(P455="N",Q455,IF(P455="r",Q455,"-"))</f>
        <v>28</v>
      </c>
      <c r="AR455" s="12" t="s">
        <f>IF(P455="N",R455,IF(P455="r",R455,"-"))</f>
        <v>28</v>
      </c>
      <c r="AS455" s="12" t="s">
        <f>IF(P455="N",AI455,IF(P455="r",AI455,"-"))</f>
        <v>28</v>
      </c>
      <c r="AT455" s="12" t="s">
        <f>IF(P455="N",AJ455,IF(P455="r",AJ455,"-"))</f>
        <v>28</v>
      </c>
      <c r="AU455" s="148" t="b">
        <f>IF($Y455="Mudansha",VLOOKUP($X455,$BF$17:$BG$24,2,FALSE),IF($Y455="Yudansha",VLOOKUP($X455,$BI$17:$BJ$20,2,FALSE)))</f>
        <v>0</v>
      </c>
      <c r="AV455" t="b">
        <f>IF($AP455&gt;=65,$AU455,0)</f>
        <v>0</v>
      </c>
    </row>
    <row r="456" spans="1:256">
      <c r="F456" s="155">
        <f>F455+1</f>
        <v>451</v>
      </c>
      <c r="H456" s="133"/>
      <c r="I456" s="133"/>
      <c r="J456" s="134"/>
      <c r="K456" s="135"/>
      <c r="L456" s="136"/>
      <c r="M456" s="137">
        <f>LEFT(L456,2)</f>
      </c>
      <c r="N456" s="138">
        <f>MID(L456,4,2)</f>
      </c>
      <c r="O456" s="139">
        <f>RIGHT(L456,4)</f>
      </c>
      <c r="P456" s="140"/>
      <c r="Q456" s="141"/>
      <c r="R456" s="142"/>
      <c r="S456" s="143"/>
      <c r="T456" s="144"/>
      <c r="U456" s="145"/>
      <c r="V456" s="146"/>
      <c r="W456" s="146"/>
      <c r="X456" s="147" t="e">
        <f>VLOOKUP(AP456,$BC$7:$BD$14,2)</f>
        <v>#N/A</v>
      </c>
      <c r="Y456" s="147" t="s">
        <f>IF(P456="r",AO456,IF(P456="n",AO456,"-"))</f>
        <v>28</v>
      </c>
      <c r="Z456" s="148">
        <f>AU456-AV456</f>
        <v>0</v>
      </c>
      <c r="AA456" s="148" t="b">
        <f>IF(Y456="Mudansha",VLOOKUP(X456,$BF$7:$BG$14,2,FALSE),IF(Y456="Yudansha",VLOOKUP(X456,$BI$7:$BJ$10,2,FALSE)))</f>
        <v>0</v>
      </c>
      <c r="AB456" s="148">
        <f>IF(AQ456="Y/O",Information!S$62,0)</f>
        <v>0</v>
      </c>
      <c r="AC456" s="148">
        <f>IF(AR456="Y/O",Information!K$62,0)</f>
        <v>0</v>
      </c>
      <c r="AD456" s="148">
        <f>Z456+AA456+AB456</f>
        <v>0</v>
      </c>
      <c r="AE456" s="133"/>
      <c r="AF456" s="133"/>
      <c r="AG456" s="133"/>
      <c r="AH456" s="133"/>
      <c r="AI456" s="160"/>
      <c r="AJ456" s="160"/>
      <c r="AK456" s="150" t="s">
        <f>IF($P456="r",U456,IF($P456="n",U456,"-"))</f>
        <v>28</v>
      </c>
      <c r="AL456" s="151" t="s">
        <f>IF($P456="r",V456,IF($P456="n",V456,"-"))</f>
        <v>28</v>
      </c>
      <c r="AM456" s="151" t="s">
        <f>IF($P456="r",W456,IF($P456="n",W456,"-"))</f>
        <v>28</v>
      </c>
      <c r="AN456" s="151" t="s">
        <f>IF(P456="r",J456,IF(P456="n",J456,"-"))</f>
        <v>28</v>
      </c>
      <c r="AO456" t="e">
        <f>VLOOKUP(K456,$AZ$8:$BA$27,2,FALSE)</f>
        <v>#N/A</v>
      </c>
      <c r="AP456" s="12" t="s">
        <f>IF(P456="r",(AQ$2-O456),IF(P456="n",(AQ$2-O456),"-"))</f>
        <v>28</v>
      </c>
      <c r="AQ456" s="12" t="s">
        <f>IF(P456="N",Q456,IF(P456="r",Q456,"-"))</f>
        <v>28</v>
      </c>
      <c r="AR456" s="12" t="s">
        <f>IF(P456="N",R456,IF(P456="r",R456,"-"))</f>
        <v>28</v>
      </c>
      <c r="AS456" s="12" t="s">
        <f>IF(P456="N",AI456,IF(P456="r",AI456,"-"))</f>
        <v>28</v>
      </c>
      <c r="AT456" s="12" t="s">
        <f>IF(P456="N",AJ456,IF(P456="r",AJ456,"-"))</f>
        <v>28</v>
      </c>
      <c r="AU456" s="148" t="b">
        <f>IF($Y456="Mudansha",VLOOKUP($X456,$BF$17:$BG$24,2,FALSE),IF($Y456="Yudansha",VLOOKUP($X456,$BI$17:$BJ$20,2,FALSE)))</f>
        <v>0</v>
      </c>
      <c r="AV456" t="b">
        <f>IF($AP456&gt;=65,$AU456,0)</f>
        <v>0</v>
      </c>
    </row>
    <row r="457" spans="1:256">
      <c r="F457" s="155">
        <f>F456+1</f>
        <v>452</v>
      </c>
      <c r="H457" s="133"/>
      <c r="I457" s="133"/>
      <c r="J457" s="134"/>
      <c r="K457" s="135"/>
      <c r="L457" s="136"/>
      <c r="M457" s="137">
        <f>LEFT(L457,2)</f>
      </c>
      <c r="N457" s="138">
        <f>MID(L457,4,2)</f>
      </c>
      <c r="O457" s="139">
        <f>RIGHT(L457,4)</f>
      </c>
      <c r="P457" s="140"/>
      <c r="Q457" s="141"/>
      <c r="R457" s="142"/>
      <c r="S457" s="143"/>
      <c r="T457" s="144"/>
      <c r="U457" s="145"/>
      <c r="V457" s="146"/>
      <c r="W457" s="146"/>
      <c r="X457" s="147" t="e">
        <f>VLOOKUP(AP457,$BC$7:$BD$14,2)</f>
        <v>#N/A</v>
      </c>
      <c r="Y457" s="147" t="s">
        <f>IF(P457="r",AO457,IF(P457="n",AO457,"-"))</f>
        <v>28</v>
      </c>
      <c r="Z457" s="148">
        <f>AU457-AV457</f>
        <v>0</v>
      </c>
      <c r="AA457" s="148" t="b">
        <f>IF(Y457="Mudansha",VLOOKUP(X457,$BF$7:$BG$14,2,FALSE),IF(Y457="Yudansha",VLOOKUP(X457,$BI$7:$BJ$10,2,FALSE)))</f>
        <v>0</v>
      </c>
      <c r="AB457" s="148">
        <f>IF(AQ457="Y/O",Information!S$62,0)</f>
        <v>0</v>
      </c>
      <c r="AC457" s="148">
        <f>IF(AR457="Y/O",Information!K$62,0)</f>
        <v>0</v>
      </c>
      <c r="AD457" s="148">
        <f>Z457+AA457+AB457</f>
        <v>0</v>
      </c>
      <c r="AE457" s="133"/>
      <c r="AF457" s="133"/>
      <c r="AG457" s="133"/>
      <c r="AH457" s="133"/>
      <c r="AI457" s="160"/>
      <c r="AJ457" s="160"/>
      <c r="AK457" s="150" t="s">
        <f>IF($P457="r",U457,IF($P457="n",U457,"-"))</f>
        <v>28</v>
      </c>
      <c r="AL457" s="151" t="s">
        <f>IF($P457="r",V457,IF($P457="n",V457,"-"))</f>
        <v>28</v>
      </c>
      <c r="AM457" s="151" t="s">
        <f>IF($P457="r",W457,IF($P457="n",W457,"-"))</f>
        <v>28</v>
      </c>
      <c r="AN457" s="151" t="s">
        <f>IF(P457="r",J457,IF(P457="n",J457,"-"))</f>
        <v>28</v>
      </c>
      <c r="AO457" t="e">
        <f>VLOOKUP(K457,$AZ$8:$BA$27,2,FALSE)</f>
        <v>#N/A</v>
      </c>
      <c r="AP457" s="12" t="s">
        <f>IF(P457="r",(AQ$2-O457),IF(P457="n",(AQ$2-O457),"-"))</f>
        <v>28</v>
      </c>
      <c r="AQ457" s="12" t="s">
        <f>IF(P457="N",Q457,IF(P457="r",Q457,"-"))</f>
        <v>28</v>
      </c>
      <c r="AR457" s="12" t="s">
        <f>IF(P457="N",R457,IF(P457="r",R457,"-"))</f>
        <v>28</v>
      </c>
      <c r="AS457" s="12" t="s">
        <f>IF(P457="N",AI457,IF(P457="r",AI457,"-"))</f>
        <v>28</v>
      </c>
      <c r="AT457" s="12" t="s">
        <f>IF(P457="N",AJ457,IF(P457="r",AJ457,"-"))</f>
        <v>28</v>
      </c>
      <c r="AU457" s="148" t="b">
        <f>IF($Y457="Mudansha",VLOOKUP($X457,$BF$17:$BG$24,2,FALSE),IF($Y457="Yudansha",VLOOKUP($X457,$BI$17:$BJ$20,2,FALSE)))</f>
        <v>0</v>
      </c>
      <c r="AV457" t="b">
        <f>IF($AP457&gt;=65,$AU457,0)</f>
        <v>0</v>
      </c>
    </row>
    <row r="458" spans="1:256">
      <c r="F458" s="155">
        <f>F457+1</f>
        <v>453</v>
      </c>
      <c r="H458" s="133"/>
      <c r="I458" s="133"/>
      <c r="J458" s="134"/>
      <c r="K458" s="135"/>
      <c r="L458" s="136"/>
      <c r="M458" s="137">
        <f>LEFT(L458,2)</f>
      </c>
      <c r="N458" s="138">
        <f>MID(L458,4,2)</f>
      </c>
      <c r="O458" s="139">
        <f>RIGHT(L458,4)</f>
      </c>
      <c r="P458" s="140"/>
      <c r="Q458" s="141"/>
      <c r="R458" s="142"/>
      <c r="S458" s="143"/>
      <c r="T458" s="144"/>
      <c r="U458" s="145"/>
      <c r="V458" s="146"/>
      <c r="W458" s="146"/>
      <c r="X458" s="147" t="e">
        <f>VLOOKUP(AP458,$BC$7:$BD$14,2)</f>
        <v>#N/A</v>
      </c>
      <c r="Y458" s="147" t="s">
        <f>IF(P458="r",AO458,IF(P458="n",AO458,"-"))</f>
        <v>28</v>
      </c>
      <c r="Z458" s="148">
        <f>AU458-AV458</f>
        <v>0</v>
      </c>
      <c r="AA458" s="148" t="b">
        <f>IF(Y458="Mudansha",VLOOKUP(X458,$BF$7:$BG$14,2,FALSE),IF(Y458="Yudansha",VLOOKUP(X458,$BI$7:$BJ$10,2,FALSE)))</f>
        <v>0</v>
      </c>
      <c r="AB458" s="148">
        <f>IF(AQ458="Y/O",Information!S$62,0)</f>
        <v>0</v>
      </c>
      <c r="AC458" s="148">
        <f>IF(AR458="Y/O",Information!K$62,0)</f>
        <v>0</v>
      </c>
      <c r="AD458" s="148">
        <f>Z458+AA458+AB458</f>
        <v>0</v>
      </c>
      <c r="AE458" s="133"/>
      <c r="AF458" s="133"/>
      <c r="AG458" s="133"/>
      <c r="AH458" s="133"/>
      <c r="AI458" s="160"/>
      <c r="AJ458" s="160"/>
      <c r="AK458" s="150" t="s">
        <f>IF($P458="r",U458,IF($P458="n",U458,"-"))</f>
        <v>28</v>
      </c>
      <c r="AL458" s="151" t="s">
        <f>IF($P458="r",V458,IF($P458="n",V458,"-"))</f>
        <v>28</v>
      </c>
      <c r="AM458" s="151" t="s">
        <f>IF($P458="r",W458,IF($P458="n",W458,"-"))</f>
        <v>28</v>
      </c>
      <c r="AN458" s="151" t="s">
        <f>IF(P458="r",J458,IF(P458="n",J458,"-"))</f>
        <v>28</v>
      </c>
      <c r="AO458" t="e">
        <f>VLOOKUP(K458,$AZ$8:$BA$27,2,FALSE)</f>
        <v>#N/A</v>
      </c>
      <c r="AP458" s="12" t="s">
        <f>IF(P458="r",(AQ$2-O458),IF(P458="n",(AQ$2-O458),"-"))</f>
        <v>28</v>
      </c>
      <c r="AQ458" s="12" t="s">
        <f>IF(P458="N",Q458,IF(P458="r",Q458,"-"))</f>
        <v>28</v>
      </c>
      <c r="AR458" s="12" t="s">
        <f>IF(P458="N",R458,IF(P458="r",R458,"-"))</f>
        <v>28</v>
      </c>
      <c r="AS458" s="12" t="s">
        <f>IF(P458="N",AI458,IF(P458="r",AI458,"-"))</f>
        <v>28</v>
      </c>
      <c r="AT458" s="12" t="s">
        <f>IF(P458="N",AJ458,IF(P458="r",AJ458,"-"))</f>
        <v>28</v>
      </c>
      <c r="AU458" s="148" t="b">
        <f>IF($Y458="Mudansha",VLOOKUP($X458,$BF$17:$BG$24,2,FALSE),IF($Y458="Yudansha",VLOOKUP($X458,$BI$17:$BJ$20,2,FALSE)))</f>
        <v>0</v>
      </c>
      <c r="AV458" t="b">
        <f>IF($AP458&gt;=65,$AU458,0)</f>
        <v>0</v>
      </c>
    </row>
    <row r="459" spans="1:256">
      <c r="F459" s="155">
        <f>F458+1</f>
        <v>454</v>
      </c>
      <c r="H459" s="133"/>
      <c r="I459" s="133"/>
      <c r="J459" s="134"/>
      <c r="K459" s="135"/>
      <c r="L459" s="136"/>
      <c r="M459" s="137">
        <f>LEFT(L459,2)</f>
      </c>
      <c r="N459" s="138">
        <f>MID(L459,4,2)</f>
      </c>
      <c r="O459" s="139">
        <f>RIGHT(L459,4)</f>
      </c>
      <c r="P459" s="140"/>
      <c r="Q459" s="141"/>
      <c r="R459" s="142"/>
      <c r="S459" s="143"/>
      <c r="T459" s="144"/>
      <c r="U459" s="145"/>
      <c r="V459" s="146"/>
      <c r="W459" s="146"/>
      <c r="X459" s="147" t="e">
        <f>VLOOKUP(AP459,$BC$7:$BD$14,2)</f>
        <v>#N/A</v>
      </c>
      <c r="Y459" s="147" t="s">
        <f>IF(P459="r",AO459,IF(P459="n",AO459,"-"))</f>
        <v>28</v>
      </c>
      <c r="Z459" s="148">
        <f>AU459-AV459</f>
        <v>0</v>
      </c>
      <c r="AA459" s="148" t="b">
        <f>IF(Y459="Mudansha",VLOOKUP(X459,$BF$7:$BG$14,2,FALSE),IF(Y459="Yudansha",VLOOKUP(X459,$BI$7:$BJ$10,2,FALSE)))</f>
        <v>0</v>
      </c>
      <c r="AB459" s="148">
        <f>IF(AQ459="Y/O",Information!S$62,0)</f>
        <v>0</v>
      </c>
      <c r="AC459" s="148">
        <f>IF(AR459="Y/O",Information!K$62,0)</f>
        <v>0</v>
      </c>
      <c r="AD459" s="148">
        <f>Z459+AA459+AB459</f>
        <v>0</v>
      </c>
      <c r="AE459" s="133"/>
      <c r="AF459" s="133"/>
      <c r="AG459" s="133"/>
      <c r="AH459" s="133"/>
      <c r="AI459" s="160"/>
      <c r="AJ459" s="160"/>
      <c r="AK459" s="150" t="s">
        <f>IF($P459="r",U459,IF($P459="n",U459,"-"))</f>
        <v>28</v>
      </c>
      <c r="AL459" s="151" t="s">
        <f>IF($P459="r",V459,IF($P459="n",V459,"-"))</f>
        <v>28</v>
      </c>
      <c r="AM459" s="151" t="s">
        <f>IF($P459="r",W459,IF($P459="n",W459,"-"))</f>
        <v>28</v>
      </c>
      <c r="AN459" s="151" t="s">
        <f>IF(P459="r",J459,IF(P459="n",J459,"-"))</f>
        <v>28</v>
      </c>
      <c r="AO459" t="e">
        <f>VLOOKUP(K459,$AZ$8:$BA$27,2,FALSE)</f>
        <v>#N/A</v>
      </c>
      <c r="AP459" s="12" t="s">
        <f>IF(P459="r",(AQ$2-O459),IF(P459="n",(AQ$2-O459),"-"))</f>
        <v>28</v>
      </c>
      <c r="AQ459" s="12" t="s">
        <f>IF(P459="N",Q459,IF(P459="r",Q459,"-"))</f>
        <v>28</v>
      </c>
      <c r="AR459" s="12" t="s">
        <f>IF(P459="N",R459,IF(P459="r",R459,"-"))</f>
        <v>28</v>
      </c>
      <c r="AS459" s="12" t="s">
        <f>IF(P459="N",AI459,IF(P459="r",AI459,"-"))</f>
        <v>28</v>
      </c>
      <c r="AT459" s="12" t="s">
        <f>IF(P459="N",AJ459,IF(P459="r",AJ459,"-"))</f>
        <v>28</v>
      </c>
      <c r="AU459" s="148" t="b">
        <f>IF($Y459="Mudansha",VLOOKUP($X459,$BF$17:$BG$24,2,FALSE),IF($Y459="Yudansha",VLOOKUP($X459,$BI$17:$BJ$20,2,FALSE)))</f>
        <v>0</v>
      </c>
      <c r="AV459" t="b">
        <f>IF($AP459&gt;=65,$AU459,0)</f>
        <v>0</v>
      </c>
    </row>
    <row r="460" spans="1:256">
      <c r="F460" s="155">
        <f>F459+1</f>
        <v>455</v>
      </c>
      <c r="H460" s="133"/>
      <c r="I460" s="133"/>
      <c r="J460" s="134"/>
      <c r="K460" s="135"/>
      <c r="L460" s="136"/>
      <c r="M460" s="137">
        <f>LEFT(L460,2)</f>
      </c>
      <c r="N460" s="138">
        <f>MID(L460,4,2)</f>
      </c>
      <c r="O460" s="139">
        <f>RIGHT(L460,4)</f>
      </c>
      <c r="P460" s="140"/>
      <c r="Q460" s="141"/>
      <c r="R460" s="142"/>
      <c r="S460" s="143"/>
      <c r="T460" s="144"/>
      <c r="U460" s="145"/>
      <c r="V460" s="146"/>
      <c r="W460" s="146"/>
      <c r="X460" s="147" t="e">
        <f>VLOOKUP(AP460,$BC$7:$BD$14,2)</f>
        <v>#N/A</v>
      </c>
      <c r="Y460" s="147" t="s">
        <f>IF(P460="r",AO460,IF(P460="n",AO460,"-"))</f>
        <v>28</v>
      </c>
      <c r="Z460" s="148">
        <f>AU460-AV460</f>
        <v>0</v>
      </c>
      <c r="AA460" s="148" t="b">
        <f>IF(Y460="Mudansha",VLOOKUP(X460,$BF$7:$BG$14,2,FALSE),IF(Y460="Yudansha",VLOOKUP(X460,$BI$7:$BJ$10,2,FALSE)))</f>
        <v>0</v>
      </c>
      <c r="AB460" s="148">
        <f>IF(AQ460="Y/O",Information!S$62,0)</f>
        <v>0</v>
      </c>
      <c r="AC460" s="148">
        <f>IF(AR460="Y/O",Information!K$62,0)</f>
        <v>0</v>
      </c>
      <c r="AD460" s="148">
        <f>Z460+AA460+AB460</f>
        <v>0</v>
      </c>
      <c r="AE460" s="133"/>
      <c r="AF460" s="133"/>
      <c r="AG460" s="133"/>
      <c r="AH460" s="133"/>
      <c r="AI460" s="160"/>
      <c r="AJ460" s="160"/>
      <c r="AK460" s="150" t="s">
        <f>IF($P460="r",U460,IF($P460="n",U460,"-"))</f>
        <v>28</v>
      </c>
      <c r="AL460" s="151" t="s">
        <f>IF($P460="r",V460,IF($P460="n",V460,"-"))</f>
        <v>28</v>
      </c>
      <c r="AM460" s="151" t="s">
        <f>IF($P460="r",W460,IF($P460="n",W460,"-"))</f>
        <v>28</v>
      </c>
      <c r="AN460" s="151" t="s">
        <f>IF(P460="r",J460,IF(P460="n",J460,"-"))</f>
        <v>28</v>
      </c>
      <c r="AO460" t="e">
        <f>VLOOKUP(K460,$AZ$8:$BA$27,2,FALSE)</f>
        <v>#N/A</v>
      </c>
      <c r="AP460" s="12" t="s">
        <f>IF(P460="r",(AQ$2-O460),IF(P460="n",(AQ$2-O460),"-"))</f>
        <v>28</v>
      </c>
      <c r="AQ460" s="12" t="s">
        <f>IF(P460="N",Q460,IF(P460="r",Q460,"-"))</f>
        <v>28</v>
      </c>
      <c r="AR460" s="12" t="s">
        <f>IF(P460="N",R460,IF(P460="r",R460,"-"))</f>
        <v>28</v>
      </c>
      <c r="AS460" s="12" t="s">
        <f>IF(P460="N",AI460,IF(P460="r",AI460,"-"))</f>
        <v>28</v>
      </c>
      <c r="AT460" s="12" t="s">
        <f>IF(P460="N",AJ460,IF(P460="r",AJ460,"-"))</f>
        <v>28</v>
      </c>
      <c r="AU460" s="148" t="b">
        <f>IF($Y460="Mudansha",VLOOKUP($X460,$BF$17:$BG$24,2,FALSE),IF($Y460="Yudansha",VLOOKUP($X460,$BI$17:$BJ$20,2,FALSE)))</f>
        <v>0</v>
      </c>
      <c r="AV460" t="b">
        <f>IF($AP460&gt;=65,$AU460,0)</f>
        <v>0</v>
      </c>
    </row>
    <row r="461" spans="1:256">
      <c r="F461" s="155">
        <f>F460+1</f>
        <v>456</v>
      </c>
      <c r="H461" s="133"/>
      <c r="I461" s="133"/>
      <c r="J461" s="134"/>
      <c r="K461" s="135"/>
      <c r="L461" s="136"/>
      <c r="M461" s="137">
        <f>LEFT(L461,2)</f>
      </c>
      <c r="N461" s="138">
        <f>MID(L461,4,2)</f>
      </c>
      <c r="O461" s="139">
        <f>RIGHT(L461,4)</f>
      </c>
      <c r="P461" s="140"/>
      <c r="Q461" s="141"/>
      <c r="R461" s="142"/>
      <c r="S461" s="143"/>
      <c r="T461" s="144"/>
      <c r="U461" s="145"/>
      <c r="V461" s="146"/>
      <c r="W461" s="146"/>
      <c r="X461" s="147" t="e">
        <f>VLOOKUP(AP461,$BC$7:$BD$14,2)</f>
        <v>#N/A</v>
      </c>
      <c r="Y461" s="147" t="s">
        <f>IF(P461="r",AO461,IF(P461="n",AO461,"-"))</f>
        <v>28</v>
      </c>
      <c r="Z461" s="148">
        <f>AU461-AV461</f>
        <v>0</v>
      </c>
      <c r="AA461" s="148" t="b">
        <f>IF(Y461="Mudansha",VLOOKUP(X461,$BF$7:$BG$14,2,FALSE),IF(Y461="Yudansha",VLOOKUP(X461,$BI$7:$BJ$10,2,FALSE)))</f>
        <v>0</v>
      </c>
      <c r="AB461" s="148">
        <f>IF(AQ461="Y/O",Information!S$62,0)</f>
        <v>0</v>
      </c>
      <c r="AC461" s="148">
        <f>IF(AR461="Y/O",Information!K$62,0)</f>
        <v>0</v>
      </c>
      <c r="AD461" s="148">
        <f>Z461+AA461+AB461</f>
        <v>0</v>
      </c>
      <c r="AE461" s="133"/>
      <c r="AF461" s="133"/>
      <c r="AG461" s="133"/>
      <c r="AH461" s="133"/>
      <c r="AI461" s="160"/>
      <c r="AJ461" s="160"/>
      <c r="AK461" s="150" t="s">
        <f>IF($P461="r",U461,IF($P461="n",U461,"-"))</f>
        <v>28</v>
      </c>
      <c r="AL461" s="151" t="s">
        <f>IF($P461="r",V461,IF($P461="n",V461,"-"))</f>
        <v>28</v>
      </c>
      <c r="AM461" s="151" t="s">
        <f>IF($P461="r",W461,IF($P461="n",W461,"-"))</f>
        <v>28</v>
      </c>
      <c r="AN461" s="151" t="s">
        <f>IF(P461="r",J461,IF(P461="n",J461,"-"))</f>
        <v>28</v>
      </c>
      <c r="AO461" t="e">
        <f>VLOOKUP(K461,$AZ$8:$BA$27,2,FALSE)</f>
        <v>#N/A</v>
      </c>
      <c r="AP461" s="12" t="s">
        <f>IF(P461="r",(AQ$2-O461),IF(P461="n",(AQ$2-O461),"-"))</f>
        <v>28</v>
      </c>
      <c r="AQ461" s="12" t="s">
        <f>IF(P461="N",Q461,IF(P461="r",Q461,"-"))</f>
        <v>28</v>
      </c>
      <c r="AR461" s="12" t="s">
        <f>IF(P461="N",R461,IF(P461="r",R461,"-"))</f>
        <v>28</v>
      </c>
      <c r="AS461" s="12" t="s">
        <f>IF(P461="N",AI461,IF(P461="r",AI461,"-"))</f>
        <v>28</v>
      </c>
      <c r="AT461" s="12" t="s">
        <f>IF(P461="N",AJ461,IF(P461="r",AJ461,"-"))</f>
        <v>28</v>
      </c>
      <c r="AU461" s="148" t="b">
        <f>IF($Y461="Mudansha",VLOOKUP($X461,$BF$17:$BG$24,2,FALSE),IF($Y461="Yudansha",VLOOKUP($X461,$BI$17:$BJ$20,2,FALSE)))</f>
        <v>0</v>
      </c>
      <c r="AV461" t="b">
        <f>IF($AP461&gt;=65,$AU461,0)</f>
        <v>0</v>
      </c>
    </row>
    <row r="462" spans="1:256">
      <c r="F462" s="155">
        <f>F461+1</f>
        <v>457</v>
      </c>
      <c r="H462" s="133"/>
      <c r="I462" s="133"/>
      <c r="J462" s="134"/>
      <c r="K462" s="135"/>
      <c r="L462" s="136"/>
      <c r="M462" s="137">
        <f>LEFT(L462,2)</f>
      </c>
      <c r="N462" s="138">
        <f>MID(L462,4,2)</f>
      </c>
      <c r="O462" s="139">
        <f>RIGHT(L462,4)</f>
      </c>
      <c r="P462" s="140"/>
      <c r="Q462" s="141"/>
      <c r="R462" s="142"/>
      <c r="S462" s="143"/>
      <c r="T462" s="144"/>
      <c r="U462" s="145"/>
      <c r="V462" s="146"/>
      <c r="W462" s="146"/>
      <c r="X462" s="147" t="e">
        <f>VLOOKUP(AP462,$BC$7:$BD$14,2)</f>
        <v>#N/A</v>
      </c>
      <c r="Y462" s="147" t="s">
        <f>IF(P462="r",AO462,IF(P462="n",AO462,"-"))</f>
        <v>28</v>
      </c>
      <c r="Z462" s="148">
        <f>AU462-AV462</f>
        <v>0</v>
      </c>
      <c r="AA462" s="148" t="b">
        <f>IF(Y462="Mudansha",VLOOKUP(X462,$BF$7:$BG$14,2,FALSE),IF(Y462="Yudansha",VLOOKUP(X462,$BI$7:$BJ$10,2,FALSE)))</f>
        <v>0</v>
      </c>
      <c r="AB462" s="148">
        <f>IF(AQ462="Y/O",Information!S$62,0)</f>
        <v>0</v>
      </c>
      <c r="AC462" s="148">
        <f>IF(AR462="Y/O",Information!K$62,0)</f>
        <v>0</v>
      </c>
      <c r="AD462" s="148">
        <f>Z462+AA462+AB462</f>
        <v>0</v>
      </c>
      <c r="AE462" s="133"/>
      <c r="AF462" s="133"/>
      <c r="AG462" s="133"/>
      <c r="AH462" s="133"/>
      <c r="AI462" s="160"/>
      <c r="AJ462" s="160"/>
      <c r="AK462" s="150" t="s">
        <f>IF($P462="r",U462,IF($P462="n",U462,"-"))</f>
        <v>28</v>
      </c>
      <c r="AL462" s="151" t="s">
        <f>IF($P462="r",V462,IF($P462="n",V462,"-"))</f>
        <v>28</v>
      </c>
      <c r="AM462" s="151" t="s">
        <f>IF($P462="r",W462,IF($P462="n",W462,"-"))</f>
        <v>28</v>
      </c>
      <c r="AN462" s="151" t="s">
        <f>IF(P462="r",J462,IF(P462="n",J462,"-"))</f>
        <v>28</v>
      </c>
      <c r="AO462" t="e">
        <f>VLOOKUP(K462,$AZ$8:$BA$27,2,FALSE)</f>
        <v>#N/A</v>
      </c>
      <c r="AP462" s="12" t="s">
        <f>IF(P462="r",(AQ$2-O462),IF(P462="n",(AQ$2-O462),"-"))</f>
        <v>28</v>
      </c>
      <c r="AQ462" s="12" t="s">
        <f>IF(P462="N",Q462,IF(P462="r",Q462,"-"))</f>
        <v>28</v>
      </c>
      <c r="AR462" s="12" t="s">
        <f>IF(P462="N",R462,IF(P462="r",R462,"-"))</f>
        <v>28</v>
      </c>
      <c r="AS462" s="12" t="s">
        <f>IF(P462="N",AI462,IF(P462="r",AI462,"-"))</f>
        <v>28</v>
      </c>
      <c r="AT462" s="12" t="s">
        <f>IF(P462="N",AJ462,IF(P462="r",AJ462,"-"))</f>
        <v>28</v>
      </c>
      <c r="AU462" s="148" t="b">
        <f>IF($Y462="Mudansha",VLOOKUP($X462,$BF$17:$BG$24,2,FALSE),IF($Y462="Yudansha",VLOOKUP($X462,$BI$17:$BJ$20,2,FALSE)))</f>
        <v>0</v>
      </c>
      <c r="AV462" t="b">
        <f>IF($AP462&gt;=65,$AU462,0)</f>
        <v>0</v>
      </c>
    </row>
    <row r="463" spans="1:256">
      <c r="F463" s="155">
        <f>F462+1</f>
        <v>458</v>
      </c>
      <c r="H463" s="133"/>
      <c r="I463" s="133"/>
      <c r="J463" s="134"/>
      <c r="K463" s="135"/>
      <c r="L463" s="136"/>
      <c r="M463" s="137">
        <f>LEFT(L463,2)</f>
      </c>
      <c r="N463" s="138">
        <f>MID(L463,4,2)</f>
      </c>
      <c r="O463" s="139">
        <f>RIGHT(L463,4)</f>
      </c>
      <c r="P463" s="140"/>
      <c r="Q463" s="141"/>
      <c r="R463" s="142"/>
      <c r="S463" s="143"/>
      <c r="T463" s="144"/>
      <c r="U463" s="145"/>
      <c r="V463" s="146"/>
      <c r="W463" s="146"/>
      <c r="X463" s="147" t="e">
        <f>VLOOKUP(AP463,$BC$7:$BD$14,2)</f>
        <v>#N/A</v>
      </c>
      <c r="Y463" s="147" t="s">
        <f>IF(P463="r",AO463,IF(P463="n",AO463,"-"))</f>
        <v>28</v>
      </c>
      <c r="Z463" s="148">
        <f>AU463-AV463</f>
        <v>0</v>
      </c>
      <c r="AA463" s="148" t="b">
        <f>IF(Y463="Mudansha",VLOOKUP(X463,$BF$7:$BG$14,2,FALSE),IF(Y463="Yudansha",VLOOKUP(X463,$BI$7:$BJ$10,2,FALSE)))</f>
        <v>0</v>
      </c>
      <c r="AB463" s="148">
        <f>IF(AQ463="Y/O",Information!S$62,0)</f>
        <v>0</v>
      </c>
      <c r="AC463" s="148">
        <f>IF(AR463="Y/O",Information!K$62,0)</f>
        <v>0</v>
      </c>
      <c r="AD463" s="148">
        <f>Z463+AA463+AB463</f>
        <v>0</v>
      </c>
      <c r="AE463" s="133"/>
      <c r="AF463" s="133"/>
      <c r="AG463" s="133"/>
      <c r="AH463" s="133"/>
      <c r="AI463" s="160"/>
      <c r="AJ463" s="160"/>
      <c r="AK463" s="150" t="s">
        <f>IF($P463="r",U463,IF($P463="n",U463,"-"))</f>
        <v>28</v>
      </c>
      <c r="AL463" s="151" t="s">
        <f>IF($P463="r",V463,IF($P463="n",V463,"-"))</f>
        <v>28</v>
      </c>
      <c r="AM463" s="151" t="s">
        <f>IF($P463="r",W463,IF($P463="n",W463,"-"))</f>
        <v>28</v>
      </c>
      <c r="AN463" s="151" t="s">
        <f>IF(P463="r",J463,IF(P463="n",J463,"-"))</f>
        <v>28</v>
      </c>
      <c r="AO463" t="e">
        <f>VLOOKUP(K463,$AZ$8:$BA$27,2,FALSE)</f>
        <v>#N/A</v>
      </c>
      <c r="AP463" s="12" t="s">
        <f>IF(P463="r",(AQ$2-O463),IF(P463="n",(AQ$2-O463),"-"))</f>
        <v>28</v>
      </c>
      <c r="AQ463" s="12" t="s">
        <f>IF(P463="N",Q463,IF(P463="r",Q463,"-"))</f>
        <v>28</v>
      </c>
      <c r="AR463" s="12" t="s">
        <f>IF(P463="N",R463,IF(P463="r",R463,"-"))</f>
        <v>28</v>
      </c>
      <c r="AS463" s="12" t="s">
        <f>IF(P463="N",AI463,IF(P463="r",AI463,"-"))</f>
        <v>28</v>
      </c>
      <c r="AT463" s="12" t="s">
        <f>IF(P463="N",AJ463,IF(P463="r",AJ463,"-"))</f>
        <v>28</v>
      </c>
      <c r="AU463" s="148" t="b">
        <f>IF($Y463="Mudansha",VLOOKUP($X463,$BF$17:$BG$24,2,FALSE),IF($Y463="Yudansha",VLOOKUP($X463,$BI$17:$BJ$20,2,FALSE)))</f>
        <v>0</v>
      </c>
      <c r="AV463" t="b">
        <f>IF($AP463&gt;=65,$AU463,0)</f>
        <v>0</v>
      </c>
    </row>
    <row r="464" spans="1:256">
      <c r="F464" s="155">
        <f>F463+1</f>
        <v>459</v>
      </c>
      <c r="H464" s="133"/>
      <c r="I464" s="133"/>
      <c r="J464" s="134"/>
      <c r="K464" s="135"/>
      <c r="L464" s="136"/>
      <c r="M464" s="137">
        <f>LEFT(L464,2)</f>
      </c>
      <c r="N464" s="138">
        <f>MID(L464,4,2)</f>
      </c>
      <c r="O464" s="139">
        <f>RIGHT(L464,4)</f>
      </c>
      <c r="P464" s="140"/>
      <c r="Q464" s="141"/>
      <c r="R464" s="142"/>
      <c r="S464" s="143"/>
      <c r="T464" s="144"/>
      <c r="U464" s="145"/>
      <c r="V464" s="146"/>
      <c r="W464" s="146"/>
      <c r="X464" s="147" t="e">
        <f>VLOOKUP(AP464,$BC$7:$BD$14,2)</f>
        <v>#N/A</v>
      </c>
      <c r="Y464" s="147" t="s">
        <f>IF(P464="r",AO464,IF(P464="n",AO464,"-"))</f>
        <v>28</v>
      </c>
      <c r="Z464" s="148">
        <f>AU464-AV464</f>
        <v>0</v>
      </c>
      <c r="AA464" s="148" t="b">
        <f>IF(Y464="Mudansha",VLOOKUP(X464,$BF$7:$BG$14,2,FALSE),IF(Y464="Yudansha",VLOOKUP(X464,$BI$7:$BJ$10,2,FALSE)))</f>
        <v>0</v>
      </c>
      <c r="AB464" s="148">
        <f>IF(AQ464="Y/O",Information!S$62,0)</f>
        <v>0</v>
      </c>
      <c r="AC464" s="148">
        <f>IF(AR464="Y/O",Information!K$62,0)</f>
        <v>0</v>
      </c>
      <c r="AD464" s="148">
        <f>Z464+AA464+AB464</f>
        <v>0</v>
      </c>
      <c r="AE464" s="133"/>
      <c r="AF464" s="133"/>
      <c r="AG464" s="133"/>
      <c r="AH464" s="133"/>
      <c r="AI464" s="160"/>
      <c r="AJ464" s="160"/>
      <c r="AK464" s="150" t="s">
        <f>IF($P464="r",U464,IF($P464="n",U464,"-"))</f>
        <v>28</v>
      </c>
      <c r="AL464" s="151" t="s">
        <f>IF($P464="r",V464,IF($P464="n",V464,"-"))</f>
        <v>28</v>
      </c>
      <c r="AM464" s="151" t="s">
        <f>IF($P464="r",W464,IF($P464="n",W464,"-"))</f>
        <v>28</v>
      </c>
      <c r="AN464" s="151" t="s">
        <f>IF(P464="r",J464,IF(P464="n",J464,"-"))</f>
        <v>28</v>
      </c>
      <c r="AO464" t="e">
        <f>VLOOKUP(K464,$AZ$8:$BA$27,2,FALSE)</f>
        <v>#N/A</v>
      </c>
      <c r="AP464" s="12" t="s">
        <f>IF(P464="r",(AQ$2-O464),IF(P464="n",(AQ$2-O464),"-"))</f>
        <v>28</v>
      </c>
      <c r="AQ464" s="12" t="s">
        <f>IF(P464="N",Q464,IF(P464="r",Q464,"-"))</f>
        <v>28</v>
      </c>
      <c r="AR464" s="12" t="s">
        <f>IF(P464="N",R464,IF(P464="r",R464,"-"))</f>
        <v>28</v>
      </c>
      <c r="AS464" s="12" t="s">
        <f>IF(P464="N",AI464,IF(P464="r",AI464,"-"))</f>
        <v>28</v>
      </c>
      <c r="AT464" s="12" t="s">
        <f>IF(P464="N",AJ464,IF(P464="r",AJ464,"-"))</f>
        <v>28</v>
      </c>
      <c r="AU464" s="148" t="b">
        <f>IF($Y464="Mudansha",VLOOKUP($X464,$BF$17:$BG$24,2,FALSE),IF($Y464="Yudansha",VLOOKUP($X464,$BI$17:$BJ$20,2,FALSE)))</f>
        <v>0</v>
      </c>
      <c r="AV464" t="b">
        <f>IF($AP464&gt;=65,$AU464,0)</f>
        <v>0</v>
      </c>
    </row>
    <row r="465" spans="1:256">
      <c r="F465" s="155">
        <f>F464+1</f>
        <v>460</v>
      </c>
      <c r="H465" s="133"/>
      <c r="I465" s="133"/>
      <c r="J465" s="134"/>
      <c r="K465" s="135"/>
      <c r="L465" s="136"/>
      <c r="M465" s="137">
        <f>LEFT(L465,2)</f>
      </c>
      <c r="N465" s="138">
        <f>MID(L465,4,2)</f>
      </c>
      <c r="O465" s="139">
        <f>RIGHT(L465,4)</f>
      </c>
      <c r="P465" s="140"/>
      <c r="Q465" s="141"/>
      <c r="R465" s="142"/>
      <c r="S465" s="143"/>
      <c r="T465" s="144"/>
      <c r="U465" s="145"/>
      <c r="V465" s="146"/>
      <c r="W465" s="146"/>
      <c r="X465" s="147" t="e">
        <f>VLOOKUP(AP465,$BC$7:$BD$14,2)</f>
        <v>#N/A</v>
      </c>
      <c r="Y465" s="147" t="s">
        <f>IF(P465="r",AO465,IF(P465="n",AO465,"-"))</f>
        <v>28</v>
      </c>
      <c r="Z465" s="148">
        <f>AU465-AV465</f>
        <v>0</v>
      </c>
      <c r="AA465" s="148" t="b">
        <f>IF(Y465="Mudansha",VLOOKUP(X465,$BF$7:$BG$14,2,FALSE),IF(Y465="Yudansha",VLOOKUP(X465,$BI$7:$BJ$10,2,FALSE)))</f>
        <v>0</v>
      </c>
      <c r="AB465" s="148">
        <f>IF(AQ465="Y/O",Information!S$62,0)</f>
        <v>0</v>
      </c>
      <c r="AC465" s="148">
        <f>IF(AR465="Y/O",Information!K$62,0)</f>
        <v>0</v>
      </c>
      <c r="AD465" s="148">
        <f>Z465+AA465+AB465</f>
        <v>0</v>
      </c>
      <c r="AE465" s="133"/>
      <c r="AF465" s="133"/>
      <c r="AG465" s="133"/>
      <c r="AH465" s="133"/>
      <c r="AI465" s="160"/>
      <c r="AJ465" s="160"/>
      <c r="AK465" s="150" t="s">
        <f>IF($P465="r",U465,IF($P465="n",U465,"-"))</f>
        <v>28</v>
      </c>
      <c r="AL465" s="151" t="s">
        <f>IF($P465="r",V465,IF($P465="n",V465,"-"))</f>
        <v>28</v>
      </c>
      <c r="AM465" s="151" t="s">
        <f>IF($P465="r",W465,IF($P465="n",W465,"-"))</f>
        <v>28</v>
      </c>
      <c r="AN465" s="151" t="s">
        <f>IF(P465="r",J465,IF(P465="n",J465,"-"))</f>
        <v>28</v>
      </c>
      <c r="AO465" t="e">
        <f>VLOOKUP(K465,$AZ$8:$BA$27,2,FALSE)</f>
        <v>#N/A</v>
      </c>
      <c r="AP465" s="12" t="s">
        <f>IF(P465="r",(AQ$2-O465),IF(P465="n",(AQ$2-O465),"-"))</f>
        <v>28</v>
      </c>
      <c r="AQ465" s="12" t="s">
        <f>IF(P465="N",Q465,IF(P465="r",Q465,"-"))</f>
        <v>28</v>
      </c>
      <c r="AR465" s="12" t="s">
        <f>IF(P465="N",R465,IF(P465="r",R465,"-"))</f>
        <v>28</v>
      </c>
      <c r="AS465" s="12" t="s">
        <f>IF(P465="N",AI465,IF(P465="r",AI465,"-"))</f>
        <v>28</v>
      </c>
      <c r="AT465" s="12" t="s">
        <f>IF(P465="N",AJ465,IF(P465="r",AJ465,"-"))</f>
        <v>28</v>
      </c>
      <c r="AU465" s="148" t="b">
        <f>IF($Y465="Mudansha",VLOOKUP($X465,$BF$17:$BG$24,2,FALSE),IF($Y465="Yudansha",VLOOKUP($X465,$BI$17:$BJ$20,2,FALSE)))</f>
        <v>0</v>
      </c>
      <c r="AV465" t="b">
        <f>IF($AP465&gt;=65,$AU465,0)</f>
        <v>0</v>
      </c>
    </row>
    <row r="466" spans="1:256">
      <c r="F466" s="155">
        <f>F465+1</f>
        <v>461</v>
      </c>
      <c r="H466" s="133"/>
      <c r="I466" s="133"/>
      <c r="J466" s="134"/>
      <c r="K466" s="135"/>
      <c r="L466" s="136"/>
      <c r="M466" s="137">
        <f>LEFT(L466,2)</f>
      </c>
      <c r="N466" s="138">
        <f>MID(L466,4,2)</f>
      </c>
      <c r="O466" s="139">
        <f>RIGHT(L466,4)</f>
      </c>
      <c r="P466" s="140"/>
      <c r="Q466" s="141"/>
      <c r="R466" s="142"/>
      <c r="S466" s="143"/>
      <c r="T466" s="144"/>
      <c r="U466" s="145"/>
      <c r="V466" s="146"/>
      <c r="W466" s="146"/>
      <c r="X466" s="147" t="e">
        <f>VLOOKUP(AP466,$BC$7:$BD$14,2)</f>
        <v>#N/A</v>
      </c>
      <c r="Y466" s="147" t="s">
        <f>IF(P466="r",AO466,IF(P466="n",AO466,"-"))</f>
        <v>28</v>
      </c>
      <c r="Z466" s="148">
        <f>AU466-AV466</f>
        <v>0</v>
      </c>
      <c r="AA466" s="148" t="b">
        <f>IF(Y466="Mudansha",VLOOKUP(X466,$BF$7:$BG$14,2,FALSE),IF(Y466="Yudansha",VLOOKUP(X466,$BI$7:$BJ$10,2,FALSE)))</f>
        <v>0</v>
      </c>
      <c r="AB466" s="148">
        <f>IF(AQ466="Y/O",Information!S$62,0)</f>
        <v>0</v>
      </c>
      <c r="AC466" s="148">
        <f>IF(AR466="Y/O",Information!K$62,0)</f>
        <v>0</v>
      </c>
      <c r="AD466" s="148">
        <f>Z466+AA466+AB466</f>
        <v>0</v>
      </c>
      <c r="AE466" s="133"/>
      <c r="AF466" s="133"/>
      <c r="AG466" s="133"/>
      <c r="AH466" s="133"/>
      <c r="AI466" s="160"/>
      <c r="AJ466" s="160"/>
      <c r="AK466" s="150" t="s">
        <f>IF($P466="r",U466,IF($P466="n",U466,"-"))</f>
        <v>28</v>
      </c>
      <c r="AL466" s="151" t="s">
        <f>IF($P466="r",V466,IF($P466="n",V466,"-"))</f>
        <v>28</v>
      </c>
      <c r="AM466" s="151" t="s">
        <f>IF($P466="r",W466,IF($P466="n",W466,"-"))</f>
        <v>28</v>
      </c>
      <c r="AN466" s="151" t="s">
        <f>IF(P466="r",J466,IF(P466="n",J466,"-"))</f>
        <v>28</v>
      </c>
      <c r="AO466" t="e">
        <f>VLOOKUP(K466,$AZ$8:$BA$27,2,FALSE)</f>
        <v>#N/A</v>
      </c>
      <c r="AP466" s="12" t="s">
        <f>IF(P466="r",(AQ$2-O466),IF(P466="n",(AQ$2-O466),"-"))</f>
        <v>28</v>
      </c>
      <c r="AQ466" s="12" t="s">
        <f>IF(P466="N",Q466,IF(P466="r",Q466,"-"))</f>
        <v>28</v>
      </c>
      <c r="AR466" s="12" t="s">
        <f>IF(P466="N",R466,IF(P466="r",R466,"-"))</f>
        <v>28</v>
      </c>
      <c r="AS466" s="12" t="s">
        <f>IF(P466="N",AI466,IF(P466="r",AI466,"-"))</f>
        <v>28</v>
      </c>
      <c r="AT466" s="12" t="s">
        <f>IF(P466="N",AJ466,IF(P466="r",AJ466,"-"))</f>
        <v>28</v>
      </c>
      <c r="AU466" s="148" t="b">
        <f>IF($Y466="Mudansha",VLOOKUP($X466,$BF$17:$BG$24,2,FALSE),IF($Y466="Yudansha",VLOOKUP($X466,$BI$17:$BJ$20,2,FALSE)))</f>
        <v>0</v>
      </c>
      <c r="AV466" t="b">
        <f>IF($AP466&gt;=65,$AU466,0)</f>
        <v>0</v>
      </c>
    </row>
    <row r="467" spans="1:256">
      <c r="F467" s="155">
        <f>F466+1</f>
        <v>462</v>
      </c>
      <c r="H467" s="133"/>
      <c r="I467" s="133"/>
      <c r="J467" s="134"/>
      <c r="K467" s="135"/>
      <c r="L467" s="136"/>
      <c r="M467" s="137">
        <f>LEFT(L467,2)</f>
      </c>
      <c r="N467" s="138">
        <f>MID(L467,4,2)</f>
      </c>
      <c r="O467" s="139">
        <f>RIGHT(L467,4)</f>
      </c>
      <c r="P467" s="140"/>
      <c r="Q467" s="141"/>
      <c r="R467" s="142"/>
      <c r="S467" s="143"/>
      <c r="T467" s="144"/>
      <c r="U467" s="145"/>
      <c r="V467" s="146"/>
      <c r="W467" s="146"/>
      <c r="X467" s="147" t="e">
        <f>VLOOKUP(AP467,$BC$7:$BD$14,2)</f>
        <v>#N/A</v>
      </c>
      <c r="Y467" s="147" t="s">
        <f>IF(P467="r",AO467,IF(P467="n",AO467,"-"))</f>
        <v>28</v>
      </c>
      <c r="Z467" s="148">
        <f>AU467-AV467</f>
        <v>0</v>
      </c>
      <c r="AA467" s="148" t="b">
        <f>IF(Y467="Mudansha",VLOOKUP(X467,$BF$7:$BG$14,2,FALSE),IF(Y467="Yudansha",VLOOKUP(X467,$BI$7:$BJ$10,2,FALSE)))</f>
        <v>0</v>
      </c>
      <c r="AB467" s="148">
        <f>IF(AQ467="Y/O",Information!S$62,0)</f>
        <v>0</v>
      </c>
      <c r="AC467" s="148">
        <f>IF(AR467="Y/O",Information!K$62,0)</f>
        <v>0</v>
      </c>
      <c r="AD467" s="148">
        <f>Z467+AA467+AB467</f>
        <v>0</v>
      </c>
      <c r="AE467" s="133"/>
      <c r="AF467" s="133"/>
      <c r="AG467" s="133"/>
      <c r="AH467" s="133"/>
      <c r="AI467" s="160"/>
      <c r="AJ467" s="160"/>
      <c r="AK467" s="150" t="s">
        <f>IF($P467="r",U467,IF($P467="n",U467,"-"))</f>
        <v>28</v>
      </c>
      <c r="AL467" s="151" t="s">
        <f>IF($P467="r",V467,IF($P467="n",V467,"-"))</f>
        <v>28</v>
      </c>
      <c r="AM467" s="151" t="s">
        <f>IF($P467="r",W467,IF($P467="n",W467,"-"))</f>
        <v>28</v>
      </c>
      <c r="AN467" s="151" t="s">
        <f>IF(P467="r",J467,IF(P467="n",J467,"-"))</f>
        <v>28</v>
      </c>
      <c r="AO467" t="e">
        <f>VLOOKUP(K467,$AZ$8:$BA$27,2,FALSE)</f>
        <v>#N/A</v>
      </c>
      <c r="AP467" s="12" t="s">
        <f>IF(P467="r",(AQ$2-O467),IF(P467="n",(AQ$2-O467),"-"))</f>
        <v>28</v>
      </c>
      <c r="AQ467" s="12" t="s">
        <f>IF(P467="N",Q467,IF(P467="r",Q467,"-"))</f>
        <v>28</v>
      </c>
      <c r="AR467" s="12" t="s">
        <f>IF(P467="N",R467,IF(P467="r",R467,"-"))</f>
        <v>28</v>
      </c>
      <c r="AS467" s="12" t="s">
        <f>IF(P467="N",AI467,IF(P467="r",AI467,"-"))</f>
        <v>28</v>
      </c>
      <c r="AT467" s="12" t="s">
        <f>IF(P467="N",AJ467,IF(P467="r",AJ467,"-"))</f>
        <v>28</v>
      </c>
      <c r="AU467" s="148" t="b">
        <f>IF($Y467="Mudansha",VLOOKUP($X467,$BF$17:$BG$24,2,FALSE),IF($Y467="Yudansha",VLOOKUP($X467,$BI$17:$BJ$20,2,FALSE)))</f>
        <v>0</v>
      </c>
      <c r="AV467" t="b">
        <f>IF($AP467&gt;=65,$AU467,0)</f>
        <v>0</v>
      </c>
    </row>
    <row r="468" spans="1:256">
      <c r="F468" s="155">
        <f>F467+1</f>
        <v>463</v>
      </c>
      <c r="H468" s="133"/>
      <c r="I468" s="133"/>
      <c r="J468" s="134"/>
      <c r="K468" s="135"/>
      <c r="L468" s="136"/>
      <c r="M468" s="137">
        <f>LEFT(L468,2)</f>
      </c>
      <c r="N468" s="138">
        <f>MID(L468,4,2)</f>
      </c>
      <c r="O468" s="139">
        <f>RIGHT(L468,4)</f>
      </c>
      <c r="P468" s="140"/>
      <c r="Q468" s="141"/>
      <c r="R468" s="142"/>
      <c r="S468" s="143"/>
      <c r="T468" s="144"/>
      <c r="U468" s="145"/>
      <c r="V468" s="146"/>
      <c r="W468" s="146"/>
      <c r="X468" s="147" t="e">
        <f>VLOOKUP(AP468,$BC$7:$BD$14,2)</f>
        <v>#N/A</v>
      </c>
      <c r="Y468" s="147" t="s">
        <f>IF(P468="r",AO468,IF(P468="n",AO468,"-"))</f>
        <v>28</v>
      </c>
      <c r="Z468" s="148">
        <f>AU468-AV468</f>
        <v>0</v>
      </c>
      <c r="AA468" s="148" t="b">
        <f>IF(Y468="Mudansha",VLOOKUP(X468,$BF$7:$BG$14,2,FALSE),IF(Y468="Yudansha",VLOOKUP(X468,$BI$7:$BJ$10,2,FALSE)))</f>
        <v>0</v>
      </c>
      <c r="AB468" s="148">
        <f>IF(AQ468="Y/O",Information!S$62,0)</f>
        <v>0</v>
      </c>
      <c r="AC468" s="148">
        <f>IF(AR468="Y/O",Information!K$62,0)</f>
        <v>0</v>
      </c>
      <c r="AD468" s="148">
        <f>Z468+AA468+AB468</f>
        <v>0</v>
      </c>
      <c r="AE468" s="133"/>
      <c r="AF468" s="133"/>
      <c r="AG468" s="133"/>
      <c r="AH468" s="133"/>
      <c r="AI468" s="160"/>
      <c r="AJ468" s="160"/>
      <c r="AK468" s="150" t="s">
        <f>IF($P468="r",U468,IF($P468="n",U468,"-"))</f>
        <v>28</v>
      </c>
      <c r="AL468" s="151" t="s">
        <f>IF($P468="r",V468,IF($P468="n",V468,"-"))</f>
        <v>28</v>
      </c>
      <c r="AM468" s="151" t="s">
        <f>IF($P468="r",W468,IF($P468="n",W468,"-"))</f>
        <v>28</v>
      </c>
      <c r="AN468" s="151" t="s">
        <f>IF(P468="r",J468,IF(P468="n",J468,"-"))</f>
        <v>28</v>
      </c>
      <c r="AO468" t="e">
        <f>VLOOKUP(K468,$AZ$8:$BA$27,2,FALSE)</f>
        <v>#N/A</v>
      </c>
      <c r="AP468" s="12" t="s">
        <f>IF(P468="r",(AQ$2-O468),IF(P468="n",(AQ$2-O468),"-"))</f>
        <v>28</v>
      </c>
      <c r="AQ468" s="12" t="s">
        <f>IF(P468="N",Q468,IF(P468="r",Q468,"-"))</f>
        <v>28</v>
      </c>
      <c r="AR468" s="12" t="s">
        <f>IF(P468="N",R468,IF(P468="r",R468,"-"))</f>
        <v>28</v>
      </c>
      <c r="AS468" s="12" t="s">
        <f>IF(P468="N",AI468,IF(P468="r",AI468,"-"))</f>
        <v>28</v>
      </c>
      <c r="AT468" s="12" t="s">
        <f>IF(P468="N",AJ468,IF(P468="r",AJ468,"-"))</f>
        <v>28</v>
      </c>
      <c r="AU468" s="148" t="b">
        <f>IF($Y468="Mudansha",VLOOKUP($X468,$BF$17:$BG$24,2,FALSE),IF($Y468="Yudansha",VLOOKUP($X468,$BI$17:$BJ$20,2,FALSE)))</f>
        <v>0</v>
      </c>
      <c r="AV468" t="b">
        <f>IF($AP468&gt;=65,$AU468,0)</f>
        <v>0</v>
      </c>
    </row>
    <row r="469" spans="1:256">
      <c r="F469" s="155">
        <f>F468+1</f>
        <v>464</v>
      </c>
      <c r="H469" s="133"/>
      <c r="I469" s="133"/>
      <c r="J469" s="134"/>
      <c r="K469" s="135"/>
      <c r="L469" s="136"/>
      <c r="M469" s="137">
        <f>LEFT(L469,2)</f>
      </c>
      <c r="N469" s="138">
        <f>MID(L469,4,2)</f>
      </c>
      <c r="O469" s="139">
        <f>RIGHT(L469,4)</f>
      </c>
      <c r="P469" s="140"/>
      <c r="Q469" s="141"/>
      <c r="R469" s="142"/>
      <c r="S469" s="143"/>
      <c r="T469" s="144"/>
      <c r="U469" s="145"/>
      <c r="V469" s="146"/>
      <c r="W469" s="146"/>
      <c r="X469" s="147" t="e">
        <f>VLOOKUP(AP469,$BC$7:$BD$14,2)</f>
        <v>#N/A</v>
      </c>
      <c r="Y469" s="147" t="s">
        <f>IF(P469="r",AO469,IF(P469="n",AO469,"-"))</f>
        <v>28</v>
      </c>
      <c r="Z469" s="148">
        <f>AU469-AV469</f>
        <v>0</v>
      </c>
      <c r="AA469" s="148" t="b">
        <f>IF(Y469="Mudansha",VLOOKUP(X469,$BF$7:$BG$14,2,FALSE),IF(Y469="Yudansha",VLOOKUP(X469,$BI$7:$BJ$10,2,FALSE)))</f>
        <v>0</v>
      </c>
      <c r="AB469" s="148">
        <f>IF(AQ469="Y/O",Information!S$62,0)</f>
        <v>0</v>
      </c>
      <c r="AC469" s="148">
        <f>IF(AR469="Y/O",Information!K$62,0)</f>
        <v>0</v>
      </c>
      <c r="AD469" s="148">
        <f>Z469+AA469+AB469</f>
        <v>0</v>
      </c>
      <c r="AE469" s="133"/>
      <c r="AF469" s="133"/>
      <c r="AG469" s="133"/>
      <c r="AH469" s="133"/>
      <c r="AI469" s="160"/>
      <c r="AJ469" s="160"/>
      <c r="AK469" s="150" t="s">
        <f>IF($P469="r",U469,IF($P469="n",U469,"-"))</f>
        <v>28</v>
      </c>
      <c r="AL469" s="151" t="s">
        <f>IF($P469="r",V469,IF($P469="n",V469,"-"))</f>
        <v>28</v>
      </c>
      <c r="AM469" s="151" t="s">
        <f>IF($P469="r",W469,IF($P469="n",W469,"-"))</f>
        <v>28</v>
      </c>
      <c r="AN469" s="151" t="s">
        <f>IF(P469="r",J469,IF(P469="n",J469,"-"))</f>
        <v>28</v>
      </c>
      <c r="AO469" t="e">
        <f>VLOOKUP(K469,$AZ$8:$BA$27,2,FALSE)</f>
        <v>#N/A</v>
      </c>
      <c r="AP469" s="12" t="s">
        <f>IF(P469="r",(AQ$2-O469),IF(P469="n",(AQ$2-O469),"-"))</f>
        <v>28</v>
      </c>
      <c r="AQ469" s="12" t="s">
        <f>IF(P469="N",Q469,IF(P469="r",Q469,"-"))</f>
        <v>28</v>
      </c>
      <c r="AR469" s="12" t="s">
        <f>IF(P469="N",R469,IF(P469="r",R469,"-"))</f>
        <v>28</v>
      </c>
      <c r="AS469" s="12" t="s">
        <f>IF(P469="N",AI469,IF(P469="r",AI469,"-"))</f>
        <v>28</v>
      </c>
      <c r="AT469" s="12" t="s">
        <f>IF(P469="N",AJ469,IF(P469="r",AJ469,"-"))</f>
        <v>28</v>
      </c>
      <c r="AU469" s="148" t="b">
        <f>IF($Y469="Mudansha",VLOOKUP($X469,$BF$17:$BG$24,2,FALSE),IF($Y469="Yudansha",VLOOKUP($X469,$BI$17:$BJ$20,2,FALSE)))</f>
        <v>0</v>
      </c>
      <c r="AV469" t="b">
        <f>IF($AP469&gt;=65,$AU469,0)</f>
        <v>0</v>
      </c>
    </row>
    <row r="470" spans="1:256">
      <c r="F470" s="155">
        <f>F469+1</f>
        <v>465</v>
      </c>
      <c r="H470" s="133"/>
      <c r="I470" s="133"/>
      <c r="J470" s="134"/>
      <c r="K470" s="135"/>
      <c r="L470" s="136"/>
      <c r="M470" s="137">
        <f>LEFT(L470,2)</f>
      </c>
      <c r="N470" s="138">
        <f>MID(L470,4,2)</f>
      </c>
      <c r="O470" s="139">
        <f>RIGHT(L470,4)</f>
      </c>
      <c r="P470" s="140"/>
      <c r="Q470" s="141"/>
      <c r="R470" s="142"/>
      <c r="S470" s="143"/>
      <c r="T470" s="144"/>
      <c r="U470" s="145"/>
      <c r="V470" s="146"/>
      <c r="W470" s="146"/>
      <c r="X470" s="147" t="e">
        <f>VLOOKUP(AP470,$BC$7:$BD$14,2)</f>
        <v>#N/A</v>
      </c>
      <c r="Y470" s="147" t="s">
        <f>IF(P470="r",AO470,IF(P470="n",AO470,"-"))</f>
        <v>28</v>
      </c>
      <c r="Z470" s="148">
        <f>AU470-AV470</f>
        <v>0</v>
      </c>
      <c r="AA470" s="148" t="b">
        <f>IF(Y470="Mudansha",VLOOKUP(X470,$BF$7:$BG$14,2,FALSE),IF(Y470="Yudansha",VLOOKUP(X470,$BI$7:$BJ$10,2,FALSE)))</f>
        <v>0</v>
      </c>
      <c r="AB470" s="148">
        <f>IF(AQ470="Y/O",Information!S$62,0)</f>
        <v>0</v>
      </c>
      <c r="AC470" s="148">
        <f>IF(AR470="Y/O",Information!K$62,0)</f>
        <v>0</v>
      </c>
      <c r="AD470" s="148">
        <f>Z470+AA470+AB470</f>
        <v>0</v>
      </c>
      <c r="AE470" s="133"/>
      <c r="AF470" s="133"/>
      <c r="AG470" s="133"/>
      <c r="AH470" s="133"/>
      <c r="AI470" s="160"/>
      <c r="AJ470" s="160"/>
      <c r="AK470" s="150" t="s">
        <f>IF($P470="r",U470,IF($P470="n",U470,"-"))</f>
        <v>28</v>
      </c>
      <c r="AL470" s="151" t="s">
        <f>IF($P470="r",V470,IF($P470="n",V470,"-"))</f>
        <v>28</v>
      </c>
      <c r="AM470" s="151" t="s">
        <f>IF($P470="r",W470,IF($P470="n",W470,"-"))</f>
        <v>28</v>
      </c>
      <c r="AN470" s="151" t="s">
        <f>IF(P470="r",J470,IF(P470="n",J470,"-"))</f>
        <v>28</v>
      </c>
      <c r="AO470" t="e">
        <f>VLOOKUP(K470,$AZ$8:$BA$27,2,FALSE)</f>
        <v>#N/A</v>
      </c>
      <c r="AP470" s="12" t="s">
        <f>IF(P470="r",(AQ$2-O470),IF(P470="n",(AQ$2-O470),"-"))</f>
        <v>28</v>
      </c>
      <c r="AQ470" s="12" t="s">
        <f>IF(P470="N",Q470,IF(P470="r",Q470,"-"))</f>
        <v>28</v>
      </c>
      <c r="AR470" s="12" t="s">
        <f>IF(P470="N",R470,IF(P470="r",R470,"-"))</f>
        <v>28</v>
      </c>
      <c r="AS470" s="12" t="s">
        <f>IF(P470="N",AI470,IF(P470="r",AI470,"-"))</f>
        <v>28</v>
      </c>
      <c r="AT470" s="12" t="s">
        <f>IF(P470="N",AJ470,IF(P470="r",AJ470,"-"))</f>
        <v>28</v>
      </c>
      <c r="AU470" s="148" t="b">
        <f>IF($Y470="Mudansha",VLOOKUP($X470,$BF$17:$BG$24,2,FALSE),IF($Y470="Yudansha",VLOOKUP($X470,$BI$17:$BJ$20,2,FALSE)))</f>
        <v>0</v>
      </c>
      <c r="AV470" t="b">
        <f>IF($AP470&gt;=65,$AU470,0)</f>
        <v>0</v>
      </c>
    </row>
    <row r="471" spans="1:256">
      <c r="F471" s="155">
        <f>F470+1</f>
        <v>466</v>
      </c>
      <c r="H471" s="133"/>
      <c r="I471" s="133"/>
      <c r="J471" s="134"/>
      <c r="K471" s="135"/>
      <c r="L471" s="136"/>
      <c r="M471" s="137">
        <f>LEFT(L471,2)</f>
      </c>
      <c r="N471" s="138">
        <f>MID(L471,4,2)</f>
      </c>
      <c r="O471" s="139">
        <f>RIGHT(L471,4)</f>
      </c>
      <c r="P471" s="140"/>
      <c r="Q471" s="141"/>
      <c r="R471" s="142"/>
      <c r="S471" s="143"/>
      <c r="T471" s="144"/>
      <c r="U471" s="145"/>
      <c r="V471" s="146"/>
      <c r="W471" s="146"/>
      <c r="X471" s="147" t="e">
        <f>VLOOKUP(AP471,$BC$7:$BD$14,2)</f>
        <v>#N/A</v>
      </c>
      <c r="Y471" s="147" t="s">
        <f>IF(P471="r",AO471,IF(P471="n",AO471,"-"))</f>
        <v>28</v>
      </c>
      <c r="Z471" s="148">
        <f>AU471-AV471</f>
        <v>0</v>
      </c>
      <c r="AA471" s="148" t="b">
        <f>IF(Y471="Mudansha",VLOOKUP(X471,$BF$7:$BG$14,2,FALSE),IF(Y471="Yudansha",VLOOKUP(X471,$BI$7:$BJ$10,2,FALSE)))</f>
        <v>0</v>
      </c>
      <c r="AB471" s="148">
        <f>IF(AQ471="Y/O",Information!S$62,0)</f>
        <v>0</v>
      </c>
      <c r="AC471" s="148">
        <f>IF(AR471="Y/O",Information!K$62,0)</f>
        <v>0</v>
      </c>
      <c r="AD471" s="148">
        <f>Z471+AA471+AB471</f>
        <v>0</v>
      </c>
      <c r="AE471" s="133"/>
      <c r="AF471" s="133"/>
      <c r="AG471" s="133"/>
      <c r="AH471" s="133"/>
      <c r="AI471" s="160"/>
      <c r="AJ471" s="160"/>
      <c r="AK471" s="150" t="s">
        <f>IF($P471="r",U471,IF($P471="n",U471,"-"))</f>
        <v>28</v>
      </c>
      <c r="AL471" s="151" t="s">
        <f>IF($P471="r",V471,IF($P471="n",V471,"-"))</f>
        <v>28</v>
      </c>
      <c r="AM471" s="151" t="s">
        <f>IF($P471="r",W471,IF($P471="n",W471,"-"))</f>
        <v>28</v>
      </c>
      <c r="AN471" s="151" t="s">
        <f>IF(P471="r",J471,IF(P471="n",J471,"-"))</f>
        <v>28</v>
      </c>
      <c r="AO471" t="e">
        <f>VLOOKUP(K471,$AZ$8:$BA$27,2,FALSE)</f>
        <v>#N/A</v>
      </c>
      <c r="AP471" s="12" t="s">
        <f>IF(P471="r",(AQ$2-O471),IF(P471="n",(AQ$2-O471),"-"))</f>
        <v>28</v>
      </c>
      <c r="AQ471" s="12" t="s">
        <f>IF(P471="N",Q471,IF(P471="r",Q471,"-"))</f>
        <v>28</v>
      </c>
      <c r="AR471" s="12" t="s">
        <f>IF(P471="N",R471,IF(P471="r",R471,"-"))</f>
        <v>28</v>
      </c>
      <c r="AS471" s="12" t="s">
        <f>IF(P471="N",AI471,IF(P471="r",AI471,"-"))</f>
        <v>28</v>
      </c>
      <c r="AT471" s="12" t="s">
        <f>IF(P471="N",AJ471,IF(P471="r",AJ471,"-"))</f>
        <v>28</v>
      </c>
      <c r="AU471" s="148" t="b">
        <f>IF($Y471="Mudansha",VLOOKUP($X471,$BF$17:$BG$24,2,FALSE),IF($Y471="Yudansha",VLOOKUP($X471,$BI$17:$BJ$20,2,FALSE)))</f>
        <v>0</v>
      </c>
      <c r="AV471" t="b">
        <f>IF($AP471&gt;=65,$AU471,0)</f>
        <v>0</v>
      </c>
    </row>
    <row r="472" spans="1:256">
      <c r="F472" s="155">
        <f>F471+1</f>
        <v>467</v>
      </c>
      <c r="H472" s="133"/>
      <c r="I472" s="133"/>
      <c r="J472" s="134"/>
      <c r="K472" s="135"/>
      <c r="L472" s="136"/>
      <c r="M472" s="137">
        <f>LEFT(L472,2)</f>
      </c>
      <c r="N472" s="138">
        <f>MID(L472,4,2)</f>
      </c>
      <c r="O472" s="139">
        <f>RIGHT(L472,4)</f>
      </c>
      <c r="P472" s="140"/>
      <c r="Q472" s="141"/>
      <c r="R472" s="142"/>
      <c r="S472" s="143"/>
      <c r="T472" s="144"/>
      <c r="U472" s="145"/>
      <c r="V472" s="146"/>
      <c r="W472" s="146"/>
      <c r="X472" s="147" t="e">
        <f>VLOOKUP(AP472,$BC$7:$BD$14,2)</f>
        <v>#N/A</v>
      </c>
      <c r="Y472" s="147" t="s">
        <f>IF(P472="r",AO472,IF(P472="n",AO472,"-"))</f>
        <v>28</v>
      </c>
      <c r="Z472" s="148">
        <f>AU472-AV472</f>
        <v>0</v>
      </c>
      <c r="AA472" s="148" t="b">
        <f>IF(Y472="Mudansha",VLOOKUP(X472,$BF$7:$BG$14,2,FALSE),IF(Y472="Yudansha",VLOOKUP(X472,$BI$7:$BJ$10,2,FALSE)))</f>
        <v>0</v>
      </c>
      <c r="AB472" s="148">
        <f>IF(AQ472="Y/O",Information!S$62,0)</f>
        <v>0</v>
      </c>
      <c r="AC472" s="148">
        <f>IF(AR472="Y/O",Information!K$62,0)</f>
        <v>0</v>
      </c>
      <c r="AD472" s="148">
        <f>Z472+AA472+AB472</f>
        <v>0</v>
      </c>
      <c r="AE472" s="133"/>
      <c r="AF472" s="133"/>
      <c r="AG472" s="133"/>
      <c r="AH472" s="133"/>
      <c r="AI472" s="160"/>
      <c r="AJ472" s="160"/>
      <c r="AK472" s="150" t="s">
        <f>IF($P472="r",U472,IF($P472="n",U472,"-"))</f>
        <v>28</v>
      </c>
      <c r="AL472" s="151" t="s">
        <f>IF($P472="r",V472,IF($P472="n",V472,"-"))</f>
        <v>28</v>
      </c>
      <c r="AM472" s="151" t="s">
        <f>IF($P472="r",W472,IF($P472="n",W472,"-"))</f>
        <v>28</v>
      </c>
      <c r="AN472" s="151" t="s">
        <f>IF(P472="r",J472,IF(P472="n",J472,"-"))</f>
        <v>28</v>
      </c>
      <c r="AO472" t="e">
        <f>VLOOKUP(K472,$AZ$8:$BA$27,2,FALSE)</f>
        <v>#N/A</v>
      </c>
      <c r="AP472" s="12" t="s">
        <f>IF(P472="r",(AQ$2-O472),IF(P472="n",(AQ$2-O472),"-"))</f>
        <v>28</v>
      </c>
      <c r="AQ472" s="12" t="s">
        <f>IF(P472="N",Q472,IF(P472="r",Q472,"-"))</f>
        <v>28</v>
      </c>
      <c r="AR472" s="12" t="s">
        <f>IF(P472="N",R472,IF(P472="r",R472,"-"))</f>
        <v>28</v>
      </c>
      <c r="AS472" s="12" t="s">
        <f>IF(P472="N",AI472,IF(P472="r",AI472,"-"))</f>
        <v>28</v>
      </c>
      <c r="AT472" s="12" t="s">
        <f>IF(P472="N",AJ472,IF(P472="r",AJ472,"-"))</f>
        <v>28</v>
      </c>
      <c r="AU472" s="148" t="b">
        <f>IF($Y472="Mudansha",VLOOKUP($X472,$BF$17:$BG$24,2,FALSE),IF($Y472="Yudansha",VLOOKUP($X472,$BI$17:$BJ$20,2,FALSE)))</f>
        <v>0</v>
      </c>
      <c r="AV472" t="b">
        <f>IF($AP472&gt;=65,$AU472,0)</f>
        <v>0</v>
      </c>
    </row>
    <row r="473" spans="1:256">
      <c r="F473" s="155">
        <f>F472+1</f>
        <v>468</v>
      </c>
      <c r="H473" s="133"/>
      <c r="I473" s="133"/>
      <c r="J473" s="134"/>
      <c r="K473" s="135"/>
      <c r="L473" s="136"/>
      <c r="M473" s="137">
        <f>LEFT(L473,2)</f>
      </c>
      <c r="N473" s="138">
        <f>MID(L473,4,2)</f>
      </c>
      <c r="O473" s="139">
        <f>RIGHT(L473,4)</f>
      </c>
      <c r="P473" s="140"/>
      <c r="Q473" s="141"/>
      <c r="R473" s="142"/>
      <c r="S473" s="143"/>
      <c r="T473" s="144"/>
      <c r="U473" s="145"/>
      <c r="V473" s="146"/>
      <c r="W473" s="146"/>
      <c r="X473" s="147" t="e">
        <f>VLOOKUP(AP473,$BC$7:$BD$14,2)</f>
        <v>#N/A</v>
      </c>
      <c r="Y473" s="147" t="s">
        <f>IF(P473="r",AO473,IF(P473="n",AO473,"-"))</f>
        <v>28</v>
      </c>
      <c r="Z473" s="148">
        <f>AU473-AV473</f>
        <v>0</v>
      </c>
      <c r="AA473" s="148" t="b">
        <f>IF(Y473="Mudansha",VLOOKUP(X473,$BF$7:$BG$14,2,FALSE),IF(Y473="Yudansha",VLOOKUP(X473,$BI$7:$BJ$10,2,FALSE)))</f>
        <v>0</v>
      </c>
      <c r="AB473" s="148">
        <f>IF(AQ473="Y/O",Information!S$62,0)</f>
        <v>0</v>
      </c>
      <c r="AC473" s="148">
        <f>IF(AR473="Y/O",Information!K$62,0)</f>
        <v>0</v>
      </c>
      <c r="AD473" s="148">
        <f>Z473+AA473+AB473</f>
        <v>0</v>
      </c>
      <c r="AE473" s="133"/>
      <c r="AF473" s="133"/>
      <c r="AG473" s="133"/>
      <c r="AH473" s="133"/>
      <c r="AI473" s="160"/>
      <c r="AJ473" s="160"/>
      <c r="AK473" s="150" t="s">
        <f>IF($P473="r",U473,IF($P473="n",U473,"-"))</f>
        <v>28</v>
      </c>
      <c r="AL473" s="151" t="s">
        <f>IF($P473="r",V473,IF($P473="n",V473,"-"))</f>
        <v>28</v>
      </c>
      <c r="AM473" s="151" t="s">
        <f>IF($P473="r",W473,IF($P473="n",W473,"-"))</f>
        <v>28</v>
      </c>
      <c r="AN473" s="151" t="s">
        <f>IF(P473="r",J473,IF(P473="n",J473,"-"))</f>
        <v>28</v>
      </c>
      <c r="AO473" t="e">
        <f>VLOOKUP(K473,$AZ$8:$BA$27,2,FALSE)</f>
        <v>#N/A</v>
      </c>
      <c r="AP473" s="12" t="s">
        <f>IF(P473="r",(AQ$2-O473),IF(P473="n",(AQ$2-O473),"-"))</f>
        <v>28</v>
      </c>
      <c r="AQ473" s="12" t="s">
        <f>IF(P473="N",Q473,IF(P473="r",Q473,"-"))</f>
        <v>28</v>
      </c>
      <c r="AR473" s="12" t="s">
        <f>IF(P473="N",R473,IF(P473="r",R473,"-"))</f>
        <v>28</v>
      </c>
      <c r="AS473" s="12" t="s">
        <f>IF(P473="N",AI473,IF(P473="r",AI473,"-"))</f>
        <v>28</v>
      </c>
      <c r="AT473" s="12" t="s">
        <f>IF(P473="N",AJ473,IF(P473="r",AJ473,"-"))</f>
        <v>28</v>
      </c>
      <c r="AU473" s="148" t="b">
        <f>IF($Y473="Mudansha",VLOOKUP($X473,$BF$17:$BG$24,2,FALSE),IF($Y473="Yudansha",VLOOKUP($X473,$BI$17:$BJ$20,2,FALSE)))</f>
        <v>0</v>
      </c>
      <c r="AV473" t="b">
        <f>IF($AP473&gt;=65,$AU473,0)</f>
        <v>0</v>
      </c>
    </row>
    <row r="474" spans="1:256">
      <c r="F474" s="155">
        <f>F473+1</f>
        <v>469</v>
      </c>
      <c r="H474" s="133"/>
      <c r="I474" s="133"/>
      <c r="J474" s="134"/>
      <c r="K474" s="135"/>
      <c r="L474" s="136"/>
      <c r="M474" s="137">
        <f>LEFT(L474,2)</f>
      </c>
      <c r="N474" s="138">
        <f>MID(L474,4,2)</f>
      </c>
      <c r="O474" s="139">
        <f>RIGHT(L474,4)</f>
      </c>
      <c r="P474" s="140"/>
      <c r="Q474" s="141"/>
      <c r="R474" s="142"/>
      <c r="S474" s="143"/>
      <c r="T474" s="144"/>
      <c r="U474" s="145"/>
      <c r="V474" s="146"/>
      <c r="W474" s="146"/>
      <c r="X474" s="147" t="e">
        <f>VLOOKUP(AP474,$BC$7:$BD$14,2)</f>
        <v>#N/A</v>
      </c>
      <c r="Y474" s="147" t="s">
        <f>IF(P474="r",AO474,IF(P474="n",AO474,"-"))</f>
        <v>28</v>
      </c>
      <c r="Z474" s="148">
        <f>AU474-AV474</f>
        <v>0</v>
      </c>
      <c r="AA474" s="148" t="b">
        <f>IF(Y474="Mudansha",VLOOKUP(X474,$BF$7:$BG$14,2,FALSE),IF(Y474="Yudansha",VLOOKUP(X474,$BI$7:$BJ$10,2,FALSE)))</f>
        <v>0</v>
      </c>
      <c r="AB474" s="148">
        <f>IF(AQ474="Y/O",Information!S$62,0)</f>
        <v>0</v>
      </c>
      <c r="AC474" s="148">
        <f>IF(AR474="Y/O",Information!K$62,0)</f>
        <v>0</v>
      </c>
      <c r="AD474" s="148">
        <f>Z474+AA474+AB474</f>
        <v>0</v>
      </c>
      <c r="AE474" s="133"/>
      <c r="AF474" s="133"/>
      <c r="AG474" s="133"/>
      <c r="AH474" s="133"/>
      <c r="AI474" s="160"/>
      <c r="AJ474" s="160"/>
      <c r="AK474" s="150" t="s">
        <f>IF($P474="r",U474,IF($P474="n",U474,"-"))</f>
        <v>28</v>
      </c>
      <c r="AL474" s="151" t="s">
        <f>IF($P474="r",V474,IF($P474="n",V474,"-"))</f>
        <v>28</v>
      </c>
      <c r="AM474" s="151" t="s">
        <f>IF($P474="r",W474,IF($P474="n",W474,"-"))</f>
        <v>28</v>
      </c>
      <c r="AN474" s="151" t="s">
        <f>IF(P474="r",J474,IF(P474="n",J474,"-"))</f>
        <v>28</v>
      </c>
      <c r="AO474" t="e">
        <f>VLOOKUP(K474,$AZ$8:$BA$27,2,FALSE)</f>
        <v>#N/A</v>
      </c>
      <c r="AP474" s="12" t="s">
        <f>IF(P474="r",(AQ$2-O474),IF(P474="n",(AQ$2-O474),"-"))</f>
        <v>28</v>
      </c>
      <c r="AQ474" s="12" t="s">
        <f>IF(P474="N",Q474,IF(P474="r",Q474,"-"))</f>
        <v>28</v>
      </c>
      <c r="AR474" s="12" t="s">
        <f>IF(P474="N",R474,IF(P474="r",R474,"-"))</f>
        <v>28</v>
      </c>
      <c r="AS474" s="12" t="s">
        <f>IF(P474="N",AI474,IF(P474="r",AI474,"-"))</f>
        <v>28</v>
      </c>
      <c r="AT474" s="12" t="s">
        <f>IF(P474="N",AJ474,IF(P474="r",AJ474,"-"))</f>
        <v>28</v>
      </c>
      <c r="AU474" s="148" t="b">
        <f>IF($Y474="Mudansha",VLOOKUP($X474,$BF$17:$BG$24,2,FALSE),IF($Y474="Yudansha",VLOOKUP($X474,$BI$17:$BJ$20,2,FALSE)))</f>
        <v>0</v>
      </c>
      <c r="AV474" t="b">
        <f>IF($AP474&gt;=65,$AU474,0)</f>
        <v>0</v>
      </c>
    </row>
    <row r="475" spans="1:256">
      <c r="F475" s="155">
        <f>F474+1</f>
        <v>470</v>
      </c>
      <c r="H475" s="133"/>
      <c r="I475" s="133"/>
      <c r="J475" s="134"/>
      <c r="K475" s="135"/>
      <c r="L475" s="136"/>
      <c r="M475" s="137">
        <f>LEFT(L475,2)</f>
      </c>
      <c r="N475" s="138">
        <f>MID(L475,4,2)</f>
      </c>
      <c r="O475" s="139">
        <f>RIGHT(L475,4)</f>
      </c>
      <c r="P475" s="140"/>
      <c r="Q475" s="141"/>
      <c r="R475" s="142"/>
      <c r="S475" s="143"/>
      <c r="T475" s="144"/>
      <c r="U475" s="145"/>
      <c r="V475" s="146"/>
      <c r="W475" s="146"/>
      <c r="X475" s="147" t="e">
        <f>VLOOKUP(AP475,$BC$7:$BD$14,2)</f>
        <v>#N/A</v>
      </c>
      <c r="Y475" s="147" t="s">
        <f>IF(P475="r",AO475,IF(P475="n",AO475,"-"))</f>
        <v>28</v>
      </c>
      <c r="Z475" s="148">
        <f>AU475-AV475</f>
        <v>0</v>
      </c>
      <c r="AA475" s="148" t="b">
        <f>IF(Y475="Mudansha",VLOOKUP(X475,$BF$7:$BG$14,2,FALSE),IF(Y475="Yudansha",VLOOKUP(X475,$BI$7:$BJ$10,2,FALSE)))</f>
        <v>0</v>
      </c>
      <c r="AB475" s="148">
        <f>IF(AQ475="Y/O",Information!S$62,0)</f>
        <v>0</v>
      </c>
      <c r="AC475" s="148">
        <f>IF(AR475="Y/O",Information!K$62,0)</f>
        <v>0</v>
      </c>
      <c r="AD475" s="148">
        <f>Z475+AA475+AB475</f>
        <v>0</v>
      </c>
      <c r="AE475" s="133"/>
      <c r="AF475" s="133"/>
      <c r="AG475" s="133"/>
      <c r="AH475" s="133"/>
      <c r="AI475" s="160"/>
      <c r="AJ475" s="160"/>
      <c r="AK475" s="150" t="s">
        <f>IF($P475="r",U475,IF($P475="n",U475,"-"))</f>
        <v>28</v>
      </c>
      <c r="AL475" s="151" t="s">
        <f>IF($P475="r",V475,IF($P475="n",V475,"-"))</f>
        <v>28</v>
      </c>
      <c r="AM475" s="151" t="s">
        <f>IF($P475="r",W475,IF($P475="n",W475,"-"))</f>
        <v>28</v>
      </c>
      <c r="AN475" s="151" t="s">
        <f>IF(P475="r",J475,IF(P475="n",J475,"-"))</f>
        <v>28</v>
      </c>
      <c r="AO475" t="e">
        <f>VLOOKUP(K475,$AZ$8:$BA$27,2,FALSE)</f>
        <v>#N/A</v>
      </c>
      <c r="AP475" s="12" t="s">
        <f>IF(P475="r",(AQ$2-O475),IF(P475="n",(AQ$2-O475),"-"))</f>
        <v>28</v>
      </c>
      <c r="AQ475" s="12" t="s">
        <f>IF(P475="N",Q475,IF(P475="r",Q475,"-"))</f>
        <v>28</v>
      </c>
      <c r="AR475" s="12" t="s">
        <f>IF(P475="N",R475,IF(P475="r",R475,"-"))</f>
        <v>28</v>
      </c>
      <c r="AS475" s="12" t="s">
        <f>IF(P475="N",AI475,IF(P475="r",AI475,"-"))</f>
        <v>28</v>
      </c>
      <c r="AT475" s="12" t="s">
        <f>IF(P475="N",AJ475,IF(P475="r",AJ475,"-"))</f>
        <v>28</v>
      </c>
      <c r="AU475" s="148" t="b">
        <f>IF($Y475="Mudansha",VLOOKUP($X475,$BF$17:$BG$24,2,FALSE),IF($Y475="Yudansha",VLOOKUP($X475,$BI$17:$BJ$20,2,FALSE)))</f>
        <v>0</v>
      </c>
      <c r="AV475" t="b">
        <f>IF($AP475&gt;=65,$AU475,0)</f>
        <v>0</v>
      </c>
    </row>
    <row r="476" spans="1:256">
      <c r="F476" s="155">
        <f>F475+1</f>
        <v>471</v>
      </c>
      <c r="H476" s="133"/>
      <c r="I476" s="133"/>
      <c r="J476" s="134"/>
      <c r="K476" s="135"/>
      <c r="L476" s="136"/>
      <c r="M476" s="137">
        <f>LEFT(L476,2)</f>
      </c>
      <c r="N476" s="138">
        <f>MID(L476,4,2)</f>
      </c>
      <c r="O476" s="139">
        <f>RIGHT(L476,4)</f>
      </c>
      <c r="P476" s="140"/>
      <c r="Q476" s="141"/>
      <c r="R476" s="142"/>
      <c r="S476" s="143"/>
      <c r="T476" s="144"/>
      <c r="U476" s="145"/>
      <c r="V476" s="146"/>
      <c r="W476" s="146"/>
      <c r="X476" s="147" t="e">
        <f>VLOOKUP(AP476,$BC$7:$BD$14,2)</f>
        <v>#N/A</v>
      </c>
      <c r="Y476" s="147" t="s">
        <f>IF(P476="r",AO476,IF(P476="n",AO476,"-"))</f>
        <v>28</v>
      </c>
      <c r="Z476" s="148">
        <f>AU476-AV476</f>
        <v>0</v>
      </c>
      <c r="AA476" s="148" t="b">
        <f>IF(Y476="Mudansha",VLOOKUP(X476,$BF$7:$BG$14,2,FALSE),IF(Y476="Yudansha",VLOOKUP(X476,$BI$7:$BJ$10,2,FALSE)))</f>
        <v>0</v>
      </c>
      <c r="AB476" s="148">
        <f>IF(AQ476="Y/O",Information!S$62,0)</f>
        <v>0</v>
      </c>
      <c r="AC476" s="148">
        <f>IF(AR476="Y/O",Information!K$62,0)</f>
        <v>0</v>
      </c>
      <c r="AD476" s="148">
        <f>Z476+AA476+AB476</f>
        <v>0</v>
      </c>
      <c r="AE476" s="133"/>
      <c r="AF476" s="133"/>
      <c r="AG476" s="133"/>
      <c r="AH476" s="133"/>
      <c r="AI476" s="160"/>
      <c r="AJ476" s="160"/>
      <c r="AK476" s="150" t="s">
        <f>IF($P476="r",U476,IF($P476="n",U476,"-"))</f>
        <v>28</v>
      </c>
      <c r="AL476" s="151" t="s">
        <f>IF($P476="r",V476,IF($P476="n",V476,"-"))</f>
        <v>28</v>
      </c>
      <c r="AM476" s="151" t="s">
        <f>IF($P476="r",W476,IF($P476="n",W476,"-"))</f>
        <v>28</v>
      </c>
      <c r="AN476" s="151" t="s">
        <f>IF(P476="r",J476,IF(P476="n",J476,"-"))</f>
        <v>28</v>
      </c>
      <c r="AO476" t="e">
        <f>VLOOKUP(K476,$AZ$8:$BA$27,2,FALSE)</f>
        <v>#N/A</v>
      </c>
      <c r="AP476" s="12" t="s">
        <f>IF(P476="r",(AQ$2-O476),IF(P476="n",(AQ$2-O476),"-"))</f>
        <v>28</v>
      </c>
      <c r="AQ476" s="12" t="s">
        <f>IF(P476="N",Q476,IF(P476="r",Q476,"-"))</f>
        <v>28</v>
      </c>
      <c r="AR476" s="12" t="s">
        <f>IF(P476="N",R476,IF(P476="r",R476,"-"))</f>
        <v>28</v>
      </c>
      <c r="AS476" s="12" t="s">
        <f>IF(P476="N",AI476,IF(P476="r",AI476,"-"))</f>
        <v>28</v>
      </c>
      <c r="AT476" s="12" t="s">
        <f>IF(P476="N",AJ476,IF(P476="r",AJ476,"-"))</f>
        <v>28</v>
      </c>
      <c r="AU476" s="148" t="b">
        <f>IF($Y476="Mudansha",VLOOKUP($X476,$BF$17:$BG$24,2,FALSE),IF($Y476="Yudansha",VLOOKUP($X476,$BI$17:$BJ$20,2,FALSE)))</f>
        <v>0</v>
      </c>
      <c r="AV476" t="b">
        <f>IF($AP476&gt;=65,$AU476,0)</f>
        <v>0</v>
      </c>
    </row>
    <row r="477" spans="1:256">
      <c r="F477" s="155">
        <f>F476+1</f>
        <v>472</v>
      </c>
      <c r="H477" s="133"/>
      <c r="I477" s="133"/>
      <c r="J477" s="134"/>
      <c r="K477" s="135"/>
      <c r="L477" s="136"/>
      <c r="M477" s="137">
        <f>LEFT(L477,2)</f>
      </c>
      <c r="N477" s="138">
        <f>MID(L477,4,2)</f>
      </c>
      <c r="O477" s="139">
        <f>RIGHT(L477,4)</f>
      </c>
      <c r="P477" s="140"/>
      <c r="Q477" s="141"/>
      <c r="R477" s="142"/>
      <c r="S477" s="143"/>
      <c r="T477" s="144"/>
      <c r="U477" s="145"/>
      <c r="V477" s="146"/>
      <c r="W477" s="146"/>
      <c r="X477" s="147" t="e">
        <f>VLOOKUP(AP477,$BC$7:$BD$14,2)</f>
        <v>#N/A</v>
      </c>
      <c r="Y477" s="147" t="s">
        <f>IF(P477="r",AO477,IF(P477="n",AO477,"-"))</f>
        <v>28</v>
      </c>
      <c r="Z477" s="148">
        <f>AU477-AV477</f>
        <v>0</v>
      </c>
      <c r="AA477" s="148" t="b">
        <f>IF(Y477="Mudansha",VLOOKUP(X477,$BF$7:$BG$14,2,FALSE),IF(Y477="Yudansha",VLOOKUP(X477,$BI$7:$BJ$10,2,FALSE)))</f>
        <v>0</v>
      </c>
      <c r="AB477" s="148">
        <f>IF(AQ477="Y/O",Information!S$62,0)</f>
        <v>0</v>
      </c>
      <c r="AC477" s="148">
        <f>IF(AR477="Y/O",Information!K$62,0)</f>
        <v>0</v>
      </c>
      <c r="AD477" s="148">
        <f>Z477+AA477+AB477</f>
        <v>0</v>
      </c>
      <c r="AE477" s="133"/>
      <c r="AF477" s="133"/>
      <c r="AG477" s="133"/>
      <c r="AH477" s="133"/>
      <c r="AI477" s="160"/>
      <c r="AJ477" s="160"/>
      <c r="AK477" s="150" t="s">
        <f>IF($P477="r",U477,IF($P477="n",U477,"-"))</f>
        <v>28</v>
      </c>
      <c r="AL477" s="151" t="s">
        <f>IF($P477="r",V477,IF($P477="n",V477,"-"))</f>
        <v>28</v>
      </c>
      <c r="AM477" s="151" t="s">
        <f>IF($P477="r",W477,IF($P477="n",W477,"-"))</f>
        <v>28</v>
      </c>
      <c r="AN477" s="151" t="s">
        <f>IF(P477="r",J477,IF(P477="n",J477,"-"))</f>
        <v>28</v>
      </c>
      <c r="AO477" t="e">
        <f>VLOOKUP(K477,$AZ$8:$BA$27,2,FALSE)</f>
        <v>#N/A</v>
      </c>
      <c r="AP477" s="12" t="s">
        <f>IF(P477="r",(AQ$2-O477),IF(P477="n",(AQ$2-O477),"-"))</f>
        <v>28</v>
      </c>
      <c r="AQ477" s="12" t="s">
        <f>IF(P477="N",Q477,IF(P477="r",Q477,"-"))</f>
        <v>28</v>
      </c>
      <c r="AR477" s="12" t="s">
        <f>IF(P477="N",R477,IF(P477="r",R477,"-"))</f>
        <v>28</v>
      </c>
      <c r="AS477" s="12" t="s">
        <f>IF(P477="N",AI477,IF(P477="r",AI477,"-"))</f>
        <v>28</v>
      </c>
      <c r="AT477" s="12" t="s">
        <f>IF(P477="N",AJ477,IF(P477="r",AJ477,"-"))</f>
        <v>28</v>
      </c>
      <c r="AU477" s="148" t="b">
        <f>IF($Y477="Mudansha",VLOOKUP($X477,$BF$17:$BG$24,2,FALSE),IF($Y477="Yudansha",VLOOKUP($X477,$BI$17:$BJ$20,2,FALSE)))</f>
        <v>0</v>
      </c>
      <c r="AV477" t="b">
        <f>IF($AP477&gt;=65,$AU477,0)</f>
        <v>0</v>
      </c>
    </row>
    <row r="478" spans="1:256">
      <c r="F478" s="155">
        <f>F477+1</f>
        <v>473</v>
      </c>
      <c r="H478" s="133"/>
      <c r="I478" s="133"/>
      <c r="J478" s="134"/>
      <c r="K478" s="135"/>
      <c r="L478" s="136"/>
      <c r="M478" s="137">
        <f>LEFT(L478,2)</f>
      </c>
      <c r="N478" s="138">
        <f>MID(L478,4,2)</f>
      </c>
      <c r="O478" s="139">
        <f>RIGHT(L478,4)</f>
      </c>
      <c r="P478" s="140"/>
      <c r="Q478" s="141"/>
      <c r="R478" s="142"/>
      <c r="S478" s="143"/>
      <c r="T478" s="144"/>
      <c r="U478" s="145"/>
      <c r="V478" s="146"/>
      <c r="W478" s="146"/>
      <c r="X478" s="147" t="e">
        <f>VLOOKUP(AP478,$BC$7:$BD$14,2)</f>
        <v>#N/A</v>
      </c>
      <c r="Y478" s="147" t="s">
        <f>IF(P478="r",AO478,IF(P478="n",AO478,"-"))</f>
        <v>28</v>
      </c>
      <c r="Z478" s="148">
        <f>AU478-AV478</f>
        <v>0</v>
      </c>
      <c r="AA478" s="148" t="b">
        <f>IF(Y478="Mudansha",VLOOKUP(X478,$BF$7:$BG$14,2,FALSE),IF(Y478="Yudansha",VLOOKUP(X478,$BI$7:$BJ$10,2,FALSE)))</f>
        <v>0</v>
      </c>
      <c r="AB478" s="148">
        <f>IF(AQ478="Y/O",Information!S$62,0)</f>
        <v>0</v>
      </c>
      <c r="AC478" s="148">
        <f>IF(AR478="Y/O",Information!K$62,0)</f>
        <v>0</v>
      </c>
      <c r="AD478" s="148">
        <f>Z478+AA478+AB478</f>
        <v>0</v>
      </c>
      <c r="AE478" s="133"/>
      <c r="AF478" s="133"/>
      <c r="AG478" s="133"/>
      <c r="AH478" s="133"/>
      <c r="AI478" s="160"/>
      <c r="AJ478" s="160"/>
      <c r="AK478" s="150" t="s">
        <f>IF($P478="r",U478,IF($P478="n",U478,"-"))</f>
        <v>28</v>
      </c>
      <c r="AL478" s="151" t="s">
        <f>IF($P478="r",V478,IF($P478="n",V478,"-"))</f>
        <v>28</v>
      </c>
      <c r="AM478" s="151" t="s">
        <f>IF($P478="r",W478,IF($P478="n",W478,"-"))</f>
        <v>28</v>
      </c>
      <c r="AN478" s="151" t="s">
        <f>IF(P478="r",J478,IF(P478="n",J478,"-"))</f>
        <v>28</v>
      </c>
      <c r="AO478" t="e">
        <f>VLOOKUP(K478,$AZ$8:$BA$27,2,FALSE)</f>
        <v>#N/A</v>
      </c>
      <c r="AP478" s="12" t="s">
        <f>IF(P478="r",(AQ$2-O478),IF(P478="n",(AQ$2-O478),"-"))</f>
        <v>28</v>
      </c>
      <c r="AQ478" s="12" t="s">
        <f>IF(P478="N",Q478,IF(P478="r",Q478,"-"))</f>
        <v>28</v>
      </c>
      <c r="AR478" s="12" t="s">
        <f>IF(P478="N",R478,IF(P478="r",R478,"-"))</f>
        <v>28</v>
      </c>
      <c r="AS478" s="12" t="s">
        <f>IF(P478="N",AI478,IF(P478="r",AI478,"-"))</f>
        <v>28</v>
      </c>
      <c r="AT478" s="12" t="s">
        <f>IF(P478="N",AJ478,IF(P478="r",AJ478,"-"))</f>
        <v>28</v>
      </c>
      <c r="AU478" s="148" t="b">
        <f>IF($Y478="Mudansha",VLOOKUP($X478,$BF$17:$BG$24,2,FALSE),IF($Y478="Yudansha",VLOOKUP($X478,$BI$17:$BJ$20,2,FALSE)))</f>
        <v>0</v>
      </c>
      <c r="AV478" t="b">
        <f>IF($AP478&gt;=65,$AU478,0)</f>
        <v>0</v>
      </c>
    </row>
    <row r="479" spans="1:256">
      <c r="F479" s="155">
        <f>F478+1</f>
        <v>474</v>
      </c>
      <c r="H479" s="133"/>
      <c r="I479" s="133"/>
      <c r="J479" s="134"/>
      <c r="K479" s="135"/>
      <c r="L479" s="136"/>
      <c r="M479" s="137">
        <f>LEFT(L479,2)</f>
      </c>
      <c r="N479" s="138">
        <f>MID(L479,4,2)</f>
      </c>
      <c r="O479" s="139">
        <f>RIGHT(L479,4)</f>
      </c>
      <c r="P479" s="140"/>
      <c r="Q479" s="141"/>
      <c r="R479" s="142"/>
      <c r="S479" s="143"/>
      <c r="T479" s="144"/>
      <c r="U479" s="145"/>
      <c r="V479" s="146"/>
      <c r="W479" s="146"/>
      <c r="X479" s="147" t="e">
        <f>VLOOKUP(AP479,$BC$7:$BD$14,2)</f>
        <v>#N/A</v>
      </c>
      <c r="Y479" s="147" t="s">
        <f>IF(P479="r",AO479,IF(P479="n",AO479,"-"))</f>
        <v>28</v>
      </c>
      <c r="Z479" s="148">
        <f>AU479-AV479</f>
        <v>0</v>
      </c>
      <c r="AA479" s="148" t="b">
        <f>IF(Y479="Mudansha",VLOOKUP(X479,$BF$7:$BG$14,2,FALSE),IF(Y479="Yudansha",VLOOKUP(X479,$BI$7:$BJ$10,2,FALSE)))</f>
        <v>0</v>
      </c>
      <c r="AB479" s="148">
        <f>IF(AQ479="Y/O",Information!S$62,0)</f>
        <v>0</v>
      </c>
      <c r="AC479" s="148">
        <f>IF(AR479="Y/O",Information!K$62,0)</f>
        <v>0</v>
      </c>
      <c r="AD479" s="148">
        <f>Z479+AA479+AB479</f>
        <v>0</v>
      </c>
      <c r="AE479" s="133"/>
      <c r="AF479" s="133"/>
      <c r="AG479" s="133"/>
      <c r="AH479" s="133"/>
      <c r="AI479" s="160"/>
      <c r="AJ479" s="160"/>
      <c r="AK479" s="150" t="s">
        <f>IF($P479="r",U479,IF($P479="n",U479,"-"))</f>
        <v>28</v>
      </c>
      <c r="AL479" s="151" t="s">
        <f>IF($P479="r",V479,IF($P479="n",V479,"-"))</f>
        <v>28</v>
      </c>
      <c r="AM479" s="151" t="s">
        <f>IF($P479="r",W479,IF($P479="n",W479,"-"))</f>
        <v>28</v>
      </c>
      <c r="AN479" s="151" t="s">
        <f>IF(P479="r",J479,IF(P479="n",J479,"-"))</f>
        <v>28</v>
      </c>
      <c r="AO479" t="e">
        <f>VLOOKUP(K479,$AZ$8:$BA$27,2,FALSE)</f>
        <v>#N/A</v>
      </c>
      <c r="AP479" s="12" t="s">
        <f>IF(P479="r",(AQ$2-O479),IF(P479="n",(AQ$2-O479),"-"))</f>
        <v>28</v>
      </c>
      <c r="AQ479" s="12" t="s">
        <f>IF(P479="N",Q479,IF(P479="r",Q479,"-"))</f>
        <v>28</v>
      </c>
      <c r="AR479" s="12" t="s">
        <f>IF(P479="N",R479,IF(P479="r",R479,"-"))</f>
        <v>28</v>
      </c>
      <c r="AS479" s="12" t="s">
        <f>IF(P479="N",AI479,IF(P479="r",AI479,"-"))</f>
        <v>28</v>
      </c>
      <c r="AT479" s="12" t="s">
        <f>IF(P479="N",AJ479,IF(P479="r",AJ479,"-"))</f>
        <v>28</v>
      </c>
      <c r="AU479" s="148" t="b">
        <f>IF($Y479="Mudansha",VLOOKUP($X479,$BF$17:$BG$24,2,FALSE),IF($Y479="Yudansha",VLOOKUP($X479,$BI$17:$BJ$20,2,FALSE)))</f>
        <v>0</v>
      </c>
      <c r="AV479" t="b">
        <f>IF($AP479&gt;=65,$AU479,0)</f>
        <v>0</v>
      </c>
    </row>
    <row r="480" spans="1:256">
      <c r="F480" s="155">
        <f>F479+1</f>
        <v>475</v>
      </c>
      <c r="H480" s="133"/>
      <c r="I480" s="133"/>
      <c r="J480" s="134"/>
      <c r="K480" s="135"/>
      <c r="L480" s="136"/>
      <c r="M480" s="137">
        <f>LEFT(L480,2)</f>
      </c>
      <c r="N480" s="138">
        <f>MID(L480,4,2)</f>
      </c>
      <c r="O480" s="139">
        <f>RIGHT(L480,4)</f>
      </c>
      <c r="P480" s="140"/>
      <c r="Q480" s="141"/>
      <c r="R480" s="142"/>
      <c r="S480" s="143"/>
      <c r="T480" s="144"/>
      <c r="U480" s="145"/>
      <c r="V480" s="146"/>
      <c r="W480" s="146"/>
      <c r="X480" s="147" t="e">
        <f>VLOOKUP(AP480,$BC$7:$BD$14,2)</f>
        <v>#N/A</v>
      </c>
      <c r="Y480" s="147" t="s">
        <f>IF(P480="r",AO480,IF(P480="n",AO480,"-"))</f>
        <v>28</v>
      </c>
      <c r="Z480" s="148">
        <f>AU480-AV480</f>
        <v>0</v>
      </c>
      <c r="AA480" s="148" t="b">
        <f>IF(Y480="Mudansha",VLOOKUP(X480,$BF$7:$BG$14,2,FALSE),IF(Y480="Yudansha",VLOOKUP(X480,$BI$7:$BJ$10,2,FALSE)))</f>
        <v>0</v>
      </c>
      <c r="AB480" s="148">
        <f>IF(AQ480="Y/O",Information!S$62,0)</f>
        <v>0</v>
      </c>
      <c r="AC480" s="148">
        <f>IF(AR480="Y/O",Information!K$62,0)</f>
        <v>0</v>
      </c>
      <c r="AD480" s="148">
        <f>Z480+AA480+AB480</f>
        <v>0</v>
      </c>
      <c r="AE480" s="133"/>
      <c r="AF480" s="133"/>
      <c r="AG480" s="133"/>
      <c r="AH480" s="133"/>
      <c r="AI480" s="160"/>
      <c r="AJ480" s="160"/>
      <c r="AK480" s="150" t="s">
        <f>IF($P480="r",U480,IF($P480="n",U480,"-"))</f>
        <v>28</v>
      </c>
      <c r="AL480" s="151" t="s">
        <f>IF($P480="r",V480,IF($P480="n",V480,"-"))</f>
        <v>28</v>
      </c>
      <c r="AM480" s="151" t="s">
        <f>IF($P480="r",W480,IF($P480="n",W480,"-"))</f>
        <v>28</v>
      </c>
      <c r="AN480" s="151" t="s">
        <f>IF(P480="r",J480,IF(P480="n",J480,"-"))</f>
        <v>28</v>
      </c>
      <c r="AO480" t="e">
        <f>VLOOKUP(K480,$AZ$8:$BA$27,2,FALSE)</f>
        <v>#N/A</v>
      </c>
      <c r="AP480" s="12" t="s">
        <f>IF(P480="r",(AQ$2-O480),IF(P480="n",(AQ$2-O480),"-"))</f>
        <v>28</v>
      </c>
      <c r="AQ480" s="12" t="s">
        <f>IF(P480="N",Q480,IF(P480="r",Q480,"-"))</f>
        <v>28</v>
      </c>
      <c r="AR480" s="12" t="s">
        <f>IF(P480="N",R480,IF(P480="r",R480,"-"))</f>
        <v>28</v>
      </c>
      <c r="AS480" s="12" t="s">
        <f>IF(P480="N",AI480,IF(P480="r",AI480,"-"))</f>
        <v>28</v>
      </c>
      <c r="AT480" s="12" t="s">
        <f>IF(P480="N",AJ480,IF(P480="r",AJ480,"-"))</f>
        <v>28</v>
      </c>
      <c r="AU480" s="148" t="b">
        <f>IF($Y480="Mudansha",VLOOKUP($X480,$BF$17:$BG$24,2,FALSE),IF($Y480="Yudansha",VLOOKUP($X480,$BI$17:$BJ$20,2,FALSE)))</f>
        <v>0</v>
      </c>
      <c r="AV480" t="b">
        <f>IF($AP480&gt;=65,$AU480,0)</f>
        <v>0</v>
      </c>
    </row>
    <row r="481" spans="1:256">
      <c r="F481" s="155">
        <f>F480+1</f>
        <v>476</v>
      </c>
      <c r="H481" s="133"/>
      <c r="I481" s="133"/>
      <c r="J481" s="134"/>
      <c r="K481" s="135"/>
      <c r="L481" s="136"/>
      <c r="M481" s="137">
        <f>LEFT(L481,2)</f>
      </c>
      <c r="N481" s="138">
        <f>MID(L481,4,2)</f>
      </c>
      <c r="O481" s="139">
        <f>RIGHT(L481,4)</f>
      </c>
      <c r="P481" s="140"/>
      <c r="Q481" s="141"/>
      <c r="R481" s="142"/>
      <c r="S481" s="143"/>
      <c r="T481" s="144"/>
      <c r="U481" s="145"/>
      <c r="V481" s="146"/>
      <c r="W481" s="146"/>
      <c r="X481" s="147" t="e">
        <f>VLOOKUP(AP481,$BC$7:$BD$14,2)</f>
        <v>#N/A</v>
      </c>
      <c r="Y481" s="147" t="s">
        <f>IF(P481="r",AO481,IF(P481="n",AO481,"-"))</f>
        <v>28</v>
      </c>
      <c r="Z481" s="148">
        <f>AU481-AV481</f>
        <v>0</v>
      </c>
      <c r="AA481" s="148" t="b">
        <f>IF(Y481="Mudansha",VLOOKUP(X481,$BF$7:$BG$14,2,FALSE),IF(Y481="Yudansha",VLOOKUP(X481,$BI$7:$BJ$10,2,FALSE)))</f>
        <v>0</v>
      </c>
      <c r="AB481" s="148">
        <f>IF(AQ481="Y/O",Information!S$62,0)</f>
        <v>0</v>
      </c>
      <c r="AC481" s="148">
        <f>IF(AR481="Y/O",Information!K$62,0)</f>
        <v>0</v>
      </c>
      <c r="AD481" s="148">
        <f>Z481+AA481+AB481</f>
        <v>0</v>
      </c>
      <c r="AE481" s="133"/>
      <c r="AF481" s="133"/>
      <c r="AG481" s="133"/>
      <c r="AH481" s="133"/>
      <c r="AI481" s="160"/>
      <c r="AJ481" s="160"/>
      <c r="AK481" s="150" t="s">
        <f>IF($P481="r",U481,IF($P481="n",U481,"-"))</f>
        <v>28</v>
      </c>
      <c r="AL481" s="151" t="s">
        <f>IF($P481="r",V481,IF($P481="n",V481,"-"))</f>
        <v>28</v>
      </c>
      <c r="AM481" s="151" t="s">
        <f>IF($P481="r",W481,IF($P481="n",W481,"-"))</f>
        <v>28</v>
      </c>
      <c r="AN481" s="151" t="s">
        <f>IF(P481="r",J481,IF(P481="n",J481,"-"))</f>
        <v>28</v>
      </c>
      <c r="AO481" t="e">
        <f>VLOOKUP(K481,$AZ$8:$BA$27,2,FALSE)</f>
        <v>#N/A</v>
      </c>
      <c r="AP481" s="12" t="s">
        <f>IF(P481="r",(AQ$2-O481),IF(P481="n",(AQ$2-O481),"-"))</f>
        <v>28</v>
      </c>
      <c r="AQ481" s="12" t="s">
        <f>IF(P481="N",Q481,IF(P481="r",Q481,"-"))</f>
        <v>28</v>
      </c>
      <c r="AR481" s="12" t="s">
        <f>IF(P481="N",R481,IF(P481="r",R481,"-"))</f>
        <v>28</v>
      </c>
      <c r="AS481" s="12" t="s">
        <f>IF(P481="N",AI481,IF(P481="r",AI481,"-"))</f>
        <v>28</v>
      </c>
      <c r="AT481" s="12" t="s">
        <f>IF(P481="N",AJ481,IF(P481="r",AJ481,"-"))</f>
        <v>28</v>
      </c>
      <c r="AU481" s="148" t="b">
        <f>IF($Y481="Mudansha",VLOOKUP($X481,$BF$17:$BG$24,2,FALSE),IF($Y481="Yudansha",VLOOKUP($X481,$BI$17:$BJ$20,2,FALSE)))</f>
        <v>0</v>
      </c>
      <c r="AV481" t="b">
        <f>IF($AP481&gt;=65,$AU481,0)</f>
        <v>0</v>
      </c>
    </row>
    <row r="482" spans="1:256">
      <c r="F482" s="155">
        <f>F481+1</f>
        <v>477</v>
      </c>
      <c r="H482" s="133"/>
      <c r="I482" s="133"/>
      <c r="J482" s="134"/>
      <c r="K482" s="135"/>
      <c r="L482" s="136"/>
      <c r="M482" s="137">
        <f>LEFT(L482,2)</f>
      </c>
      <c r="N482" s="138">
        <f>MID(L482,4,2)</f>
      </c>
      <c r="O482" s="139">
        <f>RIGHT(L482,4)</f>
      </c>
      <c r="P482" s="140"/>
      <c r="Q482" s="141"/>
      <c r="R482" s="142"/>
      <c r="S482" s="143"/>
      <c r="T482" s="144"/>
      <c r="U482" s="145"/>
      <c r="V482" s="146"/>
      <c r="W482" s="146"/>
      <c r="X482" s="147" t="e">
        <f>VLOOKUP(AP482,$BC$7:$BD$14,2)</f>
        <v>#N/A</v>
      </c>
      <c r="Y482" s="147" t="s">
        <f>IF(P482="r",AO482,IF(P482="n",AO482,"-"))</f>
        <v>28</v>
      </c>
      <c r="Z482" s="148">
        <f>AU482-AV482</f>
        <v>0</v>
      </c>
      <c r="AA482" s="148" t="b">
        <f>IF(Y482="Mudansha",VLOOKUP(X482,$BF$7:$BG$14,2,FALSE),IF(Y482="Yudansha",VLOOKUP(X482,$BI$7:$BJ$10,2,FALSE)))</f>
        <v>0</v>
      </c>
      <c r="AB482" s="148">
        <f>IF(AQ482="Y/O",Information!S$62,0)</f>
        <v>0</v>
      </c>
      <c r="AC482" s="148">
        <f>IF(AR482="Y/O",Information!K$62,0)</f>
        <v>0</v>
      </c>
      <c r="AD482" s="148">
        <f>Z482+AA482+AB482</f>
        <v>0</v>
      </c>
      <c r="AE482" s="133"/>
      <c r="AF482" s="133"/>
      <c r="AG482" s="133"/>
      <c r="AH482" s="133"/>
      <c r="AI482" s="160"/>
      <c r="AJ482" s="160"/>
      <c r="AK482" s="150" t="s">
        <f>IF($P482="r",U482,IF($P482="n",U482,"-"))</f>
        <v>28</v>
      </c>
      <c r="AL482" s="151" t="s">
        <f>IF($P482="r",V482,IF($P482="n",V482,"-"))</f>
        <v>28</v>
      </c>
      <c r="AM482" s="151" t="s">
        <f>IF($P482="r",W482,IF($P482="n",W482,"-"))</f>
        <v>28</v>
      </c>
      <c r="AN482" s="151" t="s">
        <f>IF(P482="r",J482,IF(P482="n",J482,"-"))</f>
        <v>28</v>
      </c>
      <c r="AO482" t="e">
        <f>VLOOKUP(K482,$AZ$8:$BA$27,2,FALSE)</f>
        <v>#N/A</v>
      </c>
      <c r="AP482" s="12" t="s">
        <f>IF(P482="r",(AQ$2-O482),IF(P482="n",(AQ$2-O482),"-"))</f>
        <v>28</v>
      </c>
      <c r="AQ482" s="12" t="s">
        <f>IF(P482="N",Q482,IF(P482="r",Q482,"-"))</f>
        <v>28</v>
      </c>
      <c r="AR482" s="12" t="s">
        <f>IF(P482="N",R482,IF(P482="r",R482,"-"))</f>
        <v>28</v>
      </c>
      <c r="AS482" s="12" t="s">
        <f>IF(P482="N",AI482,IF(P482="r",AI482,"-"))</f>
        <v>28</v>
      </c>
      <c r="AT482" s="12" t="s">
        <f>IF(P482="N",AJ482,IF(P482="r",AJ482,"-"))</f>
        <v>28</v>
      </c>
      <c r="AU482" s="148" t="b">
        <f>IF($Y482="Mudansha",VLOOKUP($X482,$BF$17:$BG$24,2,FALSE),IF($Y482="Yudansha",VLOOKUP($X482,$BI$17:$BJ$20,2,FALSE)))</f>
        <v>0</v>
      </c>
      <c r="AV482" t="b">
        <f>IF($AP482&gt;=65,$AU482,0)</f>
        <v>0</v>
      </c>
    </row>
    <row r="483" spans="1:256">
      <c r="F483" s="155">
        <f>F482+1</f>
        <v>478</v>
      </c>
      <c r="H483" s="133"/>
      <c r="I483" s="133"/>
      <c r="J483" s="134"/>
      <c r="K483" s="135"/>
      <c r="L483" s="136"/>
      <c r="M483" s="137">
        <f>LEFT(L483,2)</f>
      </c>
      <c r="N483" s="138">
        <f>MID(L483,4,2)</f>
      </c>
      <c r="O483" s="139">
        <f>RIGHT(L483,4)</f>
      </c>
      <c r="P483" s="140"/>
      <c r="Q483" s="141"/>
      <c r="R483" s="142"/>
      <c r="S483" s="143"/>
      <c r="T483" s="144"/>
      <c r="U483" s="145"/>
      <c r="V483" s="146"/>
      <c r="W483" s="146"/>
      <c r="X483" s="147" t="e">
        <f>VLOOKUP(AP483,$BC$7:$BD$14,2)</f>
        <v>#N/A</v>
      </c>
      <c r="Y483" s="147" t="s">
        <f>IF(P483="r",AO483,IF(P483="n",AO483,"-"))</f>
        <v>28</v>
      </c>
      <c r="Z483" s="148">
        <f>AU483-AV483</f>
        <v>0</v>
      </c>
      <c r="AA483" s="148" t="b">
        <f>IF(Y483="Mudansha",VLOOKUP(X483,$BF$7:$BG$14,2,FALSE),IF(Y483="Yudansha",VLOOKUP(X483,$BI$7:$BJ$10,2,FALSE)))</f>
        <v>0</v>
      </c>
      <c r="AB483" s="148">
        <f>IF(AQ483="Y/O",Information!S$62,0)</f>
        <v>0</v>
      </c>
      <c r="AC483" s="148">
        <f>IF(AR483="Y/O",Information!K$62,0)</f>
        <v>0</v>
      </c>
      <c r="AD483" s="148">
        <f>Z483+AA483+AB483</f>
        <v>0</v>
      </c>
      <c r="AE483" s="133"/>
      <c r="AF483" s="133"/>
      <c r="AG483" s="133"/>
      <c r="AH483" s="133"/>
      <c r="AI483" s="160"/>
      <c r="AJ483" s="160"/>
      <c r="AK483" s="150" t="s">
        <f>IF($P483="r",U483,IF($P483="n",U483,"-"))</f>
        <v>28</v>
      </c>
      <c r="AL483" s="151" t="s">
        <f>IF($P483="r",V483,IF($P483="n",V483,"-"))</f>
        <v>28</v>
      </c>
      <c r="AM483" s="151" t="s">
        <f>IF($P483="r",W483,IF($P483="n",W483,"-"))</f>
        <v>28</v>
      </c>
      <c r="AN483" s="151" t="s">
        <f>IF(P483="r",J483,IF(P483="n",J483,"-"))</f>
        <v>28</v>
      </c>
      <c r="AO483" t="e">
        <f>VLOOKUP(K483,$AZ$8:$BA$27,2,FALSE)</f>
        <v>#N/A</v>
      </c>
      <c r="AP483" s="12" t="s">
        <f>IF(P483="r",(AQ$2-O483),IF(P483="n",(AQ$2-O483),"-"))</f>
        <v>28</v>
      </c>
      <c r="AQ483" s="12" t="s">
        <f>IF(P483="N",Q483,IF(P483="r",Q483,"-"))</f>
        <v>28</v>
      </c>
      <c r="AR483" s="12" t="s">
        <f>IF(P483="N",R483,IF(P483="r",R483,"-"))</f>
        <v>28</v>
      </c>
      <c r="AS483" s="12" t="s">
        <f>IF(P483="N",AI483,IF(P483="r",AI483,"-"))</f>
        <v>28</v>
      </c>
      <c r="AT483" s="12" t="s">
        <f>IF(P483="N",AJ483,IF(P483="r",AJ483,"-"))</f>
        <v>28</v>
      </c>
      <c r="AU483" s="148" t="b">
        <f>IF($Y483="Mudansha",VLOOKUP($X483,$BF$17:$BG$24,2,FALSE),IF($Y483="Yudansha",VLOOKUP($X483,$BI$17:$BJ$20,2,FALSE)))</f>
        <v>0</v>
      </c>
      <c r="AV483" t="b">
        <f>IF($AP483&gt;=65,$AU483,0)</f>
        <v>0</v>
      </c>
    </row>
    <row r="484" spans="1:256">
      <c r="F484" s="155">
        <f>F483+1</f>
        <v>479</v>
      </c>
      <c r="H484" s="133"/>
      <c r="I484" s="133"/>
      <c r="J484" s="134"/>
      <c r="K484" s="135"/>
      <c r="L484" s="136"/>
      <c r="M484" s="137">
        <f>LEFT(L484,2)</f>
      </c>
      <c r="N484" s="138">
        <f>MID(L484,4,2)</f>
      </c>
      <c r="O484" s="139">
        <f>RIGHT(L484,4)</f>
      </c>
      <c r="P484" s="140"/>
      <c r="Q484" s="141"/>
      <c r="R484" s="142"/>
      <c r="S484" s="143"/>
      <c r="T484" s="144"/>
      <c r="U484" s="145"/>
      <c r="V484" s="146"/>
      <c r="W484" s="146"/>
      <c r="X484" s="147" t="e">
        <f>VLOOKUP(AP484,$BC$7:$BD$14,2)</f>
        <v>#N/A</v>
      </c>
      <c r="Y484" s="147" t="s">
        <f>IF(P484="r",AO484,IF(P484="n",AO484,"-"))</f>
        <v>28</v>
      </c>
      <c r="Z484" s="148">
        <f>AU484-AV484</f>
        <v>0</v>
      </c>
      <c r="AA484" s="148" t="b">
        <f>IF(Y484="Mudansha",VLOOKUP(X484,$BF$7:$BG$14,2,FALSE),IF(Y484="Yudansha",VLOOKUP(X484,$BI$7:$BJ$10,2,FALSE)))</f>
        <v>0</v>
      </c>
      <c r="AB484" s="148">
        <f>IF(AQ484="Y/O",Information!S$62,0)</f>
        <v>0</v>
      </c>
      <c r="AC484" s="148">
        <f>IF(AR484="Y/O",Information!K$62,0)</f>
        <v>0</v>
      </c>
      <c r="AD484" s="148">
        <f>Z484+AA484+AB484</f>
        <v>0</v>
      </c>
      <c r="AE484" s="133"/>
      <c r="AF484" s="133"/>
      <c r="AG484" s="133"/>
      <c r="AH484" s="133"/>
      <c r="AI484" s="160"/>
      <c r="AJ484" s="160"/>
      <c r="AK484" s="150" t="s">
        <f>IF($P484="r",U484,IF($P484="n",U484,"-"))</f>
        <v>28</v>
      </c>
      <c r="AL484" s="151" t="s">
        <f>IF($P484="r",V484,IF($P484="n",V484,"-"))</f>
        <v>28</v>
      </c>
      <c r="AM484" s="151" t="s">
        <f>IF($P484="r",W484,IF($P484="n",W484,"-"))</f>
        <v>28</v>
      </c>
      <c r="AN484" s="151" t="s">
        <f>IF(P484="r",J484,IF(P484="n",J484,"-"))</f>
        <v>28</v>
      </c>
      <c r="AO484" t="e">
        <f>VLOOKUP(K484,$AZ$8:$BA$27,2,FALSE)</f>
        <v>#N/A</v>
      </c>
      <c r="AP484" s="12" t="s">
        <f>IF(P484="r",(AQ$2-O484),IF(P484="n",(AQ$2-O484),"-"))</f>
        <v>28</v>
      </c>
      <c r="AQ484" s="12" t="s">
        <f>IF(P484="N",Q484,IF(P484="r",Q484,"-"))</f>
        <v>28</v>
      </c>
      <c r="AR484" s="12" t="s">
        <f>IF(P484="N",R484,IF(P484="r",R484,"-"))</f>
        <v>28</v>
      </c>
      <c r="AS484" s="12" t="s">
        <f>IF(P484="N",AI484,IF(P484="r",AI484,"-"))</f>
        <v>28</v>
      </c>
      <c r="AT484" s="12" t="s">
        <f>IF(P484="N",AJ484,IF(P484="r",AJ484,"-"))</f>
        <v>28</v>
      </c>
      <c r="AU484" s="148" t="b">
        <f>IF($Y484="Mudansha",VLOOKUP($X484,$BF$17:$BG$24,2,FALSE),IF($Y484="Yudansha",VLOOKUP($X484,$BI$17:$BJ$20,2,FALSE)))</f>
        <v>0</v>
      </c>
      <c r="AV484" t="b">
        <f>IF($AP484&gt;=65,$AU484,0)</f>
        <v>0</v>
      </c>
    </row>
    <row r="485" spans="1:256">
      <c r="F485" s="155">
        <f>F484+1</f>
        <v>480</v>
      </c>
      <c r="H485" s="133"/>
      <c r="I485" s="133"/>
      <c r="J485" s="134"/>
      <c r="K485" s="135"/>
      <c r="L485" s="136"/>
      <c r="M485" s="137">
        <f>LEFT(L485,2)</f>
      </c>
      <c r="N485" s="138">
        <f>MID(L485,4,2)</f>
      </c>
      <c r="O485" s="139">
        <f>RIGHT(L485,4)</f>
      </c>
      <c r="P485" s="140"/>
      <c r="Q485" s="141"/>
      <c r="R485" s="142"/>
      <c r="S485" s="143"/>
      <c r="T485" s="144"/>
      <c r="U485" s="145"/>
      <c r="V485" s="146"/>
      <c r="W485" s="146"/>
      <c r="X485" s="147" t="e">
        <f>VLOOKUP(AP485,$BC$7:$BD$14,2)</f>
        <v>#N/A</v>
      </c>
      <c r="Y485" s="147" t="s">
        <f>IF(P485="r",AO485,IF(P485="n",AO485,"-"))</f>
        <v>28</v>
      </c>
      <c r="Z485" s="148">
        <f>AU485-AV485</f>
        <v>0</v>
      </c>
      <c r="AA485" s="148" t="b">
        <f>IF(Y485="Mudansha",VLOOKUP(X485,$BF$7:$BG$14,2,FALSE),IF(Y485="Yudansha",VLOOKUP(X485,$BI$7:$BJ$10,2,FALSE)))</f>
        <v>0</v>
      </c>
      <c r="AB485" s="148">
        <f>IF(AQ485="Y/O",Information!S$62,0)</f>
        <v>0</v>
      </c>
      <c r="AC485" s="148">
        <f>IF(AR485="Y/O",Information!K$62,0)</f>
        <v>0</v>
      </c>
      <c r="AD485" s="148">
        <f>Z485+AA485+AB485</f>
        <v>0</v>
      </c>
      <c r="AE485" s="133"/>
      <c r="AF485" s="133"/>
      <c r="AG485" s="133"/>
      <c r="AH485" s="133"/>
      <c r="AI485" s="160"/>
      <c r="AJ485" s="160"/>
      <c r="AK485" s="150" t="s">
        <f>IF($P485="r",U485,IF($P485="n",U485,"-"))</f>
        <v>28</v>
      </c>
      <c r="AL485" s="151" t="s">
        <f>IF($P485="r",V485,IF($P485="n",V485,"-"))</f>
        <v>28</v>
      </c>
      <c r="AM485" s="151" t="s">
        <f>IF($P485="r",W485,IF($P485="n",W485,"-"))</f>
        <v>28</v>
      </c>
      <c r="AN485" s="151" t="s">
        <f>IF(P485="r",J485,IF(P485="n",J485,"-"))</f>
        <v>28</v>
      </c>
      <c r="AO485" t="e">
        <f>VLOOKUP(K485,$AZ$8:$BA$27,2,FALSE)</f>
        <v>#N/A</v>
      </c>
      <c r="AP485" s="12" t="s">
        <f>IF(P485="r",(AQ$2-O485),IF(P485="n",(AQ$2-O485),"-"))</f>
        <v>28</v>
      </c>
      <c r="AQ485" s="12" t="s">
        <f>IF(P485="N",Q485,IF(P485="r",Q485,"-"))</f>
        <v>28</v>
      </c>
      <c r="AR485" s="12" t="s">
        <f>IF(P485="N",R485,IF(P485="r",R485,"-"))</f>
        <v>28</v>
      </c>
      <c r="AS485" s="12" t="s">
        <f>IF(P485="N",AI485,IF(P485="r",AI485,"-"))</f>
        <v>28</v>
      </c>
      <c r="AT485" s="12" t="s">
        <f>IF(P485="N",AJ485,IF(P485="r",AJ485,"-"))</f>
        <v>28</v>
      </c>
      <c r="AU485" s="148" t="b">
        <f>IF($Y485="Mudansha",VLOOKUP($X485,$BF$17:$BG$24,2,FALSE),IF($Y485="Yudansha",VLOOKUP($X485,$BI$17:$BJ$20,2,FALSE)))</f>
        <v>0</v>
      </c>
      <c r="AV485" t="b">
        <f>IF($AP485&gt;=65,$AU485,0)</f>
        <v>0</v>
      </c>
    </row>
    <row r="486" spans="1:256">
      <c r="F486" s="155">
        <f>F485+1</f>
        <v>481</v>
      </c>
      <c r="H486" s="133"/>
      <c r="I486" s="133"/>
      <c r="J486" s="134"/>
      <c r="K486" s="135"/>
      <c r="L486" s="136"/>
      <c r="M486" s="137">
        <f>LEFT(L486,2)</f>
      </c>
      <c r="N486" s="138">
        <f>MID(L486,4,2)</f>
      </c>
      <c r="O486" s="139">
        <f>RIGHT(L486,4)</f>
      </c>
      <c r="P486" s="140"/>
      <c r="Q486" s="141"/>
      <c r="R486" s="142"/>
      <c r="S486" s="143"/>
      <c r="T486" s="144"/>
      <c r="U486" s="145"/>
      <c r="V486" s="146"/>
      <c r="W486" s="146"/>
      <c r="X486" s="147" t="e">
        <f>VLOOKUP(AP486,$BC$7:$BD$14,2)</f>
        <v>#N/A</v>
      </c>
      <c r="Y486" s="147" t="s">
        <f>IF(P486="r",AO486,IF(P486="n",AO486,"-"))</f>
        <v>28</v>
      </c>
      <c r="Z486" s="148">
        <f>AU486-AV486</f>
        <v>0</v>
      </c>
      <c r="AA486" s="148" t="b">
        <f>IF(Y486="Mudansha",VLOOKUP(X486,$BF$7:$BG$14,2,FALSE),IF(Y486="Yudansha",VLOOKUP(X486,$BI$7:$BJ$10,2,FALSE)))</f>
        <v>0</v>
      </c>
      <c r="AB486" s="148">
        <f>IF(AQ486="Y/O",Information!S$62,0)</f>
        <v>0</v>
      </c>
      <c r="AC486" s="148">
        <f>IF(AR486="Y/O",Information!K$62,0)</f>
        <v>0</v>
      </c>
      <c r="AD486" s="148">
        <f>Z486+AA486+AB486</f>
        <v>0</v>
      </c>
      <c r="AE486" s="133"/>
      <c r="AF486" s="133"/>
      <c r="AG486" s="133"/>
      <c r="AH486" s="133"/>
      <c r="AI486" s="160"/>
      <c r="AJ486" s="160"/>
      <c r="AK486" s="150" t="s">
        <f>IF($P486="r",U486,IF($P486="n",U486,"-"))</f>
        <v>28</v>
      </c>
      <c r="AL486" s="151" t="s">
        <f>IF($P486="r",V486,IF($P486="n",V486,"-"))</f>
        <v>28</v>
      </c>
      <c r="AM486" s="151" t="s">
        <f>IF($P486="r",W486,IF($P486="n",W486,"-"))</f>
        <v>28</v>
      </c>
      <c r="AN486" s="151" t="s">
        <f>IF(P486="r",J486,IF(P486="n",J486,"-"))</f>
        <v>28</v>
      </c>
      <c r="AO486" t="e">
        <f>VLOOKUP(K486,$AZ$8:$BA$27,2,FALSE)</f>
        <v>#N/A</v>
      </c>
      <c r="AP486" s="12" t="s">
        <f>IF(P486="r",(AQ$2-O486),IF(P486="n",(AQ$2-O486),"-"))</f>
        <v>28</v>
      </c>
      <c r="AQ486" s="12" t="s">
        <f>IF(P486="N",Q486,IF(P486="r",Q486,"-"))</f>
        <v>28</v>
      </c>
      <c r="AR486" s="12" t="s">
        <f>IF(P486="N",R486,IF(P486="r",R486,"-"))</f>
        <v>28</v>
      </c>
      <c r="AS486" s="12" t="s">
        <f>IF(P486="N",AI486,IF(P486="r",AI486,"-"))</f>
        <v>28</v>
      </c>
      <c r="AT486" s="12" t="s">
        <f>IF(P486="N",AJ486,IF(P486="r",AJ486,"-"))</f>
        <v>28</v>
      </c>
      <c r="AU486" s="148" t="b">
        <f>IF($Y486="Mudansha",VLOOKUP($X486,$BF$17:$BG$24,2,FALSE),IF($Y486="Yudansha",VLOOKUP($X486,$BI$17:$BJ$20,2,FALSE)))</f>
        <v>0</v>
      </c>
      <c r="AV486" t="b">
        <f>IF($AP486&gt;=65,$AU486,0)</f>
        <v>0</v>
      </c>
    </row>
    <row r="487" spans="1:256">
      <c r="F487" s="155">
        <f>F486+1</f>
        <v>482</v>
      </c>
      <c r="H487" s="133"/>
      <c r="I487" s="133"/>
      <c r="J487" s="134"/>
      <c r="K487" s="135"/>
      <c r="L487" s="136"/>
      <c r="M487" s="137">
        <f>LEFT(L487,2)</f>
      </c>
      <c r="N487" s="138">
        <f>MID(L487,4,2)</f>
      </c>
      <c r="O487" s="139">
        <f>RIGHT(L487,4)</f>
      </c>
      <c r="P487" s="140"/>
      <c r="Q487" s="141"/>
      <c r="R487" s="142"/>
      <c r="S487" s="143"/>
      <c r="T487" s="144"/>
      <c r="U487" s="145"/>
      <c r="V487" s="146"/>
      <c r="W487" s="146"/>
      <c r="X487" s="147" t="e">
        <f>VLOOKUP(AP487,$BC$7:$BD$14,2)</f>
        <v>#N/A</v>
      </c>
      <c r="Y487" s="147" t="s">
        <f>IF(P487="r",AO487,IF(P487="n",AO487,"-"))</f>
        <v>28</v>
      </c>
      <c r="Z487" s="148">
        <f>AU487-AV487</f>
        <v>0</v>
      </c>
      <c r="AA487" s="148" t="b">
        <f>IF(Y487="Mudansha",VLOOKUP(X487,$BF$7:$BG$14,2,FALSE),IF(Y487="Yudansha",VLOOKUP(X487,$BI$7:$BJ$10,2,FALSE)))</f>
        <v>0</v>
      </c>
      <c r="AB487" s="148">
        <f>IF(AQ487="Y/O",Information!S$62,0)</f>
        <v>0</v>
      </c>
      <c r="AC487" s="148">
        <f>IF(AR487="Y/O",Information!K$62,0)</f>
        <v>0</v>
      </c>
      <c r="AD487" s="148">
        <f>Z487+AA487+AB487</f>
        <v>0</v>
      </c>
      <c r="AE487" s="133"/>
      <c r="AF487" s="133"/>
      <c r="AG487" s="133"/>
      <c r="AH487" s="133"/>
      <c r="AI487" s="160"/>
      <c r="AJ487" s="160"/>
      <c r="AK487" s="150" t="s">
        <f>IF($P487="r",U487,IF($P487="n",U487,"-"))</f>
        <v>28</v>
      </c>
      <c r="AL487" s="151" t="s">
        <f>IF($P487="r",V487,IF($P487="n",V487,"-"))</f>
        <v>28</v>
      </c>
      <c r="AM487" s="151" t="s">
        <f>IF($P487="r",W487,IF($P487="n",W487,"-"))</f>
        <v>28</v>
      </c>
      <c r="AN487" s="151" t="s">
        <f>IF(P487="r",J487,IF(P487="n",J487,"-"))</f>
        <v>28</v>
      </c>
      <c r="AO487" t="e">
        <f>VLOOKUP(K487,$AZ$8:$BA$27,2,FALSE)</f>
        <v>#N/A</v>
      </c>
      <c r="AP487" s="12" t="s">
        <f>IF(P487="r",(AQ$2-O487),IF(P487="n",(AQ$2-O487),"-"))</f>
        <v>28</v>
      </c>
      <c r="AQ487" s="12" t="s">
        <f>IF(P487="N",Q487,IF(P487="r",Q487,"-"))</f>
        <v>28</v>
      </c>
      <c r="AR487" s="12" t="s">
        <f>IF(P487="N",R487,IF(P487="r",R487,"-"))</f>
        <v>28</v>
      </c>
      <c r="AS487" s="12" t="s">
        <f>IF(P487="N",AI487,IF(P487="r",AI487,"-"))</f>
        <v>28</v>
      </c>
      <c r="AT487" s="12" t="s">
        <f>IF(P487="N",AJ487,IF(P487="r",AJ487,"-"))</f>
        <v>28</v>
      </c>
      <c r="AU487" s="148" t="b">
        <f>IF($Y487="Mudansha",VLOOKUP($X487,$BF$17:$BG$24,2,FALSE),IF($Y487="Yudansha",VLOOKUP($X487,$BI$17:$BJ$20,2,FALSE)))</f>
        <v>0</v>
      </c>
      <c r="AV487" t="b">
        <f>IF($AP487&gt;=65,$AU487,0)</f>
        <v>0</v>
      </c>
    </row>
    <row r="488" spans="1:256">
      <c r="F488" s="155">
        <f>F487+1</f>
        <v>483</v>
      </c>
      <c r="H488" s="133"/>
      <c r="I488" s="133"/>
      <c r="J488" s="134"/>
      <c r="K488" s="135"/>
      <c r="L488" s="136"/>
      <c r="M488" s="137">
        <f>LEFT(L488,2)</f>
      </c>
      <c r="N488" s="138">
        <f>MID(L488,4,2)</f>
      </c>
      <c r="O488" s="139">
        <f>RIGHT(L488,4)</f>
      </c>
      <c r="P488" s="140"/>
      <c r="Q488" s="141"/>
      <c r="R488" s="142"/>
      <c r="S488" s="143"/>
      <c r="T488" s="144"/>
      <c r="U488" s="145"/>
      <c r="V488" s="146"/>
      <c r="W488" s="146"/>
      <c r="X488" s="147" t="e">
        <f>VLOOKUP(AP488,$BC$7:$BD$14,2)</f>
        <v>#N/A</v>
      </c>
      <c r="Y488" s="147" t="s">
        <f>IF(P488="r",AO488,IF(P488="n",AO488,"-"))</f>
        <v>28</v>
      </c>
      <c r="Z488" s="148">
        <f>AU488-AV488</f>
        <v>0</v>
      </c>
      <c r="AA488" s="148" t="b">
        <f>IF(Y488="Mudansha",VLOOKUP(X488,$BF$7:$BG$14,2,FALSE),IF(Y488="Yudansha",VLOOKUP(X488,$BI$7:$BJ$10,2,FALSE)))</f>
        <v>0</v>
      </c>
      <c r="AB488" s="148">
        <f>IF(AQ488="Y/O",Information!S$62,0)</f>
        <v>0</v>
      </c>
      <c r="AC488" s="148">
        <f>IF(AR488="Y/O",Information!K$62,0)</f>
        <v>0</v>
      </c>
      <c r="AD488" s="148">
        <f>Z488+AA488+AB488</f>
        <v>0</v>
      </c>
      <c r="AE488" s="133"/>
      <c r="AF488" s="133"/>
      <c r="AG488" s="133"/>
      <c r="AH488" s="133"/>
      <c r="AI488" s="160"/>
      <c r="AJ488" s="160"/>
      <c r="AK488" s="150" t="s">
        <f>IF($P488="r",U488,IF($P488="n",U488,"-"))</f>
        <v>28</v>
      </c>
      <c r="AL488" s="151" t="s">
        <f>IF($P488="r",V488,IF($P488="n",V488,"-"))</f>
        <v>28</v>
      </c>
      <c r="AM488" s="151" t="s">
        <f>IF($P488="r",W488,IF($P488="n",W488,"-"))</f>
        <v>28</v>
      </c>
      <c r="AN488" s="151" t="s">
        <f>IF(P488="r",J488,IF(P488="n",J488,"-"))</f>
        <v>28</v>
      </c>
      <c r="AO488" t="e">
        <f>VLOOKUP(K488,$AZ$8:$BA$27,2,FALSE)</f>
        <v>#N/A</v>
      </c>
      <c r="AP488" s="12" t="s">
        <f>IF(P488="r",(AQ$2-O488),IF(P488="n",(AQ$2-O488),"-"))</f>
        <v>28</v>
      </c>
      <c r="AQ488" s="12" t="s">
        <f>IF(P488="N",Q488,IF(P488="r",Q488,"-"))</f>
        <v>28</v>
      </c>
      <c r="AR488" s="12" t="s">
        <f>IF(P488="N",R488,IF(P488="r",R488,"-"))</f>
        <v>28</v>
      </c>
      <c r="AS488" s="12" t="s">
        <f>IF(P488="N",AI488,IF(P488="r",AI488,"-"))</f>
        <v>28</v>
      </c>
      <c r="AT488" s="12" t="s">
        <f>IF(P488="N",AJ488,IF(P488="r",AJ488,"-"))</f>
        <v>28</v>
      </c>
      <c r="AU488" s="148" t="b">
        <f>IF($Y488="Mudansha",VLOOKUP($X488,$BF$17:$BG$24,2,FALSE),IF($Y488="Yudansha",VLOOKUP($X488,$BI$17:$BJ$20,2,FALSE)))</f>
        <v>0</v>
      </c>
      <c r="AV488" t="b">
        <f>IF($AP488&gt;=65,$AU488,0)</f>
        <v>0</v>
      </c>
    </row>
    <row r="489" spans="1:256">
      <c r="F489" s="155">
        <f>F488+1</f>
        <v>484</v>
      </c>
      <c r="H489" s="133"/>
      <c r="I489" s="133"/>
      <c r="J489" s="134"/>
      <c r="K489" s="135"/>
      <c r="L489" s="136"/>
      <c r="M489" s="137">
        <f>LEFT(L489,2)</f>
      </c>
      <c r="N489" s="138">
        <f>MID(L489,4,2)</f>
      </c>
      <c r="O489" s="139">
        <f>RIGHT(L489,4)</f>
      </c>
      <c r="P489" s="140"/>
      <c r="Q489" s="141"/>
      <c r="R489" s="142"/>
      <c r="S489" s="143"/>
      <c r="T489" s="144"/>
      <c r="U489" s="145"/>
      <c r="V489" s="146"/>
      <c r="W489" s="146"/>
      <c r="X489" s="147" t="e">
        <f>VLOOKUP(AP489,$BC$7:$BD$14,2)</f>
        <v>#N/A</v>
      </c>
      <c r="Y489" s="147" t="s">
        <f>IF(P489="r",AO489,IF(P489="n",AO489,"-"))</f>
        <v>28</v>
      </c>
      <c r="Z489" s="148">
        <f>AU489-AV489</f>
        <v>0</v>
      </c>
      <c r="AA489" s="148" t="b">
        <f>IF(Y489="Mudansha",VLOOKUP(X489,$BF$7:$BG$14,2,FALSE),IF(Y489="Yudansha",VLOOKUP(X489,$BI$7:$BJ$10,2,FALSE)))</f>
        <v>0</v>
      </c>
      <c r="AB489" s="148">
        <f>IF(AQ489="Y/O",Information!S$62,0)</f>
        <v>0</v>
      </c>
      <c r="AC489" s="148">
        <f>IF(AR489="Y/O",Information!K$62,0)</f>
        <v>0</v>
      </c>
      <c r="AD489" s="148">
        <f>Z489+AA489+AB489</f>
        <v>0</v>
      </c>
      <c r="AE489" s="133"/>
      <c r="AF489" s="133"/>
      <c r="AG489" s="133"/>
      <c r="AH489" s="133"/>
      <c r="AI489" s="160"/>
      <c r="AJ489" s="160"/>
      <c r="AK489" s="150" t="s">
        <f>IF($P489="r",U489,IF($P489="n",U489,"-"))</f>
        <v>28</v>
      </c>
      <c r="AL489" s="151" t="s">
        <f>IF($P489="r",V489,IF($P489="n",V489,"-"))</f>
        <v>28</v>
      </c>
      <c r="AM489" s="151" t="s">
        <f>IF($P489="r",W489,IF($P489="n",W489,"-"))</f>
        <v>28</v>
      </c>
      <c r="AN489" s="151" t="s">
        <f>IF(P489="r",J489,IF(P489="n",J489,"-"))</f>
        <v>28</v>
      </c>
      <c r="AO489" t="e">
        <f>VLOOKUP(K489,$AZ$8:$BA$27,2,FALSE)</f>
        <v>#N/A</v>
      </c>
      <c r="AP489" s="12" t="s">
        <f>IF(P489="r",(AQ$2-O489),IF(P489="n",(AQ$2-O489),"-"))</f>
        <v>28</v>
      </c>
      <c r="AQ489" s="12" t="s">
        <f>IF(P489="N",Q489,IF(P489="r",Q489,"-"))</f>
        <v>28</v>
      </c>
      <c r="AR489" s="12" t="s">
        <f>IF(P489="N",R489,IF(P489="r",R489,"-"))</f>
        <v>28</v>
      </c>
      <c r="AS489" s="12" t="s">
        <f>IF(P489="N",AI489,IF(P489="r",AI489,"-"))</f>
        <v>28</v>
      </c>
      <c r="AT489" s="12" t="s">
        <f>IF(P489="N",AJ489,IF(P489="r",AJ489,"-"))</f>
        <v>28</v>
      </c>
      <c r="AU489" s="148" t="b">
        <f>IF($Y489="Mudansha",VLOOKUP($X489,$BF$17:$BG$24,2,FALSE),IF($Y489="Yudansha",VLOOKUP($X489,$BI$17:$BJ$20,2,FALSE)))</f>
        <v>0</v>
      </c>
      <c r="AV489" t="b">
        <f>IF($AP489&gt;=65,$AU489,0)</f>
        <v>0</v>
      </c>
    </row>
    <row r="490" spans="1:256">
      <c r="F490" s="155">
        <f>F489+1</f>
        <v>485</v>
      </c>
      <c r="H490" s="133"/>
      <c r="I490" s="133"/>
      <c r="J490" s="134"/>
      <c r="K490" s="135"/>
      <c r="L490" s="136"/>
      <c r="M490" s="137">
        <f>LEFT(L490,2)</f>
      </c>
      <c r="N490" s="138">
        <f>MID(L490,4,2)</f>
      </c>
      <c r="O490" s="139">
        <f>RIGHT(L490,4)</f>
      </c>
      <c r="P490" s="140"/>
      <c r="Q490" s="141"/>
      <c r="R490" s="142"/>
      <c r="S490" s="143"/>
      <c r="T490" s="144"/>
      <c r="U490" s="145"/>
      <c r="V490" s="146"/>
      <c r="W490" s="146"/>
      <c r="X490" s="147" t="e">
        <f>VLOOKUP(AP490,$BC$7:$BD$14,2)</f>
        <v>#N/A</v>
      </c>
      <c r="Y490" s="147" t="s">
        <f>IF(P490="r",AO490,IF(P490="n",AO490,"-"))</f>
        <v>28</v>
      </c>
      <c r="Z490" s="148">
        <f>AU490-AV490</f>
        <v>0</v>
      </c>
      <c r="AA490" s="148" t="b">
        <f>IF(Y490="Mudansha",VLOOKUP(X490,$BF$7:$BG$14,2,FALSE),IF(Y490="Yudansha",VLOOKUP(X490,$BI$7:$BJ$10,2,FALSE)))</f>
        <v>0</v>
      </c>
      <c r="AB490" s="148">
        <f>IF(AQ490="Y/O",Information!S$62,0)</f>
        <v>0</v>
      </c>
      <c r="AC490" s="148">
        <f>IF(AR490="Y/O",Information!K$62,0)</f>
        <v>0</v>
      </c>
      <c r="AD490" s="148">
        <f>Z490+AA490+AB490</f>
        <v>0</v>
      </c>
      <c r="AE490" s="133"/>
      <c r="AF490" s="133"/>
      <c r="AG490" s="133"/>
      <c r="AH490" s="133"/>
      <c r="AI490" s="160"/>
      <c r="AJ490" s="160"/>
      <c r="AK490" s="150" t="s">
        <f>IF($P490="r",U490,IF($P490="n",U490,"-"))</f>
        <v>28</v>
      </c>
      <c r="AL490" s="151" t="s">
        <f>IF($P490="r",V490,IF($P490="n",V490,"-"))</f>
        <v>28</v>
      </c>
      <c r="AM490" s="151" t="s">
        <f>IF($P490="r",W490,IF($P490="n",W490,"-"))</f>
        <v>28</v>
      </c>
      <c r="AN490" s="151" t="s">
        <f>IF(P490="r",J490,IF(P490="n",J490,"-"))</f>
        <v>28</v>
      </c>
      <c r="AO490" t="e">
        <f>VLOOKUP(K490,$AZ$8:$BA$27,2,FALSE)</f>
        <v>#N/A</v>
      </c>
      <c r="AP490" s="12" t="s">
        <f>IF(P490="r",(AQ$2-O490),IF(P490="n",(AQ$2-O490),"-"))</f>
        <v>28</v>
      </c>
      <c r="AQ490" s="12" t="s">
        <f>IF(P490="N",Q490,IF(P490="r",Q490,"-"))</f>
        <v>28</v>
      </c>
      <c r="AR490" s="12" t="s">
        <f>IF(P490="N",R490,IF(P490="r",R490,"-"))</f>
        <v>28</v>
      </c>
      <c r="AS490" s="12" t="s">
        <f>IF(P490="N",AI490,IF(P490="r",AI490,"-"))</f>
        <v>28</v>
      </c>
      <c r="AT490" s="12" t="s">
        <f>IF(P490="N",AJ490,IF(P490="r",AJ490,"-"))</f>
        <v>28</v>
      </c>
      <c r="AU490" s="148" t="b">
        <f>IF($Y490="Mudansha",VLOOKUP($X490,$BF$17:$BG$24,2,FALSE),IF($Y490="Yudansha",VLOOKUP($X490,$BI$17:$BJ$20,2,FALSE)))</f>
        <v>0</v>
      </c>
      <c r="AV490" t="b">
        <f>IF($AP490&gt;=65,$AU490,0)</f>
        <v>0</v>
      </c>
    </row>
    <row r="491" spans="1:256">
      <c r="F491" s="155">
        <f>F490+1</f>
        <v>486</v>
      </c>
      <c r="H491" s="133"/>
      <c r="I491" s="133"/>
      <c r="J491" s="134"/>
      <c r="K491" s="135"/>
      <c r="L491" s="136"/>
      <c r="M491" s="137">
        <f>LEFT(L491,2)</f>
      </c>
      <c r="N491" s="138">
        <f>MID(L491,4,2)</f>
      </c>
      <c r="O491" s="139">
        <f>RIGHT(L491,4)</f>
      </c>
      <c r="P491" s="140"/>
      <c r="Q491" s="141"/>
      <c r="R491" s="142"/>
      <c r="S491" s="143"/>
      <c r="T491" s="144"/>
      <c r="U491" s="145"/>
      <c r="V491" s="146"/>
      <c r="W491" s="146"/>
      <c r="X491" s="147" t="e">
        <f>VLOOKUP(AP491,$BC$7:$BD$14,2)</f>
        <v>#N/A</v>
      </c>
      <c r="Y491" s="147" t="s">
        <f>IF(P491="r",AO491,IF(P491="n",AO491,"-"))</f>
        <v>28</v>
      </c>
      <c r="Z491" s="148">
        <f>AU491-AV491</f>
        <v>0</v>
      </c>
      <c r="AA491" s="148" t="b">
        <f>IF(Y491="Mudansha",VLOOKUP(X491,$BF$7:$BG$14,2,FALSE),IF(Y491="Yudansha",VLOOKUP(X491,$BI$7:$BJ$10,2,FALSE)))</f>
        <v>0</v>
      </c>
      <c r="AB491" s="148">
        <f>IF(AQ491="Y/O",Information!S$62,0)</f>
        <v>0</v>
      </c>
      <c r="AC491" s="148">
        <f>IF(AR491="Y/O",Information!K$62,0)</f>
        <v>0</v>
      </c>
      <c r="AD491" s="148">
        <f>Z491+AA491+AB491</f>
        <v>0</v>
      </c>
      <c r="AE491" s="133"/>
      <c r="AF491" s="133"/>
      <c r="AG491" s="133"/>
      <c r="AH491" s="133"/>
      <c r="AI491" s="160"/>
      <c r="AJ491" s="160"/>
      <c r="AK491" s="150" t="s">
        <f>IF($P491="r",U491,IF($P491="n",U491,"-"))</f>
        <v>28</v>
      </c>
      <c r="AL491" s="151" t="s">
        <f>IF($P491="r",V491,IF($P491="n",V491,"-"))</f>
        <v>28</v>
      </c>
      <c r="AM491" s="151" t="s">
        <f>IF($P491="r",W491,IF($P491="n",W491,"-"))</f>
        <v>28</v>
      </c>
      <c r="AN491" s="151" t="s">
        <f>IF(P491="r",J491,IF(P491="n",J491,"-"))</f>
        <v>28</v>
      </c>
      <c r="AO491" t="e">
        <f>VLOOKUP(K491,$AZ$8:$BA$27,2,FALSE)</f>
        <v>#N/A</v>
      </c>
      <c r="AP491" s="12" t="s">
        <f>IF(P491="r",(AQ$2-O491),IF(P491="n",(AQ$2-O491),"-"))</f>
        <v>28</v>
      </c>
      <c r="AQ491" s="12" t="s">
        <f>IF(P491="N",Q491,IF(P491="r",Q491,"-"))</f>
        <v>28</v>
      </c>
      <c r="AR491" s="12" t="s">
        <f>IF(P491="N",R491,IF(P491="r",R491,"-"))</f>
        <v>28</v>
      </c>
      <c r="AS491" s="12" t="s">
        <f>IF(P491="N",AI491,IF(P491="r",AI491,"-"))</f>
        <v>28</v>
      </c>
      <c r="AT491" s="12" t="s">
        <f>IF(P491="N",AJ491,IF(P491="r",AJ491,"-"))</f>
        <v>28</v>
      </c>
      <c r="AU491" s="148" t="b">
        <f>IF($Y491="Mudansha",VLOOKUP($X491,$BF$17:$BG$24,2,FALSE),IF($Y491="Yudansha",VLOOKUP($X491,$BI$17:$BJ$20,2,FALSE)))</f>
        <v>0</v>
      </c>
      <c r="AV491" t="b">
        <f>IF($AP491&gt;=65,$AU491,0)</f>
        <v>0</v>
      </c>
    </row>
    <row r="492" spans="1:256">
      <c r="F492" s="155">
        <f>F491+1</f>
        <v>487</v>
      </c>
      <c r="H492" s="133"/>
      <c r="I492" s="133"/>
      <c r="J492" s="134"/>
      <c r="K492" s="135"/>
      <c r="L492" s="136"/>
      <c r="M492" s="137">
        <f>LEFT(L492,2)</f>
      </c>
      <c r="N492" s="138">
        <f>MID(L492,4,2)</f>
      </c>
      <c r="O492" s="139">
        <f>RIGHT(L492,4)</f>
      </c>
      <c r="P492" s="140"/>
      <c r="Q492" s="141"/>
      <c r="R492" s="142"/>
      <c r="S492" s="143"/>
      <c r="T492" s="144"/>
      <c r="U492" s="145"/>
      <c r="V492" s="146"/>
      <c r="W492" s="146"/>
      <c r="X492" s="147" t="e">
        <f>VLOOKUP(AP492,$BC$7:$BD$14,2)</f>
        <v>#N/A</v>
      </c>
      <c r="Y492" s="147" t="s">
        <f>IF(P492="r",AO492,IF(P492="n",AO492,"-"))</f>
        <v>28</v>
      </c>
      <c r="Z492" s="148">
        <f>AU492-AV492</f>
        <v>0</v>
      </c>
      <c r="AA492" s="148" t="b">
        <f>IF(Y492="Mudansha",VLOOKUP(X492,$BF$7:$BG$14,2,FALSE),IF(Y492="Yudansha",VLOOKUP(X492,$BI$7:$BJ$10,2,FALSE)))</f>
        <v>0</v>
      </c>
      <c r="AB492" s="148">
        <f>IF(AQ492="Y/O",Information!S$62,0)</f>
        <v>0</v>
      </c>
      <c r="AC492" s="148">
        <f>IF(AR492="Y/O",Information!K$62,0)</f>
        <v>0</v>
      </c>
      <c r="AD492" s="148">
        <f>Z492+AA492+AB492</f>
        <v>0</v>
      </c>
      <c r="AE492" s="133"/>
      <c r="AF492" s="133"/>
      <c r="AG492" s="133"/>
      <c r="AH492" s="133"/>
      <c r="AI492" s="160"/>
      <c r="AJ492" s="160"/>
      <c r="AK492" s="150" t="s">
        <f>IF($P492="r",U492,IF($P492="n",U492,"-"))</f>
        <v>28</v>
      </c>
      <c r="AL492" s="151" t="s">
        <f>IF($P492="r",V492,IF($P492="n",V492,"-"))</f>
        <v>28</v>
      </c>
      <c r="AM492" s="151" t="s">
        <f>IF($P492="r",W492,IF($P492="n",W492,"-"))</f>
        <v>28</v>
      </c>
      <c r="AN492" s="151" t="s">
        <f>IF(P492="r",J492,IF(P492="n",J492,"-"))</f>
        <v>28</v>
      </c>
      <c r="AO492" t="e">
        <f>VLOOKUP(K492,$AZ$8:$BA$27,2,FALSE)</f>
        <v>#N/A</v>
      </c>
      <c r="AP492" s="12" t="s">
        <f>IF(P492="r",(AQ$2-O492),IF(P492="n",(AQ$2-O492),"-"))</f>
        <v>28</v>
      </c>
      <c r="AQ492" s="12" t="s">
        <f>IF(P492="N",Q492,IF(P492="r",Q492,"-"))</f>
        <v>28</v>
      </c>
      <c r="AR492" s="12" t="s">
        <f>IF(P492="N",R492,IF(P492="r",R492,"-"))</f>
        <v>28</v>
      </c>
      <c r="AS492" s="12" t="s">
        <f>IF(P492="N",AI492,IF(P492="r",AI492,"-"))</f>
        <v>28</v>
      </c>
      <c r="AT492" s="12" t="s">
        <f>IF(P492="N",AJ492,IF(P492="r",AJ492,"-"))</f>
        <v>28</v>
      </c>
      <c r="AU492" s="148" t="b">
        <f>IF($Y492="Mudansha",VLOOKUP($X492,$BF$17:$BG$24,2,FALSE),IF($Y492="Yudansha",VLOOKUP($X492,$BI$17:$BJ$20,2,FALSE)))</f>
        <v>0</v>
      </c>
      <c r="AV492" t="b">
        <f>IF($AP492&gt;=65,$AU492,0)</f>
        <v>0</v>
      </c>
    </row>
    <row r="493" spans="1:256">
      <c r="F493" s="155">
        <f>F492+1</f>
        <v>488</v>
      </c>
      <c r="H493" s="133"/>
      <c r="I493" s="133"/>
      <c r="J493" s="134"/>
      <c r="K493" s="135"/>
      <c r="L493" s="136"/>
      <c r="M493" s="137">
        <f>LEFT(L493,2)</f>
      </c>
      <c r="N493" s="138">
        <f>MID(L493,4,2)</f>
      </c>
      <c r="O493" s="139">
        <f>RIGHT(L493,4)</f>
      </c>
      <c r="P493" s="140"/>
      <c r="Q493" s="141"/>
      <c r="R493" s="142"/>
      <c r="S493" s="143"/>
      <c r="T493" s="144"/>
      <c r="U493" s="145"/>
      <c r="V493" s="146"/>
      <c r="W493" s="146"/>
      <c r="X493" s="147" t="e">
        <f>VLOOKUP(AP493,$BC$7:$BD$14,2)</f>
        <v>#N/A</v>
      </c>
      <c r="Y493" s="147" t="s">
        <f>IF(P493="r",AO493,IF(P493="n",AO493,"-"))</f>
        <v>28</v>
      </c>
      <c r="Z493" s="148">
        <f>AU493-AV493</f>
        <v>0</v>
      </c>
      <c r="AA493" s="148" t="b">
        <f>IF(Y493="Mudansha",VLOOKUP(X493,$BF$7:$BG$14,2,FALSE),IF(Y493="Yudansha",VLOOKUP(X493,$BI$7:$BJ$10,2,FALSE)))</f>
        <v>0</v>
      </c>
      <c r="AB493" s="148">
        <f>IF(AQ493="Y/O",Information!S$62,0)</f>
        <v>0</v>
      </c>
      <c r="AC493" s="148">
        <f>IF(AR493="Y/O",Information!K$62,0)</f>
        <v>0</v>
      </c>
      <c r="AD493" s="148">
        <f>Z493+AA493+AB493</f>
        <v>0</v>
      </c>
      <c r="AE493" s="133"/>
      <c r="AF493" s="133"/>
      <c r="AG493" s="133"/>
      <c r="AH493" s="133"/>
      <c r="AI493" s="160"/>
      <c r="AJ493" s="160"/>
      <c r="AK493" s="150" t="s">
        <f>IF($P493="r",U493,IF($P493="n",U493,"-"))</f>
        <v>28</v>
      </c>
      <c r="AL493" s="151" t="s">
        <f>IF($P493="r",V493,IF($P493="n",V493,"-"))</f>
        <v>28</v>
      </c>
      <c r="AM493" s="151" t="s">
        <f>IF($P493="r",W493,IF($P493="n",W493,"-"))</f>
        <v>28</v>
      </c>
      <c r="AN493" s="151" t="s">
        <f>IF(P493="r",J493,IF(P493="n",J493,"-"))</f>
        <v>28</v>
      </c>
      <c r="AO493" t="e">
        <f>VLOOKUP(K493,$AZ$8:$BA$27,2,FALSE)</f>
        <v>#N/A</v>
      </c>
      <c r="AP493" s="12" t="s">
        <f>IF(P493="r",(AQ$2-O493),IF(P493="n",(AQ$2-O493),"-"))</f>
        <v>28</v>
      </c>
      <c r="AQ493" s="12" t="s">
        <f>IF(P493="N",Q493,IF(P493="r",Q493,"-"))</f>
        <v>28</v>
      </c>
      <c r="AR493" s="12" t="s">
        <f>IF(P493="N",R493,IF(P493="r",R493,"-"))</f>
        <v>28</v>
      </c>
      <c r="AS493" s="12" t="s">
        <f>IF(P493="N",AI493,IF(P493="r",AI493,"-"))</f>
        <v>28</v>
      </c>
      <c r="AT493" s="12" t="s">
        <f>IF(P493="N",AJ493,IF(P493="r",AJ493,"-"))</f>
        <v>28</v>
      </c>
      <c r="AU493" s="148" t="b">
        <f>IF($Y493="Mudansha",VLOOKUP($X493,$BF$17:$BG$24,2,FALSE),IF($Y493="Yudansha",VLOOKUP($X493,$BI$17:$BJ$20,2,FALSE)))</f>
        <v>0</v>
      </c>
      <c r="AV493" t="b">
        <f>IF($AP493&gt;=65,$AU493,0)</f>
        <v>0</v>
      </c>
    </row>
    <row r="494" spans="1:256">
      <c r="F494" s="155">
        <f>F493+1</f>
        <v>489</v>
      </c>
      <c r="H494" s="133"/>
      <c r="I494" s="133"/>
      <c r="J494" s="134"/>
      <c r="K494" s="135"/>
      <c r="L494" s="136"/>
      <c r="M494" s="137">
        <f>LEFT(L494,2)</f>
      </c>
      <c r="N494" s="138">
        <f>MID(L494,4,2)</f>
      </c>
      <c r="O494" s="139">
        <f>RIGHT(L494,4)</f>
      </c>
      <c r="P494" s="140"/>
      <c r="Q494" s="141"/>
      <c r="R494" s="142"/>
      <c r="S494" s="143"/>
      <c r="T494" s="144"/>
      <c r="U494" s="145"/>
      <c r="V494" s="146"/>
      <c r="W494" s="146"/>
      <c r="X494" s="147" t="e">
        <f>VLOOKUP(AP494,$BC$7:$BD$14,2)</f>
        <v>#N/A</v>
      </c>
      <c r="Y494" s="147" t="s">
        <f>IF(P494="r",AO494,IF(P494="n",AO494,"-"))</f>
        <v>28</v>
      </c>
      <c r="Z494" s="148">
        <f>AU494-AV494</f>
        <v>0</v>
      </c>
      <c r="AA494" s="148" t="b">
        <f>IF(Y494="Mudansha",VLOOKUP(X494,$BF$7:$BG$14,2,FALSE),IF(Y494="Yudansha",VLOOKUP(X494,$BI$7:$BJ$10,2,FALSE)))</f>
        <v>0</v>
      </c>
      <c r="AB494" s="148">
        <f>IF(AQ494="Y/O",Information!S$62,0)</f>
        <v>0</v>
      </c>
      <c r="AC494" s="148">
        <f>IF(AR494="Y/O",Information!K$62,0)</f>
        <v>0</v>
      </c>
      <c r="AD494" s="148">
        <f>Z494+AA494+AB494</f>
        <v>0</v>
      </c>
      <c r="AE494" s="133"/>
      <c r="AF494" s="133"/>
      <c r="AG494" s="133"/>
      <c r="AH494" s="133"/>
      <c r="AI494" s="160"/>
      <c r="AJ494" s="160"/>
      <c r="AK494" s="150" t="s">
        <f>IF($P494="r",U494,IF($P494="n",U494,"-"))</f>
        <v>28</v>
      </c>
      <c r="AL494" s="151" t="s">
        <f>IF($P494="r",V494,IF($P494="n",V494,"-"))</f>
        <v>28</v>
      </c>
      <c r="AM494" s="151" t="s">
        <f>IF($P494="r",W494,IF($P494="n",W494,"-"))</f>
        <v>28</v>
      </c>
      <c r="AN494" s="151" t="s">
        <f>IF(P494="r",J494,IF(P494="n",J494,"-"))</f>
        <v>28</v>
      </c>
      <c r="AO494" t="e">
        <f>VLOOKUP(K494,$AZ$8:$BA$27,2,FALSE)</f>
        <v>#N/A</v>
      </c>
      <c r="AP494" s="12" t="s">
        <f>IF(P494="r",(AQ$2-O494),IF(P494="n",(AQ$2-O494),"-"))</f>
        <v>28</v>
      </c>
      <c r="AQ494" s="12" t="s">
        <f>IF(P494="N",Q494,IF(P494="r",Q494,"-"))</f>
        <v>28</v>
      </c>
      <c r="AR494" s="12" t="s">
        <f>IF(P494="N",R494,IF(P494="r",R494,"-"))</f>
        <v>28</v>
      </c>
      <c r="AS494" s="12" t="s">
        <f>IF(P494="N",AI494,IF(P494="r",AI494,"-"))</f>
        <v>28</v>
      </c>
      <c r="AT494" s="12" t="s">
        <f>IF(P494="N",AJ494,IF(P494="r",AJ494,"-"))</f>
        <v>28</v>
      </c>
      <c r="AU494" s="148" t="b">
        <f>IF($Y494="Mudansha",VLOOKUP($X494,$BF$17:$BG$24,2,FALSE),IF($Y494="Yudansha",VLOOKUP($X494,$BI$17:$BJ$20,2,FALSE)))</f>
        <v>0</v>
      </c>
      <c r="AV494" t="b">
        <f>IF($AP494&gt;=65,$AU494,0)</f>
        <v>0</v>
      </c>
    </row>
    <row r="495" spans="1:256">
      <c r="F495" s="155">
        <f>F494+1</f>
        <v>490</v>
      </c>
      <c r="H495" s="133"/>
      <c r="I495" s="133"/>
      <c r="J495" s="134"/>
      <c r="K495" s="135"/>
      <c r="L495" s="136"/>
      <c r="M495" s="137">
        <f>LEFT(L495,2)</f>
      </c>
      <c r="N495" s="138">
        <f>MID(L495,4,2)</f>
      </c>
      <c r="O495" s="139">
        <f>RIGHT(L495,4)</f>
      </c>
      <c r="P495" s="140"/>
      <c r="Q495" s="141"/>
      <c r="R495" s="142"/>
      <c r="S495" s="143"/>
      <c r="T495" s="144"/>
      <c r="U495" s="145"/>
      <c r="V495" s="146"/>
      <c r="W495" s="146"/>
      <c r="X495" s="147" t="e">
        <f>VLOOKUP(AP495,$BC$7:$BD$14,2)</f>
        <v>#N/A</v>
      </c>
      <c r="Y495" s="147" t="s">
        <f>IF(P495="r",AO495,IF(P495="n",AO495,"-"))</f>
        <v>28</v>
      </c>
      <c r="Z495" s="148">
        <f>AU495-AV495</f>
        <v>0</v>
      </c>
      <c r="AA495" s="148" t="b">
        <f>IF(Y495="Mudansha",VLOOKUP(X495,$BF$7:$BG$14,2,FALSE),IF(Y495="Yudansha",VLOOKUP(X495,$BI$7:$BJ$10,2,FALSE)))</f>
        <v>0</v>
      </c>
      <c r="AB495" s="148">
        <f>IF(AQ495="Y/O",Information!S$62,0)</f>
        <v>0</v>
      </c>
      <c r="AC495" s="148">
        <f>IF(AR495="Y/O",Information!K$62,0)</f>
        <v>0</v>
      </c>
      <c r="AD495" s="148">
        <f>Z495+AA495+AB495</f>
        <v>0</v>
      </c>
      <c r="AE495" s="133"/>
      <c r="AF495" s="133"/>
      <c r="AG495" s="133"/>
      <c r="AH495" s="133"/>
      <c r="AI495" s="160"/>
      <c r="AJ495" s="160"/>
      <c r="AK495" s="150" t="s">
        <f>IF($P495="r",U495,IF($P495="n",U495,"-"))</f>
        <v>28</v>
      </c>
      <c r="AL495" s="151" t="s">
        <f>IF($P495="r",V495,IF($P495="n",V495,"-"))</f>
        <v>28</v>
      </c>
      <c r="AM495" s="151" t="s">
        <f>IF($P495="r",W495,IF($P495="n",W495,"-"))</f>
        <v>28</v>
      </c>
      <c r="AN495" s="151" t="s">
        <f>IF(P495="r",J495,IF(P495="n",J495,"-"))</f>
        <v>28</v>
      </c>
      <c r="AO495" t="e">
        <f>VLOOKUP(K495,$AZ$8:$BA$27,2,FALSE)</f>
        <v>#N/A</v>
      </c>
      <c r="AP495" s="12" t="s">
        <f>IF(P495="r",(AQ$2-O495),IF(P495="n",(AQ$2-O495),"-"))</f>
        <v>28</v>
      </c>
      <c r="AQ495" s="12" t="s">
        <f>IF(P495="N",Q495,IF(P495="r",Q495,"-"))</f>
        <v>28</v>
      </c>
      <c r="AR495" s="12" t="s">
        <f>IF(P495="N",R495,IF(P495="r",R495,"-"))</f>
        <v>28</v>
      </c>
      <c r="AS495" s="12" t="s">
        <f>IF(P495="N",AI495,IF(P495="r",AI495,"-"))</f>
        <v>28</v>
      </c>
      <c r="AT495" s="12" t="s">
        <f>IF(P495="N",AJ495,IF(P495="r",AJ495,"-"))</f>
        <v>28</v>
      </c>
      <c r="AU495" s="148" t="b">
        <f>IF($Y495="Mudansha",VLOOKUP($X495,$BF$17:$BG$24,2,FALSE),IF($Y495="Yudansha",VLOOKUP($X495,$BI$17:$BJ$20,2,FALSE)))</f>
        <v>0</v>
      </c>
      <c r="AV495" t="b">
        <f>IF($AP495&gt;=65,$AU495,0)</f>
        <v>0</v>
      </c>
    </row>
    <row r="496" spans="1:256">
      <c r="F496" s="155">
        <f>F495+1</f>
        <v>491</v>
      </c>
      <c r="H496" s="133"/>
      <c r="I496" s="133"/>
      <c r="J496" s="134"/>
      <c r="K496" s="135"/>
      <c r="L496" s="136"/>
      <c r="M496" s="137">
        <f>LEFT(L496,2)</f>
      </c>
      <c r="N496" s="138">
        <f>MID(L496,4,2)</f>
      </c>
      <c r="O496" s="139">
        <f>RIGHT(L496,4)</f>
      </c>
      <c r="P496" s="140"/>
      <c r="Q496" s="141"/>
      <c r="R496" s="142"/>
      <c r="S496" s="143"/>
      <c r="T496" s="144"/>
      <c r="U496" s="145"/>
      <c r="V496" s="146"/>
      <c r="W496" s="146"/>
      <c r="X496" s="147" t="e">
        <f>VLOOKUP(AP496,$BC$7:$BD$14,2)</f>
        <v>#N/A</v>
      </c>
      <c r="Y496" s="147" t="s">
        <f>IF(P496="r",AO496,IF(P496="n",AO496,"-"))</f>
        <v>28</v>
      </c>
      <c r="Z496" s="148">
        <f>AU496-AV496</f>
        <v>0</v>
      </c>
      <c r="AA496" s="148" t="b">
        <f>IF(Y496="Mudansha",VLOOKUP(X496,$BF$7:$BG$14,2,FALSE),IF(Y496="Yudansha",VLOOKUP(X496,$BI$7:$BJ$10,2,FALSE)))</f>
        <v>0</v>
      </c>
      <c r="AB496" s="148">
        <f>IF(AQ496="Y/O",Information!S$62,0)</f>
        <v>0</v>
      </c>
      <c r="AC496" s="148">
        <f>IF(AR496="Y/O",Information!K$62,0)</f>
        <v>0</v>
      </c>
      <c r="AD496" s="148">
        <f>Z496+AA496+AB496</f>
        <v>0</v>
      </c>
      <c r="AE496" s="133"/>
      <c r="AF496" s="133"/>
      <c r="AG496" s="133"/>
      <c r="AH496" s="133"/>
      <c r="AI496" s="160"/>
      <c r="AJ496" s="160"/>
      <c r="AK496" s="150" t="s">
        <f>IF($P496="r",U496,IF($P496="n",U496,"-"))</f>
        <v>28</v>
      </c>
      <c r="AL496" s="151" t="s">
        <f>IF($P496="r",V496,IF($P496="n",V496,"-"))</f>
        <v>28</v>
      </c>
      <c r="AM496" s="151" t="s">
        <f>IF($P496="r",W496,IF($P496="n",W496,"-"))</f>
        <v>28</v>
      </c>
      <c r="AN496" s="151" t="s">
        <f>IF(P496="r",J496,IF(P496="n",J496,"-"))</f>
        <v>28</v>
      </c>
      <c r="AO496" t="e">
        <f>VLOOKUP(K496,$AZ$8:$BA$27,2,FALSE)</f>
        <v>#N/A</v>
      </c>
      <c r="AP496" s="12" t="s">
        <f>IF(P496="r",(AQ$2-O496),IF(P496="n",(AQ$2-O496),"-"))</f>
        <v>28</v>
      </c>
      <c r="AQ496" s="12" t="s">
        <f>IF(P496="N",Q496,IF(P496="r",Q496,"-"))</f>
        <v>28</v>
      </c>
      <c r="AR496" s="12" t="s">
        <f>IF(P496="N",R496,IF(P496="r",R496,"-"))</f>
        <v>28</v>
      </c>
      <c r="AS496" s="12" t="s">
        <f>IF(P496="N",AI496,IF(P496="r",AI496,"-"))</f>
        <v>28</v>
      </c>
      <c r="AT496" s="12" t="s">
        <f>IF(P496="N",AJ496,IF(P496="r",AJ496,"-"))</f>
        <v>28</v>
      </c>
      <c r="AU496" s="148" t="b">
        <f>IF($Y496="Mudansha",VLOOKUP($X496,$BF$17:$BG$24,2,FALSE),IF($Y496="Yudansha",VLOOKUP($X496,$BI$17:$BJ$20,2,FALSE)))</f>
        <v>0</v>
      </c>
      <c r="AV496" t="b">
        <f>IF($AP496&gt;=65,$AU496,0)</f>
        <v>0</v>
      </c>
    </row>
    <row r="497" spans="1:256">
      <c r="F497" s="155">
        <f>F496+1</f>
        <v>492</v>
      </c>
      <c r="H497" s="133"/>
      <c r="I497" s="133"/>
      <c r="J497" s="134"/>
      <c r="K497" s="135"/>
      <c r="L497" s="136"/>
      <c r="M497" s="137">
        <f>LEFT(L497,2)</f>
      </c>
      <c r="N497" s="138">
        <f>MID(L497,4,2)</f>
      </c>
      <c r="O497" s="139">
        <f>RIGHT(L497,4)</f>
      </c>
      <c r="P497" s="140"/>
      <c r="Q497" s="141"/>
      <c r="R497" s="142"/>
      <c r="S497" s="143"/>
      <c r="T497" s="144"/>
      <c r="U497" s="145"/>
      <c r="V497" s="146"/>
      <c r="W497" s="146"/>
      <c r="X497" s="147" t="e">
        <f>VLOOKUP(AP497,$BC$7:$BD$14,2)</f>
        <v>#N/A</v>
      </c>
      <c r="Y497" s="147" t="s">
        <f>IF(P497="r",AO497,IF(P497="n",AO497,"-"))</f>
        <v>28</v>
      </c>
      <c r="Z497" s="148">
        <f>AU497-AV497</f>
        <v>0</v>
      </c>
      <c r="AA497" s="148" t="b">
        <f>IF(Y497="Mudansha",VLOOKUP(X497,$BF$7:$BG$14,2,FALSE),IF(Y497="Yudansha",VLOOKUP(X497,$BI$7:$BJ$10,2,FALSE)))</f>
        <v>0</v>
      </c>
      <c r="AB497" s="148">
        <f>IF(AQ497="Y/O",Information!S$62,0)</f>
        <v>0</v>
      </c>
      <c r="AC497" s="148">
        <f>IF(AR497="Y/O",Information!K$62,0)</f>
        <v>0</v>
      </c>
      <c r="AD497" s="148">
        <f>Z497+AA497+AB497</f>
        <v>0</v>
      </c>
      <c r="AE497" s="133"/>
      <c r="AF497" s="133"/>
      <c r="AG497" s="133"/>
      <c r="AH497" s="133"/>
      <c r="AI497" s="160"/>
      <c r="AJ497" s="160"/>
      <c r="AK497" s="150" t="s">
        <f>IF($P497="r",U497,IF($P497="n",U497,"-"))</f>
        <v>28</v>
      </c>
      <c r="AL497" s="151" t="s">
        <f>IF($P497="r",V497,IF($P497="n",V497,"-"))</f>
        <v>28</v>
      </c>
      <c r="AM497" s="151" t="s">
        <f>IF($P497="r",W497,IF($P497="n",W497,"-"))</f>
        <v>28</v>
      </c>
      <c r="AN497" s="151" t="s">
        <f>IF(P497="r",J497,IF(P497="n",J497,"-"))</f>
        <v>28</v>
      </c>
      <c r="AO497" t="e">
        <f>VLOOKUP(K497,$AZ$8:$BA$27,2,FALSE)</f>
        <v>#N/A</v>
      </c>
      <c r="AP497" s="12" t="s">
        <f>IF(P497="r",(AQ$2-O497),IF(P497="n",(AQ$2-O497),"-"))</f>
        <v>28</v>
      </c>
      <c r="AQ497" s="12" t="s">
        <f>IF(P497="N",Q497,IF(P497="r",Q497,"-"))</f>
        <v>28</v>
      </c>
      <c r="AR497" s="12" t="s">
        <f>IF(P497="N",R497,IF(P497="r",R497,"-"))</f>
        <v>28</v>
      </c>
      <c r="AS497" s="12" t="s">
        <f>IF(P497="N",AI497,IF(P497="r",AI497,"-"))</f>
        <v>28</v>
      </c>
      <c r="AT497" s="12" t="s">
        <f>IF(P497="N",AJ497,IF(P497="r",AJ497,"-"))</f>
        <v>28</v>
      </c>
      <c r="AU497" s="148" t="b">
        <f>IF($Y497="Mudansha",VLOOKUP($X497,$BF$17:$BG$24,2,FALSE),IF($Y497="Yudansha",VLOOKUP($X497,$BI$17:$BJ$20,2,FALSE)))</f>
        <v>0</v>
      </c>
      <c r="AV497" t="b">
        <f>IF($AP497&gt;=65,$AU497,0)</f>
        <v>0</v>
      </c>
    </row>
    <row r="498" spans="1:256">
      <c r="F498" s="155">
        <f>F497+1</f>
        <v>493</v>
      </c>
      <c r="H498" s="133"/>
      <c r="I498" s="133"/>
      <c r="J498" s="134"/>
      <c r="K498" s="135"/>
      <c r="L498" s="136"/>
      <c r="M498" s="137">
        <f>LEFT(L498,2)</f>
      </c>
      <c r="N498" s="138">
        <f>MID(L498,4,2)</f>
      </c>
      <c r="O498" s="139">
        <f>RIGHT(L498,4)</f>
      </c>
      <c r="P498" s="140"/>
      <c r="Q498" s="141"/>
      <c r="R498" s="142"/>
      <c r="S498" s="143"/>
      <c r="T498" s="144"/>
      <c r="U498" s="145"/>
      <c r="V498" s="146"/>
      <c r="W498" s="146"/>
      <c r="X498" s="147" t="e">
        <f>VLOOKUP(AP498,$BC$7:$BD$14,2)</f>
        <v>#N/A</v>
      </c>
      <c r="Y498" s="147" t="s">
        <f>IF(P498="r",AO498,IF(P498="n",AO498,"-"))</f>
        <v>28</v>
      </c>
      <c r="Z498" s="148">
        <f>AU498-AV498</f>
        <v>0</v>
      </c>
      <c r="AA498" s="148" t="b">
        <f>IF(Y498="Mudansha",VLOOKUP(X498,$BF$7:$BG$14,2,FALSE),IF(Y498="Yudansha",VLOOKUP(X498,$BI$7:$BJ$10,2,FALSE)))</f>
        <v>0</v>
      </c>
      <c r="AB498" s="148">
        <f>IF(AQ498="Y/O",Information!S$62,0)</f>
        <v>0</v>
      </c>
      <c r="AC498" s="148">
        <f>IF(AR498="Y/O",Information!K$62,0)</f>
        <v>0</v>
      </c>
      <c r="AD498" s="148">
        <f>Z498+AA498+AB498</f>
        <v>0</v>
      </c>
      <c r="AE498" s="133"/>
      <c r="AF498" s="133"/>
      <c r="AG498" s="133"/>
      <c r="AH498" s="133"/>
      <c r="AI498" s="160"/>
      <c r="AJ498" s="160"/>
      <c r="AK498" s="150" t="s">
        <f>IF($P498="r",U498,IF($P498="n",U498,"-"))</f>
        <v>28</v>
      </c>
      <c r="AL498" s="151" t="s">
        <f>IF($P498="r",V498,IF($P498="n",V498,"-"))</f>
        <v>28</v>
      </c>
      <c r="AM498" s="151" t="s">
        <f>IF($P498="r",W498,IF($P498="n",W498,"-"))</f>
        <v>28</v>
      </c>
      <c r="AN498" s="151" t="s">
        <f>IF(P498="r",J498,IF(P498="n",J498,"-"))</f>
        <v>28</v>
      </c>
      <c r="AO498" t="e">
        <f>VLOOKUP(K498,$AZ$8:$BA$27,2,FALSE)</f>
        <v>#N/A</v>
      </c>
      <c r="AP498" s="12" t="s">
        <f>IF(P498="r",(AQ$2-O498),IF(P498="n",(AQ$2-O498),"-"))</f>
        <v>28</v>
      </c>
      <c r="AQ498" s="12" t="s">
        <f>IF(P498="N",Q498,IF(P498="r",Q498,"-"))</f>
        <v>28</v>
      </c>
      <c r="AR498" s="12" t="s">
        <f>IF(P498="N",R498,IF(P498="r",R498,"-"))</f>
        <v>28</v>
      </c>
      <c r="AS498" s="12" t="s">
        <f>IF(P498="N",AI498,IF(P498="r",AI498,"-"))</f>
        <v>28</v>
      </c>
      <c r="AT498" s="12" t="s">
        <f>IF(P498="N",AJ498,IF(P498="r",AJ498,"-"))</f>
        <v>28</v>
      </c>
      <c r="AU498" s="148" t="b">
        <f>IF($Y498="Mudansha",VLOOKUP($X498,$BF$17:$BG$24,2,FALSE),IF($Y498="Yudansha",VLOOKUP($X498,$BI$17:$BJ$20,2,FALSE)))</f>
        <v>0</v>
      </c>
      <c r="AV498" t="b">
        <f>IF($AP498&gt;=65,$AU498,0)</f>
        <v>0</v>
      </c>
    </row>
    <row r="499" spans="1:256">
      <c r="F499" s="155">
        <f>F498+1</f>
        <v>494</v>
      </c>
      <c r="H499" s="133"/>
      <c r="I499" s="133"/>
      <c r="J499" s="134"/>
      <c r="K499" s="135"/>
      <c r="L499" s="136"/>
      <c r="M499" s="137">
        <f>LEFT(L499,2)</f>
      </c>
      <c r="N499" s="138">
        <f>MID(L499,4,2)</f>
      </c>
      <c r="O499" s="139">
        <f>RIGHT(L499,4)</f>
      </c>
      <c r="P499" s="140"/>
      <c r="Q499" s="141"/>
      <c r="R499" s="142"/>
      <c r="S499" s="143"/>
      <c r="T499" s="144"/>
      <c r="U499" s="145"/>
      <c r="V499" s="146"/>
      <c r="W499" s="146"/>
      <c r="X499" s="147" t="e">
        <f>VLOOKUP(AP499,$BC$7:$BD$14,2)</f>
        <v>#N/A</v>
      </c>
      <c r="Y499" s="147" t="s">
        <f>IF(P499="r",AO499,IF(P499="n",AO499,"-"))</f>
        <v>28</v>
      </c>
      <c r="Z499" s="148">
        <f>AU499-AV499</f>
        <v>0</v>
      </c>
      <c r="AA499" s="148" t="b">
        <f>IF(Y499="Mudansha",VLOOKUP(X499,$BF$7:$BG$14,2,FALSE),IF(Y499="Yudansha",VLOOKUP(X499,$BI$7:$BJ$10,2,FALSE)))</f>
        <v>0</v>
      </c>
      <c r="AB499" s="148">
        <f>IF(AQ499="Y/O",Information!S$62,0)</f>
        <v>0</v>
      </c>
      <c r="AC499" s="148">
        <f>IF(AR499="Y/O",Information!K$62,0)</f>
        <v>0</v>
      </c>
      <c r="AD499" s="148">
        <f>Z499+AA499+AB499</f>
        <v>0</v>
      </c>
      <c r="AE499" s="133"/>
      <c r="AF499" s="133"/>
      <c r="AG499" s="133"/>
      <c r="AH499" s="133"/>
      <c r="AI499" s="160"/>
      <c r="AJ499" s="160"/>
      <c r="AK499" s="150" t="s">
        <f>IF($P499="r",U499,IF($P499="n",U499,"-"))</f>
        <v>28</v>
      </c>
      <c r="AL499" s="151" t="s">
        <f>IF($P499="r",V499,IF($P499="n",V499,"-"))</f>
        <v>28</v>
      </c>
      <c r="AM499" s="151" t="s">
        <f>IF($P499="r",W499,IF($P499="n",W499,"-"))</f>
        <v>28</v>
      </c>
      <c r="AN499" s="151" t="s">
        <f>IF(P499="r",J499,IF(P499="n",J499,"-"))</f>
        <v>28</v>
      </c>
      <c r="AO499" t="e">
        <f>VLOOKUP(K499,$AZ$8:$BA$27,2,FALSE)</f>
        <v>#N/A</v>
      </c>
      <c r="AP499" s="12" t="s">
        <f>IF(P499="r",(AQ$2-O499),IF(P499="n",(AQ$2-O499),"-"))</f>
        <v>28</v>
      </c>
      <c r="AQ499" s="12" t="s">
        <f>IF(P499="N",Q499,IF(P499="r",Q499,"-"))</f>
        <v>28</v>
      </c>
      <c r="AR499" s="12" t="s">
        <f>IF(P499="N",R499,IF(P499="r",R499,"-"))</f>
        <v>28</v>
      </c>
      <c r="AS499" s="12" t="s">
        <f>IF(P499="N",AI499,IF(P499="r",AI499,"-"))</f>
        <v>28</v>
      </c>
      <c r="AT499" s="12" t="s">
        <f>IF(P499="N",AJ499,IF(P499="r",AJ499,"-"))</f>
        <v>28</v>
      </c>
      <c r="AU499" s="148" t="b">
        <f>IF($Y499="Mudansha",VLOOKUP($X499,$BF$17:$BG$24,2,FALSE),IF($Y499="Yudansha",VLOOKUP($X499,$BI$17:$BJ$20,2,FALSE)))</f>
        <v>0</v>
      </c>
      <c r="AV499" t="b">
        <f>IF($AP499&gt;=65,$AU499,0)</f>
        <v>0</v>
      </c>
    </row>
    <row r="500" spans="1:256">
      <c r="F500" s="155">
        <f>F499+1</f>
        <v>495</v>
      </c>
      <c r="H500" s="133"/>
      <c r="I500" s="133"/>
      <c r="J500" s="134"/>
      <c r="K500" s="135"/>
      <c r="L500" s="136"/>
      <c r="M500" s="137">
        <f>LEFT(L500,2)</f>
      </c>
      <c r="N500" s="138">
        <f>MID(L500,4,2)</f>
      </c>
      <c r="O500" s="139">
        <f>RIGHT(L500,4)</f>
      </c>
      <c r="P500" s="140"/>
      <c r="Q500" s="141"/>
      <c r="R500" s="142"/>
      <c r="S500" s="143"/>
      <c r="T500" s="144"/>
      <c r="U500" s="145"/>
      <c r="V500" s="146"/>
      <c r="W500" s="146"/>
      <c r="X500" s="147" t="e">
        <f>VLOOKUP(AP500,$BC$7:$BD$14,2)</f>
        <v>#N/A</v>
      </c>
      <c r="Y500" s="147" t="s">
        <f>IF(P500="r",AO500,IF(P500="n",AO500,"-"))</f>
        <v>28</v>
      </c>
      <c r="Z500" s="148">
        <f>AU500-AV500</f>
        <v>0</v>
      </c>
      <c r="AA500" s="148" t="b">
        <f>IF(Y500="Mudansha",VLOOKUP(X500,$BF$7:$BG$14,2,FALSE),IF(Y500="Yudansha",VLOOKUP(X500,$BI$7:$BJ$10,2,FALSE)))</f>
        <v>0</v>
      </c>
      <c r="AB500" s="148">
        <f>IF(AQ500="Y/O",Information!S$62,0)</f>
        <v>0</v>
      </c>
      <c r="AC500" s="148">
        <f>IF(AR500="Y/O",Information!K$62,0)</f>
        <v>0</v>
      </c>
      <c r="AD500" s="148">
        <f>Z500+AA500+AB500</f>
        <v>0</v>
      </c>
      <c r="AE500" s="133"/>
      <c r="AF500" s="133"/>
      <c r="AG500" s="133"/>
      <c r="AH500" s="133"/>
      <c r="AI500" s="160"/>
      <c r="AJ500" s="160"/>
      <c r="AK500" s="150" t="s">
        <f>IF($P500="r",U500,IF($P500="n",U500,"-"))</f>
        <v>28</v>
      </c>
      <c r="AL500" s="151" t="s">
        <f>IF($P500="r",V500,IF($P500="n",V500,"-"))</f>
        <v>28</v>
      </c>
      <c r="AM500" s="151" t="s">
        <f>IF($P500="r",W500,IF($P500="n",W500,"-"))</f>
        <v>28</v>
      </c>
      <c r="AN500" s="151" t="s">
        <f>IF(P500="r",J500,IF(P500="n",J500,"-"))</f>
        <v>28</v>
      </c>
      <c r="AO500" t="e">
        <f>VLOOKUP(K500,$AZ$8:$BA$27,2,FALSE)</f>
        <v>#N/A</v>
      </c>
      <c r="AP500" s="12" t="s">
        <f>IF(P500="r",(AQ$2-O500),IF(P500="n",(AQ$2-O500),"-"))</f>
        <v>28</v>
      </c>
      <c r="AQ500" s="12" t="s">
        <f>IF(P500="N",Q500,IF(P500="r",Q500,"-"))</f>
        <v>28</v>
      </c>
      <c r="AR500" s="12" t="s">
        <f>IF(P500="N",R500,IF(P500="r",R500,"-"))</f>
        <v>28</v>
      </c>
      <c r="AS500" s="12" t="s">
        <f>IF(P500="N",AI500,IF(P500="r",AI500,"-"))</f>
        <v>28</v>
      </c>
      <c r="AT500" s="12" t="s">
        <f>IF(P500="N",AJ500,IF(P500="r",AJ500,"-"))</f>
        <v>28</v>
      </c>
      <c r="AU500" s="148" t="b">
        <f>IF($Y500="Mudansha",VLOOKUP($X500,$BF$17:$BG$24,2,FALSE),IF($Y500="Yudansha",VLOOKUP($X500,$BI$17:$BJ$20,2,FALSE)))</f>
        <v>0</v>
      </c>
      <c r="AV500" t="b">
        <f>IF($AP500&gt;=65,$AU500,0)</f>
        <v>0</v>
      </c>
    </row>
    <row r="501" spans="1:256">
      <c r="F501" s="155">
        <f>F500+1</f>
        <v>496</v>
      </c>
      <c r="H501" s="133"/>
      <c r="I501" s="133"/>
      <c r="J501" s="134"/>
      <c r="K501" s="135"/>
      <c r="L501" s="136"/>
      <c r="M501" s="137">
        <f>LEFT(L501,2)</f>
      </c>
      <c r="N501" s="138">
        <f>MID(L501,4,2)</f>
      </c>
      <c r="O501" s="139">
        <f>RIGHT(L501,4)</f>
      </c>
      <c r="P501" s="140"/>
      <c r="Q501" s="141"/>
      <c r="R501" s="142"/>
      <c r="S501" s="143"/>
      <c r="T501" s="144"/>
      <c r="U501" s="145"/>
      <c r="V501" s="146"/>
      <c r="W501" s="146"/>
      <c r="X501" s="147" t="e">
        <f>VLOOKUP(AP501,$BC$7:$BD$14,2)</f>
        <v>#N/A</v>
      </c>
      <c r="Y501" s="147" t="s">
        <f>IF(P501="r",AO501,IF(P501="n",AO501,"-"))</f>
        <v>28</v>
      </c>
      <c r="Z501" s="148">
        <f>AU501-AV501</f>
        <v>0</v>
      </c>
      <c r="AA501" s="148" t="b">
        <f>IF(Y501="Mudansha",VLOOKUP(X501,$BF$7:$BG$14,2,FALSE),IF(Y501="Yudansha",VLOOKUP(X501,$BI$7:$BJ$10,2,FALSE)))</f>
        <v>0</v>
      </c>
      <c r="AB501" s="148">
        <f>IF(AQ501="Y/O",Information!S$62,0)</f>
        <v>0</v>
      </c>
      <c r="AC501" s="148">
        <f>IF(AR501="Y/O",Information!K$62,0)</f>
        <v>0</v>
      </c>
      <c r="AD501" s="148">
        <f>Z501+AA501+AB501</f>
        <v>0</v>
      </c>
      <c r="AE501" s="133"/>
      <c r="AF501" s="133"/>
      <c r="AG501" s="133"/>
      <c r="AH501" s="133"/>
      <c r="AI501" s="160"/>
      <c r="AJ501" s="160"/>
      <c r="AK501" s="150" t="s">
        <f>IF($P501="r",U501,IF($P501="n",U501,"-"))</f>
        <v>28</v>
      </c>
      <c r="AL501" s="151" t="s">
        <f>IF($P501="r",V501,IF($P501="n",V501,"-"))</f>
        <v>28</v>
      </c>
      <c r="AM501" s="151" t="s">
        <f>IF($P501="r",W501,IF($P501="n",W501,"-"))</f>
        <v>28</v>
      </c>
      <c r="AN501" s="151" t="s">
        <f>IF(P501="r",J501,IF(P501="n",J501,"-"))</f>
        <v>28</v>
      </c>
      <c r="AO501" t="e">
        <f>VLOOKUP(K501,$AZ$8:$BA$27,2,FALSE)</f>
        <v>#N/A</v>
      </c>
      <c r="AP501" s="12" t="s">
        <f>IF(P501="r",(AQ$2-O501),IF(P501="n",(AQ$2-O501),"-"))</f>
        <v>28</v>
      </c>
      <c r="AQ501" s="12" t="s">
        <f>IF(P501="N",Q501,IF(P501="r",Q501,"-"))</f>
        <v>28</v>
      </c>
      <c r="AR501" s="12" t="s">
        <f>IF(P501="N",R501,IF(P501="r",R501,"-"))</f>
        <v>28</v>
      </c>
      <c r="AS501" s="12" t="s">
        <f>IF(P501="N",AI501,IF(P501="r",AI501,"-"))</f>
        <v>28</v>
      </c>
      <c r="AT501" s="12" t="s">
        <f>IF(P501="N",AJ501,IF(P501="r",AJ501,"-"))</f>
        <v>28</v>
      </c>
      <c r="AU501" s="148" t="b">
        <f>IF($Y501="Mudansha",VLOOKUP($X501,$BF$17:$BG$24,2,FALSE),IF($Y501="Yudansha",VLOOKUP($X501,$BI$17:$BJ$20,2,FALSE)))</f>
        <v>0</v>
      </c>
      <c r="AV501" t="b">
        <f>IF($AP501&gt;=65,$AU501,0)</f>
        <v>0</v>
      </c>
    </row>
    <row r="502" spans="1:256">
      <c r="F502" s="155">
        <f>F501+1</f>
        <v>497</v>
      </c>
      <c r="H502" s="133"/>
      <c r="I502" s="133"/>
      <c r="J502" s="134"/>
      <c r="K502" s="135"/>
      <c r="L502" s="136"/>
      <c r="M502" s="137">
        <f>LEFT(L502,2)</f>
      </c>
      <c r="N502" s="138">
        <f>MID(L502,4,2)</f>
      </c>
      <c r="O502" s="139">
        <f>RIGHT(L502,4)</f>
      </c>
      <c r="P502" s="140"/>
      <c r="Q502" s="141"/>
      <c r="R502" s="142"/>
      <c r="S502" s="143"/>
      <c r="T502" s="144"/>
      <c r="U502" s="145"/>
      <c r="V502" s="146"/>
      <c r="W502" s="146"/>
      <c r="X502" s="147" t="e">
        <f>VLOOKUP(AP502,$BC$7:$BD$14,2)</f>
        <v>#N/A</v>
      </c>
      <c r="Y502" s="147" t="s">
        <f>IF(P502="r",AO502,IF(P502="n",AO502,"-"))</f>
        <v>28</v>
      </c>
      <c r="Z502" s="148">
        <f>AU502-AV502</f>
        <v>0</v>
      </c>
      <c r="AA502" s="148" t="b">
        <f>IF(Y502="Mudansha",VLOOKUP(X502,$BF$7:$BG$14,2,FALSE),IF(Y502="Yudansha",VLOOKUP(X502,$BI$7:$BJ$10,2,FALSE)))</f>
        <v>0</v>
      </c>
      <c r="AB502" s="148">
        <f>IF(AQ502="Y/O",Information!S$62,0)</f>
        <v>0</v>
      </c>
      <c r="AC502" s="148">
        <f>IF(AR502="Y/O",Information!K$62,0)</f>
        <v>0</v>
      </c>
      <c r="AD502" s="148">
        <f>Z502+AA502+AB502</f>
        <v>0</v>
      </c>
      <c r="AE502" s="133"/>
      <c r="AF502" s="133"/>
      <c r="AG502" s="133"/>
      <c r="AH502" s="133"/>
      <c r="AI502" s="160"/>
      <c r="AJ502" s="160"/>
      <c r="AK502" s="150" t="s">
        <f>IF($P502="r",U502,IF($P502="n",U502,"-"))</f>
        <v>28</v>
      </c>
      <c r="AL502" s="151" t="s">
        <f>IF($P502="r",V502,IF($P502="n",V502,"-"))</f>
        <v>28</v>
      </c>
      <c r="AM502" s="151" t="s">
        <f>IF($P502="r",W502,IF($P502="n",W502,"-"))</f>
        <v>28</v>
      </c>
      <c r="AN502" s="151" t="s">
        <f>IF(P502="r",J502,IF(P502="n",J502,"-"))</f>
        <v>28</v>
      </c>
      <c r="AO502" t="e">
        <f>VLOOKUP(K502,$AZ$8:$BA$27,2,FALSE)</f>
        <v>#N/A</v>
      </c>
      <c r="AP502" s="12" t="s">
        <f>IF(P502="r",(AQ$2-O502),IF(P502="n",(AQ$2-O502),"-"))</f>
        <v>28</v>
      </c>
      <c r="AQ502" s="12" t="s">
        <f>IF(P502="N",Q502,IF(P502="r",Q502,"-"))</f>
        <v>28</v>
      </c>
      <c r="AR502" s="12" t="s">
        <f>IF(P502="N",R502,IF(P502="r",R502,"-"))</f>
        <v>28</v>
      </c>
      <c r="AS502" s="12" t="s">
        <f>IF(P502="N",AI502,IF(P502="r",AI502,"-"))</f>
        <v>28</v>
      </c>
      <c r="AT502" s="12" t="s">
        <f>IF(P502="N",AJ502,IF(P502="r",AJ502,"-"))</f>
        <v>28</v>
      </c>
      <c r="AU502" s="148" t="b">
        <f>IF($Y502="Mudansha",VLOOKUP($X502,$BF$17:$BG$24,2,FALSE),IF($Y502="Yudansha",VLOOKUP($X502,$BI$17:$BJ$20,2,FALSE)))</f>
        <v>0</v>
      </c>
      <c r="AV502" t="b">
        <f>IF($AP502&gt;=65,$AU502,0)</f>
        <v>0</v>
      </c>
    </row>
    <row r="503" spans="1:256">
      <c r="F503" s="155">
        <f>F502+1</f>
        <v>498</v>
      </c>
      <c r="H503" s="133"/>
      <c r="I503" s="133"/>
      <c r="J503" s="134"/>
      <c r="K503" s="135"/>
      <c r="L503" s="136"/>
      <c r="M503" s="137">
        <f>LEFT(L503,2)</f>
      </c>
      <c r="N503" s="138">
        <f>MID(L503,4,2)</f>
      </c>
      <c r="O503" s="139">
        <f>RIGHT(L503,4)</f>
      </c>
      <c r="P503" s="140"/>
      <c r="Q503" s="141"/>
      <c r="R503" s="142"/>
      <c r="S503" s="143"/>
      <c r="T503" s="144"/>
      <c r="U503" s="145"/>
      <c r="V503" s="146"/>
      <c r="W503" s="146"/>
      <c r="X503" s="147" t="e">
        <f>VLOOKUP(AP503,$BC$7:$BD$14,2)</f>
        <v>#N/A</v>
      </c>
      <c r="Y503" s="147" t="s">
        <f>IF(P503="r",AO503,IF(P503="n",AO503,"-"))</f>
        <v>28</v>
      </c>
      <c r="Z503" s="148">
        <f>AU503-AV503</f>
        <v>0</v>
      </c>
      <c r="AA503" s="148" t="b">
        <f>IF(Y503="Mudansha",VLOOKUP(X503,$BF$7:$BG$14,2,FALSE),IF(Y503="Yudansha",VLOOKUP(X503,$BI$7:$BJ$10,2,FALSE)))</f>
        <v>0</v>
      </c>
      <c r="AB503" s="148">
        <f>IF(AQ503="Y/O",Information!S$62,0)</f>
        <v>0</v>
      </c>
      <c r="AC503" s="148">
        <f>IF(AR503="Y/O",Information!K$62,0)</f>
        <v>0</v>
      </c>
      <c r="AD503" s="148">
        <f>Z503+AA503+AB503</f>
        <v>0</v>
      </c>
      <c r="AE503" s="133"/>
      <c r="AF503" s="133"/>
      <c r="AG503" s="133"/>
      <c r="AH503" s="133"/>
      <c r="AI503" s="160"/>
      <c r="AJ503" s="160"/>
      <c r="AK503" s="150" t="s">
        <f>IF($P503="r",U503,IF($P503="n",U503,"-"))</f>
        <v>28</v>
      </c>
      <c r="AL503" s="151" t="s">
        <f>IF($P503="r",V503,IF($P503="n",V503,"-"))</f>
        <v>28</v>
      </c>
      <c r="AM503" s="151" t="s">
        <f>IF($P503="r",W503,IF($P503="n",W503,"-"))</f>
        <v>28</v>
      </c>
      <c r="AN503" s="151" t="s">
        <f>IF(P503="r",J503,IF(P503="n",J503,"-"))</f>
        <v>28</v>
      </c>
      <c r="AO503" t="e">
        <f>VLOOKUP(K503,$AZ$8:$BA$27,2,FALSE)</f>
        <v>#N/A</v>
      </c>
      <c r="AP503" s="12" t="s">
        <f>IF(P503="r",(AQ$2-O503),IF(P503="n",(AQ$2-O503),"-"))</f>
        <v>28</v>
      </c>
      <c r="AQ503" s="12" t="s">
        <f>IF(P503="N",Q503,IF(P503="r",Q503,"-"))</f>
        <v>28</v>
      </c>
      <c r="AR503" s="12" t="s">
        <f>IF(P503="N",R503,IF(P503="r",R503,"-"))</f>
        <v>28</v>
      </c>
      <c r="AS503" s="12" t="s">
        <f>IF(P503="N",AI503,IF(P503="r",AI503,"-"))</f>
        <v>28</v>
      </c>
      <c r="AT503" s="12" t="s">
        <f>IF(P503="N",AJ503,IF(P503="r",AJ503,"-"))</f>
        <v>28</v>
      </c>
      <c r="AU503" s="148" t="b">
        <f>IF($Y503="Mudansha",VLOOKUP($X503,$BF$17:$BG$24,2,FALSE),IF($Y503="Yudansha",VLOOKUP($X503,$BI$17:$BJ$20,2,FALSE)))</f>
        <v>0</v>
      </c>
      <c r="AV503" t="b">
        <f>IF($AP503&gt;=65,$AU503,0)</f>
        <v>0</v>
      </c>
    </row>
    <row r="504" spans="1:256">
      <c r="F504" s="155">
        <f>F503+1</f>
        <v>499</v>
      </c>
      <c r="H504" s="133"/>
      <c r="I504" s="133"/>
      <c r="J504" s="134"/>
      <c r="K504" s="135"/>
      <c r="L504" s="136"/>
      <c r="M504" s="137">
        <f>LEFT(L504,2)</f>
      </c>
      <c r="N504" s="138">
        <f>MID(L504,4,2)</f>
      </c>
      <c r="O504" s="139">
        <f>RIGHT(L504,4)</f>
      </c>
      <c r="P504" s="140"/>
      <c r="Q504" s="141"/>
      <c r="R504" s="142"/>
      <c r="S504" s="143"/>
      <c r="T504" s="144"/>
      <c r="U504" s="145"/>
      <c r="V504" s="146"/>
      <c r="W504" s="146"/>
      <c r="X504" s="147" t="e">
        <f>VLOOKUP(AP504,$BC$7:$BD$14,2)</f>
        <v>#N/A</v>
      </c>
      <c r="Y504" s="147" t="s">
        <f>IF(P504="r",AO504,IF(P504="n",AO504,"-"))</f>
        <v>28</v>
      </c>
      <c r="Z504" s="148">
        <f>AU504-AV504</f>
        <v>0</v>
      </c>
      <c r="AA504" s="148" t="b">
        <f>IF(Y504="Mudansha",VLOOKUP(X504,$BF$7:$BG$14,2,FALSE),IF(Y504="Yudansha",VLOOKUP(X504,$BI$7:$BJ$10,2,FALSE)))</f>
        <v>0</v>
      </c>
      <c r="AB504" s="148">
        <f>IF(AQ504="Y/O",Information!S$62,0)</f>
        <v>0</v>
      </c>
      <c r="AC504" s="148">
        <f>IF(AR504="Y/O",Information!K$62,0)</f>
        <v>0</v>
      </c>
      <c r="AD504" s="148">
        <f>Z504+AA504+AB504</f>
        <v>0</v>
      </c>
      <c r="AE504" s="133"/>
      <c r="AF504" s="133"/>
      <c r="AG504" s="133"/>
      <c r="AH504" s="133"/>
      <c r="AI504" s="160"/>
      <c r="AJ504" s="160"/>
      <c r="AK504" s="150" t="s">
        <f>IF($P504="r",U504,IF($P504="n",U504,"-"))</f>
        <v>28</v>
      </c>
      <c r="AL504" s="151" t="s">
        <f>IF($P504="r",V504,IF($P504="n",V504,"-"))</f>
        <v>28</v>
      </c>
      <c r="AM504" s="151" t="s">
        <f>IF($P504="r",W504,IF($P504="n",W504,"-"))</f>
        <v>28</v>
      </c>
      <c r="AN504" s="151" t="s">
        <f>IF(P504="r",J504,IF(P504="n",J504,"-"))</f>
        <v>28</v>
      </c>
      <c r="AO504" t="e">
        <f>VLOOKUP(K504,$AZ$8:$BA$27,2,FALSE)</f>
        <v>#N/A</v>
      </c>
      <c r="AP504" s="12" t="s">
        <f>IF(P504="r",(AQ$2-O504),IF(P504="n",(AQ$2-O504),"-"))</f>
        <v>28</v>
      </c>
      <c r="AQ504" s="12" t="s">
        <f>IF(P504="N",Q504,IF(P504="r",Q504,"-"))</f>
        <v>28</v>
      </c>
      <c r="AR504" s="12" t="s">
        <f>IF(P504="N",R504,IF(P504="r",R504,"-"))</f>
        <v>28</v>
      </c>
      <c r="AS504" s="12" t="s">
        <f>IF(P504="N",AI504,IF(P504="r",AI504,"-"))</f>
        <v>28</v>
      </c>
      <c r="AT504" s="12" t="s">
        <f>IF(P504="N",AJ504,IF(P504="r",AJ504,"-"))</f>
        <v>28</v>
      </c>
      <c r="AU504" s="148" t="b">
        <f>IF($Y504="Mudansha",VLOOKUP($X504,$BF$17:$BG$24,2,FALSE),IF($Y504="Yudansha",VLOOKUP($X504,$BI$17:$BJ$20,2,FALSE)))</f>
        <v>0</v>
      </c>
      <c r="AV504" t="b">
        <f>IF($AP504&gt;=65,$AU504,0)</f>
        <v>0</v>
      </c>
    </row>
    <row r="505" spans="1:256">
      <c r="F505" s="155">
        <f>F504+1</f>
        <v>500</v>
      </c>
      <c r="H505" s="133"/>
      <c r="I505" s="133"/>
      <c r="J505" s="134"/>
      <c r="K505" s="135"/>
      <c r="L505" s="136"/>
      <c r="M505" s="137">
        <f>LEFT(L505,2)</f>
      </c>
      <c r="N505" s="138">
        <f>MID(L505,4,2)</f>
      </c>
      <c r="O505" s="139">
        <f>RIGHT(L505,4)</f>
      </c>
      <c r="P505" s="140"/>
      <c r="Q505" s="141"/>
      <c r="R505" s="142"/>
      <c r="S505" s="143"/>
      <c r="T505" s="144"/>
      <c r="U505" s="145"/>
      <c r="V505" s="146"/>
      <c r="W505" s="146"/>
      <c r="X505" s="147" t="e">
        <f>VLOOKUP(AP505,$BC$7:$BD$14,2)</f>
        <v>#N/A</v>
      </c>
      <c r="Y505" s="147" t="s">
        <f>IF(P505="r",AO505,IF(P505="n",AO505,"-"))</f>
        <v>28</v>
      </c>
      <c r="Z505" s="148">
        <f>AU505-AV505</f>
        <v>0</v>
      </c>
      <c r="AA505" s="148" t="b">
        <f>IF(Y505="Mudansha",VLOOKUP(X505,$BF$7:$BG$14,2,FALSE),IF(Y505="Yudansha",VLOOKUP(X505,$BI$7:$BJ$10,2,FALSE)))</f>
        <v>0</v>
      </c>
      <c r="AB505" s="148">
        <f>IF(AQ505="Y/O",Information!S$62,0)</f>
        <v>0</v>
      </c>
      <c r="AC505" s="148">
        <f>IF(AR505="Y/O",Information!K$62,0)</f>
        <v>0</v>
      </c>
      <c r="AD505" s="148">
        <f>Z505+AA505+AB505</f>
        <v>0</v>
      </c>
      <c r="AE505" s="133"/>
      <c r="AF505" s="133"/>
      <c r="AG505" s="133"/>
      <c r="AH505" s="133"/>
      <c r="AI505" s="188"/>
      <c r="AJ505" s="188"/>
      <c r="AK505" s="150" t="s">
        <f>IF($P505="r",U505,IF($P505="n",U505,"-"))</f>
        <v>28</v>
      </c>
      <c r="AL505" s="151" t="s">
        <f>IF($P505="r",V505,IF($P505="n",V505,"-"))</f>
        <v>28</v>
      </c>
      <c r="AM505" s="151" t="s">
        <f>IF($P505="r",W505,IF($P505="n",W505,"-"))</f>
        <v>28</v>
      </c>
      <c r="AN505" s="151" t="s">
        <f>IF(P505="r",J505,IF(P505="n",J505,"-"))</f>
        <v>28</v>
      </c>
      <c r="AO505" t="e">
        <f>VLOOKUP(K505,$AZ$8:$BA$27,2,FALSE)</f>
        <v>#N/A</v>
      </c>
      <c r="AP505" s="12" t="s">
        <f>IF(P505="r",(AQ$2-O505),IF(P505="n",(AQ$2-O505),"-"))</f>
        <v>28</v>
      </c>
      <c r="AQ505" s="12" t="s">
        <f>IF(P505="N",Q505,IF(P505="r",Q505,"-"))</f>
        <v>28</v>
      </c>
      <c r="AR505" s="12" t="s">
        <f>IF(P505="N",R505,IF(P505="r",R505,"-"))</f>
        <v>28</v>
      </c>
      <c r="AS505" s="12" t="s">
        <f>IF(P505="N",AI505,IF(P505="r",AI505,"-"))</f>
        <v>28</v>
      </c>
      <c r="AT505" s="12" t="s">
        <f>IF(P505="N",AJ505,IF(P505="r",AJ505,"-"))</f>
        <v>28</v>
      </c>
      <c r="AU505" s="148" t="b">
        <f>IF($Y505="Mudansha",VLOOKUP($X505,$BF$17:$BG$24,2,FALSE),IF($Y505="Yudansha",VLOOKUP($X505,$BI$17:$BJ$20,2,FALSE)))</f>
        <v>0</v>
      </c>
      <c r="AV505" t="b">
        <f>IF($AP505&gt;=65,$AU505,0)</f>
        <v>0</v>
      </c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K2:M2"/>
    <mergeCell ref="N2:P2"/>
    <mergeCell ref="R2:T2"/>
  </mergeCells>
  <dataValidations count="17">
    <dataValidation type="list" allowBlank="1" showDropDown="1" showInputMessage="1" showErrorMessage="1" promptTitle="" prompt="" sqref="I2">
      <formula1>$AW$1:$AW$14</formula1>
    </dataValidation>
    <dataValidation type="list" allowBlank="1" showDropDown="1" showInputMessage="1" showErrorMessage="1" promptTitle="" prompt="" sqref="J6:J505">
      <formula1>$J$3:$J$5</formula1>
    </dataValidation>
    <dataValidation type="list" allowBlank="1" showDropDown="1" showInputMessage="1" showErrorMessage="1" promptTitle="" prompt="" sqref="K6:K65536">
      <formula1>$AZ$7:$AZ$27</formula1>
    </dataValidation>
    <dataValidation allowBlank="1" showDropDown="1" showInputMessage="1" showErrorMessage="1" promptTitle="Day / Jour" prompt="" sqref="M6:M505"/>
    <dataValidation type="whole" allowBlank="1" showDropDown="1" errorTitle="Month / Mois" error="1 -12" showInputMessage="1" showErrorMessage="1" promptTitle="Month/Mois" prompt="" sqref="N6:N505">
      <formula1>1</formula1>
      <formula2>12</formula2>
    </dataValidation>
    <dataValidation allowBlank="1" showDropDown="1" showInputMessage="1" showErrorMessage="1" promptTitle="Year/Année" prompt="" sqref="O6:O505"/>
    <dataValidation type="list" allowBlank="1" showDropDown="1" showInputMessage="1" showErrorMessage="1" promptTitle="R/N" prompt="Renew, New or nothing / Renouvellement, Nouveau ou rien" sqref="P6:P505">
      <formula1>$A$22:$A$24</formula1>
    </dataValidation>
    <dataValidation type="list" allowBlank="1" showDropDown="1" showInputMessage="1" showErrorMessage="1" promptTitle="JC Passport/Passeport JC" prompt="Members can purchase their Judo Canada passport directly upon registering for the season/Les membres peuvent acheter leur passeport de Judo Canada directement lors de leur affiliation." sqref="Q6:Q505">
      <formula1>$AZ$1:$AZ$3</formula1>
    </dataValidation>
    <dataValidation type="list" allowBlank="1" showDropDown="1" showInputMessage="1" showErrorMessage="1" promptTitle="QC Passport/Passeport QC" prompt="Members can purchase thier Judo Quebec passport directly upon registering for the season/Les membres peuvent acheter leur passeport de Judo Québec directement lors de leur affiliation." sqref="R6:R65536">
      <formula1>$AZ$1:$AZ$3</formula1>
    </dataValidation>
    <dataValidation allowBlank="1" showDropDown="1" showInputMessage="1" showErrorMessage="1" promptTitle="E-mail/Courriel" prompt="JC may use this address to send or request information throughout the season. / JC peut se servir de cette adresse pour envoyer ou demander de l'information au cours de la saison." sqref="S6:S505"/>
    <dataValidation type="list" allowBlank="1" showDropDown="1" showInputMessage="1" showErrorMessage="1" promptTitle="Function / Fonction" prompt="You must select at least a  primary function from the list. / Vous devez choisir au moins une fonction primaire de la liste." sqref="U6:U505">
      <formula1>$A$33:$A$38</formula1>
    </dataValidation>
    <dataValidation type="list" allowBlank="1" showDropDown="1" showInputMessage="1" showErrorMessage="1" promptTitle="" prompt="" sqref="V6:W505">
      <formula1>$A$33:$A$38</formula1>
    </dataValidation>
    <dataValidation type="list" allowBlank="1" showDropDown="1" showInputMessage="1" showErrorMessage="1" promptTitle="" prompt="" sqref="AI6:AJ505">
      <formula1>$AZ$1:$AZ$3</formula1>
    </dataValidation>
    <dataValidation type="list" allowBlank="1" showDropDown="1" showInputMessage="1" showErrorMessage="1" promptTitle="" prompt="" sqref="J506:J65536">
      <formula1>$J$4:$J$5</formula1>
    </dataValidation>
    <dataValidation type="list" allowBlank="1" showDropDown="1" showInputMessage="1" showErrorMessage="1" promptTitle="" prompt="" sqref="P506:P65536">
      <formula1>$AY$2:$AY$3</formula1>
    </dataValidation>
    <dataValidation type="list" allowBlank="1" showDropDown="1" showInputMessage="1" showErrorMessage="1" promptTitle="" prompt="" sqref="Q506:Q65536">
      <formula1>$AZ$2:$AZ$3</formula1>
    </dataValidation>
    <dataValidation type="list" allowBlank="1" showDropDown="1" showInputMessage="1" showErrorMessage="1" promptTitle="Function / Fonction" prompt="You must select at least a  primary function from the list. / Vous devez choisir au moins une fonction primaire de la liste." sqref="T506:W65536">
      <formula1>$A$33:$A$37</formula1>
    </dataValidation>
  </dataValidations>
  <printOptions/>
  <pageMargins left="0.25" right="0.25" top="0.75" bottom="0.75" header="0.3" footer="0.3"/>
  <pageSetup blackAndWhite="0" cellComments="none" copies="1" draft="0" errors="displayed" firstPageNumber="1" fitToHeight="1" fitToWidth="1" orientation="landscape" pageOrder="downThenOver" paperSize="5" scale="63" useFirstPageNumber="1"/>
  <headerFooter>
    <oddHeader>&amp;C&amp;A</oddHeader>
    <oddFooter>&amp;CPage &amp;P</oddFooter>
  </headerFooter>
  <rowBreaks count="1">
    <brk id="23" max="16383" man="1"/>
  </rowBreaks>
  <colBreaks count="1"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1.1229</AppVersion>
  <Company>Judo Canada</Company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Adrien Landry</cp:lastModifiedBy>
  <dcterms:modified xsi:type="dcterms:W3CDTF">2016-09-22T18:54:27Z</dcterms:modified>
  <dcterms:created xsi:type="dcterms:W3CDTF">2010-03-26T13:08:27Z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2015-08-14T15:57:25Z</vt:date>
  </property>
  <property fmtid="{D5CDD505-2E9C-101B-9397-08002B2CF9AE}" pid="30" name="gsf:last-saved-by">
    <vt:lpwstr>Francine Latreille</vt:lpwstr>
  </property>
  <property fmtid="{D5CDD505-2E9C-101B-9397-08002B2CF9AE}" pid="31" name="msole:codepage">
    <vt:i4>1252</vt:i4>
  </property>
  <property fmtid="{D5CDD505-2E9C-101B-9397-08002B2CF9AE}" pid="32" name="msole:unknown-doc-19">
    <vt:bool>false</vt:bool>
  </property>
  <property fmtid="{D5CDD505-2E9C-101B-9397-08002B2CF9AE}" pid="33" name="msole:unknown-doc-22">
    <vt:bool>false</vt:bool>
  </property>
  <property fmtid="{D5CDD505-2E9C-101B-9397-08002B2CF9AE}" pid="34" name="msole:unknown-doc-23">
    <vt:i4>1048576</vt:i4>
  </property>
</Properties>
</file>