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atrickpark/Desktop/elwr/"/>
    </mc:Choice>
  </mc:AlternateContent>
  <xr:revisionPtr revIDLastSave="0" documentId="13_ncr:1_{86841434-54D8-2944-90DA-AD956B6CF3AD}" xr6:coauthVersionLast="47" xr6:coauthVersionMax="47" xr10:uidLastSave="{00000000-0000-0000-0000-000000000000}"/>
  <bookViews>
    <workbookView xWindow="0" yWindow="0" windowWidth="30720" windowHeight="19200" activeTab="1" xr2:uid="{00000000-000D-0000-FFFF-FFFF00000000}"/>
  </bookViews>
  <sheets>
    <sheet name="MCODE" sheetId="5" r:id="rId1"/>
    <sheet name="Li" sheetId="10" r:id="rId2"/>
    <sheet name="Results 3 Figs" sheetId="9" r:id="rId3"/>
    <sheet name="Results 3" sheetId="8" r:id="rId4"/>
    <sheet name="Results 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0" l="1"/>
  <c r="C26" i="10"/>
  <c r="C27" i="10"/>
  <c r="C28" i="10"/>
  <c r="C29" i="10"/>
  <c r="C30" i="10"/>
  <c r="C31" i="10"/>
  <c r="C32" i="10"/>
  <c r="C33" i="10"/>
  <c r="C9" i="10"/>
  <c r="C7" i="10"/>
  <c r="C8" i="10"/>
  <c r="C10" i="10"/>
  <c r="C11" i="10"/>
  <c r="C12" i="10"/>
  <c r="C13" i="10"/>
  <c r="C14" i="10"/>
  <c r="ET108" i="8"/>
  <c r="ET109" i="8"/>
  <c r="ET110" i="8"/>
  <c r="ET111" i="8"/>
  <c r="ET105" i="8"/>
  <c r="ET106" i="8"/>
  <c r="ET107" i="8"/>
  <c r="C24" i="10"/>
  <c r="C23" i="10"/>
  <c r="C22" i="10"/>
  <c r="AK46" i="7"/>
  <c r="AE82" i="7"/>
  <c r="AE83" i="7"/>
  <c r="AE84" i="7"/>
  <c r="AE85" i="7"/>
  <c r="AE86" i="7"/>
  <c r="AE87" i="7"/>
  <c r="AE88" i="7"/>
  <c r="AE81" i="7"/>
  <c r="S82" i="7"/>
  <c r="S83" i="7"/>
  <c r="S84" i="7"/>
  <c r="S85" i="7"/>
  <c r="S86" i="7"/>
  <c r="S87" i="7"/>
  <c r="S88" i="7"/>
  <c r="S81" i="7"/>
  <c r="Z88" i="7"/>
  <c r="AC88" i="7" s="1"/>
  <c r="AF88" i="7" s="1"/>
  <c r="Z87" i="7"/>
  <c r="AB87" i="7" s="1"/>
  <c r="Z86" i="7"/>
  <c r="Z85" i="7"/>
  <c r="AC85" i="7" s="1"/>
  <c r="AF85" i="7" s="1"/>
  <c r="Z84" i="7"/>
  <c r="Z83" i="7"/>
  <c r="Z82" i="7"/>
  <c r="AB82" i="7" s="1"/>
  <c r="W88" i="7"/>
  <c r="W87" i="7"/>
  <c r="W86" i="7"/>
  <c r="AC86" i="7" s="1"/>
  <c r="AF86" i="7" s="1"/>
  <c r="W85" i="7"/>
  <c r="W84" i="7"/>
  <c r="W83" i="7"/>
  <c r="W82" i="7"/>
  <c r="Y82" i="7" s="1"/>
  <c r="T88" i="7"/>
  <c r="T87" i="7"/>
  <c r="T86" i="7"/>
  <c r="T85" i="7"/>
  <c r="T84" i="7"/>
  <c r="T83" i="7"/>
  <c r="T82" i="7"/>
  <c r="AC82" i="7" s="1"/>
  <c r="AF82" i="7" s="1"/>
  <c r="AC83" i="7"/>
  <c r="AF83" i="7" s="1"/>
  <c r="AC87" i="7"/>
  <c r="AF87" i="7" s="1"/>
  <c r="Q88" i="7"/>
  <c r="Q87" i="7"/>
  <c r="Q86" i="7"/>
  <c r="Q85" i="7"/>
  <c r="Q84" i="7"/>
  <c r="Q83" i="7"/>
  <c r="Q82" i="7"/>
  <c r="AC97" i="7"/>
  <c r="AE97" i="7" s="1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M46" i="7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B97" i="7"/>
  <c r="Y97" i="7"/>
  <c r="V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B88" i="7"/>
  <c r="Y88" i="7"/>
  <c r="V88" i="7"/>
  <c r="P88" i="7"/>
  <c r="M88" i="7"/>
  <c r="H88" i="7"/>
  <c r="AK87" i="7"/>
  <c r="AM87" i="7" s="1"/>
  <c r="Y87" i="7"/>
  <c r="V87" i="7"/>
  <c r="P87" i="7"/>
  <c r="M87" i="7"/>
  <c r="H87" i="7"/>
  <c r="AK86" i="7"/>
  <c r="AM86" i="7" s="1"/>
  <c r="AB86" i="7"/>
  <c r="V86" i="7"/>
  <c r="P86" i="7"/>
  <c r="M86" i="7"/>
  <c r="H86" i="7"/>
  <c r="AK85" i="7"/>
  <c r="AM85" i="7" s="1"/>
  <c r="AB85" i="7"/>
  <c r="Y85" i="7"/>
  <c r="V85" i="7"/>
  <c r="P85" i="7"/>
  <c r="M85" i="7"/>
  <c r="H85" i="7"/>
  <c r="AK84" i="7"/>
  <c r="AM84" i="7" s="1"/>
  <c r="AB84" i="7"/>
  <c r="Y84" i="7"/>
  <c r="P84" i="7"/>
  <c r="M84" i="7"/>
  <c r="H84" i="7"/>
  <c r="AK83" i="7"/>
  <c r="AM83" i="7" s="1"/>
  <c r="AB83" i="7"/>
  <c r="Y83" i="7"/>
  <c r="V83" i="7"/>
  <c r="P83" i="7"/>
  <c r="M83" i="7"/>
  <c r="H83" i="7"/>
  <c r="AK82" i="7"/>
  <c r="AM82" i="7" s="1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Y86" i="7" l="1"/>
  <c r="AC84" i="7"/>
  <c r="AF84" i="7" s="1"/>
  <c r="V84" i="7"/>
  <c r="V82" i="7"/>
  <c r="AH86" i="7"/>
  <c r="AH87" i="7"/>
  <c r="S97" i="7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F15" i="7"/>
  <c r="AE178" i="7"/>
  <c r="AH178" i="7" s="1"/>
  <c r="AE218" i="7"/>
  <c r="AH218" i="7" s="1"/>
  <c r="AH15" i="7"/>
  <c r="AF73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18" i="7"/>
  <c r="AF176" i="7"/>
  <c r="AF206" i="7"/>
  <c r="AE230" i="7"/>
  <c r="AH230" i="7" s="1"/>
  <c r="AF60" i="7"/>
  <c r="AF132" i="7"/>
  <c r="AE204" i="7"/>
  <c r="AH204" i="7" s="1"/>
  <c r="AH88" i="7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H85" i="7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AH84" i="7" l="1"/>
  <c r="Z18" i="5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<sst xmlns="http://schemas.openxmlformats.org/spreadsheetml/2006/main" count="4704" uniqueCount="147">
  <si>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</si>
  <si>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</si>
  <si>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</si>
  <si>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</si>
  <si>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</si>
  <si>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</si>
  <si>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</si>
  <si>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</si>
  <si>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</si>
  <si>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</si>
  <si>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</si>
  <si>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</si>
  <si>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</si>
  <si>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</si>
  <si>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</si>
  <si>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</si>
  <si>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</si>
  <si>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</si>
  <si>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</si>
  <si>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</si>
  <si>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</si>
  <si>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</si>
  <si>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</si>
  <si>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</si>
  <si>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</si>
  <si>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</si>
  <si>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</si>
  <si>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</si>
  <si>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</si>
  <si>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</si>
  <si>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</si>
  <si>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</si>
  <si>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</si>
  <si>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</si>
  <si>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</si>
  <si>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</si>
  <si>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</si>
  <si>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</si>
  <si>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</si>
  <si>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</si>
  <si>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</si>
  <si>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</si>
  <si>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</si>
  <si>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</si>
  <si>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</si>
  <si>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</si>
  <si>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</si>
  <si>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</si>
  <si>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</si>
  <si>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</si>
  <si>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</si>
  <si>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</si>
  <si>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</si>
  <si>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</si>
  <si>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</si>
  <si>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</si>
  <si>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</si>
  <si>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</si>
  <si>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</si>
  <si>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</si>
  <si>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</si>
  <si>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</si>
  <si>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</si>
  <si>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</si>
  <si>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</si>
  <si>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</si>
  <si>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</si>
  <si>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</si>
  <si>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</si>
  <si>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</si>
  <si>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</si>
  <si>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</si>
  <si>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</si>
  <si>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</si>
  <si>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</si>
  <si>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</si>
  <si>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</si>
  <si>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</si>
  <si>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</si>
  <si>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</si>
  <si>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</si>
  <si>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</si>
  <si>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</si>
  <si>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</si>
  <si>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</si>
  <si>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</si>
  <si>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</si>
  <si>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</si>
  <si>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</si>
  <si>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</si>
  <si>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</si>
  <si>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B FA25</t>
  </si>
  <si>
    <t>elwr-coreA-cladZr-Li00-bu10.inp</t>
  </si>
  <si>
    <t>Power percent per EACH FA</t>
  </si>
  <si>
    <t>Pu-239 (kg)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</si>
  <si>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</si>
  <si>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</si>
  <si>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</si>
  <si>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</si>
  <si>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</si>
  <si>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</si>
  <si>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</si>
  <si>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</si>
  <si>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</si>
  <si>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</si>
  <si>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</si>
  <si>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</si>
  <si>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</si>
  <si>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</si>
  <si>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</si>
  <si>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</si>
  <si>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</si>
  <si>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</si>
  <si>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</si>
  <si>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</si>
  <si>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</si>
  <si>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</si>
  <si>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</si>
  <si>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</si>
  <si>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/21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</si>
  <si>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</si>
  <si>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</si>
  <si>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</si>
  <si>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</si>
  <si>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</si>
  <si>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</si>
  <si>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</si>
  <si>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</si>
  <si>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</si>
  <si>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</si>
  <si>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</si>
  <si>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</si>
  <si>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</si>
  <si>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</si>
  <si>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</si>
  <si>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</si>
  <si>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</si>
  <si>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TRITIUM</t>
  </si>
  <si>
    <t>FA1</t>
  </si>
  <si>
    <t>(n,t) xs</t>
  </si>
  <si>
    <t>flux</t>
  </si>
  <si>
    <t>MWd/kg</t>
  </si>
  <si>
    <t>EFPD</t>
  </si>
  <si>
    <t>N(t)/N(0)</t>
  </si>
  <si>
    <t>Li</t>
  </si>
  <si>
    <t>dk</t>
  </si>
  <si>
    <t>k-inf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</si>
</sst>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E+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2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0" xfId="0" applyAlignment="1">
      <alignment horizontal="center"/>
    </xf>
    <xf numFmtId="165" fontId="0" fillId="0" borderId="2" xfId="0" applyNumberFormat="1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2" fontId="4" fillId="0" borderId="0" xfId="0" applyNumberFormat="1" applyFont="1"/>
    <xf numFmtId="164" fontId="5" fillId="0" borderId="2" xfId="0" applyNumberFormat="1" applyFont="1" applyBorder="1"/>
    <xf numFmtId="11" fontId="4" fillId="0" borderId="0" xfId="0" applyNumberFormat="1" applyFont="1"/>
    <xf numFmtId="11" fontId="4" fillId="0" borderId="2" xfId="0" applyNumberFormat="1" applyFont="1" applyBorder="1"/>
    <xf numFmtId="2" fontId="4" fillId="0" borderId="2" xfId="0" applyNumberFormat="1" applyFont="1" applyBorder="1"/>
    <xf numFmtId="0" fontId="4" fillId="3" borderId="6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5" fillId="0" borderId="4" xfId="0" applyFont="1" applyBorder="1"/>
    <xf numFmtId="2" fontId="4" fillId="0" borderId="4" xfId="0" applyNumberFormat="1" applyFont="1" applyBorder="1"/>
    <xf numFmtId="164" fontId="5" fillId="0" borderId="5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2" fontId="4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7" fillId="3" borderId="0" xfId="0" applyFont="1" applyFill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9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7" fillId="2" borderId="2" xfId="0" applyNumberFormat="1" applyFont="1" applyFill="1" applyBorder="1"/>
    <xf numFmtId="11" fontId="7" fillId="2" borderId="0" xfId="0" applyNumberFormat="1" applyFont="1" applyFill="1"/>
    <xf numFmtId="11" fontId="7" fillId="2" borderId="5" xfId="0" applyNumberFormat="1" applyFont="1" applyFill="1" applyBorder="1"/>
    <xf numFmtId="11" fontId="7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7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7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6" fillId="10" borderId="9" xfId="0" applyFont="1" applyFill="1" applyBorder="1"/>
    <xf numFmtId="0" fontId="7" fillId="10" borderId="8" xfId="0" applyFont="1" applyFill="1" applyBorder="1"/>
    <xf numFmtId="0" fontId="6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6" fillId="6" borderId="9" xfId="0" applyFont="1" applyFill="1" applyBorder="1"/>
    <xf numFmtId="0" fontId="7" fillId="6" borderId="8" xfId="0" applyFont="1" applyFill="1" applyBorder="1"/>
    <xf numFmtId="166" fontId="1" fillId="0" borderId="6" xfId="0" applyNumberFormat="1" applyFont="1" applyBorder="1"/>
    <xf numFmtId="0" fontId="6" fillId="8" borderId="9" xfId="0" applyFont="1" applyFill="1" applyBorder="1"/>
    <xf numFmtId="0" fontId="7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7" fillId="10" borderId="10" xfId="0" applyFont="1" applyFill="1" applyBorder="1"/>
    <xf numFmtId="0" fontId="6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7" fillId="0" borderId="10" xfId="0" applyFont="1" applyBorder="1"/>
    <xf numFmtId="0" fontId="4" fillId="0" borderId="6" xfId="0" applyFont="1" applyBorder="1"/>
    <xf numFmtId="0" fontId="4" fillId="0" borderId="10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7" fillId="10" borderId="13" xfId="0" applyFont="1" applyFill="1" applyBorder="1"/>
    <xf numFmtId="0" fontId="6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7" fillId="0" borderId="13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8" fillId="0" borderId="0" xfId="0" applyNumberFormat="1" applyFont="1"/>
    <xf numFmtId="11" fontId="8" fillId="0" borderId="4" xfId="0" applyNumberFormat="1" applyFont="1" applyBorder="1"/>
    <xf numFmtId="11" fontId="5" fillId="0" borderId="0" xfId="0" applyNumberFormat="1" applyFont="1"/>
    <xf numFmtId="11" fontId="5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7" fillId="2" borderId="6" xfId="0" applyNumberFormat="1" applyFont="1" applyFill="1" applyBorder="1"/>
    <xf numFmtId="11" fontId="7" fillId="2" borderId="7" xfId="0" applyNumberFormat="1" applyFont="1" applyFill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0" fontId="7" fillId="0" borderId="6" xfId="0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0" fontId="6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6" fillId="0" borderId="10" xfId="0" applyFont="1" applyBorder="1"/>
    <xf numFmtId="0" fontId="3" fillId="0" borderId="10" xfId="0" applyFont="1" applyBorder="1"/>
    <xf numFmtId="11" fontId="7" fillId="11" borderId="2" xfId="0" applyNumberFormat="1" applyFont="1" applyFill="1" applyBorder="1"/>
    <xf numFmtId="11" fontId="7" fillId="11" borderId="0" xfId="0" applyNumberFormat="1" applyFont="1" applyFill="1"/>
    <xf numFmtId="2" fontId="7" fillId="11" borderId="0" xfId="0" applyNumberFormat="1" applyFont="1" applyFill="1"/>
    <xf numFmtId="0" fontId="7" fillId="10" borderId="9" xfId="0" applyFont="1" applyFill="1" applyBorder="1"/>
    <xf numFmtId="0" fontId="6" fillId="8" borderId="8" xfId="0" applyFont="1" applyFill="1" applyBorder="1"/>
    <xf numFmtId="0" fontId="7" fillId="8" borderId="9" xfId="0" applyFont="1" applyFill="1" applyBorder="1"/>
    <xf numFmtId="0" fontId="7" fillId="8" borderId="13" xfId="0" applyFont="1" applyFill="1" applyBorder="1"/>
    <xf numFmtId="0" fontId="7" fillId="8" borderId="10" xfId="0" applyFont="1" applyFill="1" applyBorder="1"/>
    <xf numFmtId="0" fontId="6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7" fillId="11" borderId="2" xfId="0" applyFont="1" applyFill="1" applyBorder="1"/>
    <xf numFmtId="167" fontId="0" fillId="0" borderId="2" xfId="0" applyNumberFormat="1" applyBorder="1"/>
    <xf numFmtId="168" fontId="0" fillId="0" borderId="2" xfId="0" applyNumberFormat="1" applyBorder="1"/>
    <xf numFmtId="167" fontId="0" fillId="0" borderId="0" xfId="0" applyNumberFormat="1"/>
    <xf numFmtId="167" fontId="0" fillId="2" borderId="0" xfId="0" applyNumberFormat="1" applyFill="1"/>
    <xf numFmtId="0" fontId="10" fillId="0" borderId="6" xfId="0" applyFont="1" applyBorder="1"/>
    <xf numFmtId="0" fontId="10" fillId="0" borderId="0" xfId="0" applyFont="1"/>
    <xf numFmtId="0" fontId="10" fillId="0" borderId="2" xfId="0" applyFont="1" applyBorder="1"/>
    <xf numFmtId="11" fontId="10" fillId="0" borderId="2" xfId="0" applyNumberFormat="1" applyFont="1" applyBorder="1"/>
    <xf numFmtId="11" fontId="10" fillId="0" borderId="0" xfId="0" applyNumberFormat="1" applyFont="1"/>
    <xf numFmtId="0" fontId="10" fillId="4" borderId="6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11" fontId="10" fillId="4" borderId="2" xfId="0" applyNumberFormat="1" applyFont="1" applyFill="1" applyBorder="1"/>
    <xf numFmtId="11" fontId="10" fillId="4" borderId="0" xfId="0" applyNumberFormat="1" applyFont="1" applyFill="1"/>
    <xf numFmtId="0" fontId="10" fillId="2" borderId="6" xfId="0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11" fillId="0" borderId="0" xfId="0" applyFont="1"/>
    <xf numFmtId="164" fontId="11" fillId="0" borderId="0" xfId="0" applyNumberFormat="1" applyFont="1"/>
    <xf numFmtId="11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3" fillId="0" borderId="6" xfId="0" applyFont="1" applyBorder="1"/>
    <xf numFmtId="0" fontId="13" fillId="0" borderId="2" xfId="0" applyFont="1" applyBorder="1"/>
    <xf numFmtId="0" fontId="14" fillId="4" borderId="0" xfId="0" applyFont="1" applyFill="1"/>
    <xf numFmtId="0" fontId="13" fillId="4" borderId="6" xfId="0" applyFont="1" applyFill="1" applyBorder="1"/>
    <xf numFmtId="0" fontId="13" fillId="5" borderId="0" xfId="0" applyFont="1" applyFill="1"/>
    <xf numFmtId="0" fontId="13" fillId="5" borderId="6" xfId="0" applyFont="1" applyFill="1" applyBorder="1"/>
    <xf numFmtId="0" fontId="13" fillId="6" borderId="0" xfId="0" applyFont="1" applyFill="1"/>
    <xf numFmtId="0" fontId="13" fillId="6" borderId="6" xfId="0" applyFont="1" applyFill="1" applyBorder="1"/>
    <xf numFmtId="0" fontId="13" fillId="7" borderId="0" xfId="0" applyFont="1" applyFill="1"/>
    <xf numFmtId="0" fontId="13" fillId="7" borderId="6" xfId="0" applyFont="1" applyFill="1" applyBorder="1"/>
    <xf numFmtId="0" fontId="13" fillId="4" borderId="0" xfId="0" applyFont="1" applyFill="1"/>
    <xf numFmtId="0" fontId="13" fillId="4" borderId="2" xfId="0" applyFont="1" applyFill="1" applyBorder="1"/>
    <xf numFmtId="0" fontId="15" fillId="10" borderId="15" xfId="0" applyFont="1" applyFill="1" applyBorder="1"/>
    <xf numFmtId="0" fontId="13" fillId="10" borderId="18" xfId="0" applyFont="1" applyFill="1" applyBorder="1"/>
    <xf numFmtId="0" fontId="13" fillId="10" borderId="15" xfId="0" applyFont="1" applyFill="1" applyBorder="1"/>
    <xf numFmtId="0" fontId="15" fillId="10" borderId="16" xfId="0" applyFont="1" applyFill="1" applyBorder="1"/>
    <xf numFmtId="0" fontId="13" fillId="10" borderId="17" xfId="0" applyFont="1" applyFill="1" applyBorder="1"/>
    <xf numFmtId="0" fontId="15" fillId="10" borderId="18" xfId="0" applyFont="1" applyFill="1" applyBorder="1"/>
    <xf numFmtId="0" fontId="15" fillId="0" borderId="0" xfId="0" applyFont="1"/>
    <xf numFmtId="0" fontId="15" fillId="0" borderId="6" xfId="0" applyFont="1" applyBorder="1"/>
    <xf numFmtId="0" fontId="15" fillId="0" borderId="2" xfId="0" applyFont="1" applyBorder="1"/>
    <xf numFmtId="0" fontId="15" fillId="0" borderId="11" xfId="0" applyFont="1" applyBorder="1"/>
    <xf numFmtId="0" fontId="13" fillId="3" borderId="6" xfId="0" applyFont="1" applyFill="1" applyBorder="1"/>
    <xf numFmtId="11" fontId="13" fillId="0" borderId="0" xfId="0" applyNumberFormat="1" applyFont="1"/>
    <xf numFmtId="0" fontId="15" fillId="3" borderId="6" xfId="0" applyFont="1" applyFill="1" applyBorder="1"/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11" fontId="13" fillId="0" borderId="2" xfId="0" applyNumberFormat="1" applyFont="1" applyBorder="1"/>
    <xf numFmtId="11" fontId="13" fillId="0" borderId="6" xfId="0" applyNumberFormat="1" applyFont="1" applyBorder="1"/>
    <xf numFmtId="165" fontId="13" fillId="0" borderId="2" xfId="0" applyNumberFormat="1" applyFont="1" applyBorder="1"/>
    <xf numFmtId="165" fontId="13" fillId="0" borderId="0" xfId="0" applyNumberFormat="1" applyFont="1"/>
    <xf numFmtId="11" fontId="11" fillId="0" borderId="2" xfId="0" applyNumberFormat="1" applyFont="1" applyBorder="1"/>
    <xf numFmtId="2" fontId="11" fillId="0" borderId="0" xfId="0" applyNumberFormat="1" applyFont="1"/>
    <xf numFmtId="1" fontId="15" fillId="0" borderId="6" xfId="0" applyNumberFormat="1" applyFont="1" applyBorder="1"/>
    <xf numFmtId="0" fontId="13" fillId="4" borderId="0" xfId="0" applyFont="1" applyFill="1" applyAlignment="1">
      <alignment horizontal="center"/>
    </xf>
    <xf numFmtId="0" fontId="13" fillId="4" borderId="6" xfId="0" applyFont="1" applyFill="1" applyBorder="1" applyAlignment="1">
      <alignment horizontal="center"/>
    </xf>
    <xf numFmtId="11" fontId="13" fillId="4" borderId="0" xfId="0" applyNumberFormat="1" applyFont="1" applyFill="1"/>
    <xf numFmtId="11" fontId="13" fillId="4" borderId="2" xfId="0" applyNumberFormat="1" applyFont="1" applyFill="1" applyBorder="1"/>
    <xf numFmtId="11" fontId="13" fillId="4" borderId="6" xfId="0" applyNumberFormat="1" applyFont="1" applyFill="1" applyBorder="1"/>
    <xf numFmtId="165" fontId="13" fillId="4" borderId="2" xfId="0" applyNumberFormat="1" applyFont="1" applyFill="1" applyBorder="1"/>
    <xf numFmtId="165" fontId="13" fillId="4" borderId="0" xfId="0" applyNumberFormat="1" applyFont="1" applyFill="1"/>
    <xf numFmtId="0" fontId="13" fillId="2" borderId="0" xfId="0" applyFont="1" applyFill="1"/>
    <xf numFmtId="11" fontId="13" fillId="2" borderId="0" xfId="0" applyNumberFormat="1" applyFont="1" applyFill="1"/>
    <xf numFmtId="11" fontId="13" fillId="2" borderId="2" xfId="0" applyNumberFormat="1" applyFont="1" applyFill="1" applyBorder="1"/>
    <xf numFmtId="11" fontId="11" fillId="2" borderId="2" xfId="0" applyNumberFormat="1" applyFont="1" applyFill="1" applyBorder="1"/>
    <xf numFmtId="11" fontId="11" fillId="2" borderId="0" xfId="0" applyNumberFormat="1" applyFont="1" applyFill="1"/>
    <xf numFmtId="11" fontId="13" fillId="2" borderId="6" xfId="0" applyNumberFormat="1" applyFont="1" applyFill="1" applyBorder="1"/>
    <xf numFmtId="165" fontId="13" fillId="2" borderId="2" xfId="0" applyNumberFormat="1" applyFont="1" applyFill="1" applyBorder="1"/>
    <xf numFmtId="165" fontId="13" fillId="2" borderId="0" xfId="0" applyNumberFormat="1" applyFont="1" applyFill="1"/>
    <xf numFmtId="2" fontId="11" fillId="2" borderId="0" xfId="0" applyNumberFormat="1" applyFont="1" applyFill="1"/>
    <xf numFmtId="0" fontId="13" fillId="2" borderId="2" xfId="0" applyFont="1" applyFill="1" applyBorder="1"/>
    <xf numFmtId="0" fontId="13" fillId="0" borderId="7" xfId="0" applyFont="1" applyBorder="1"/>
    <xf numFmtId="0" fontId="16" fillId="0" borderId="0" xfId="0" applyFont="1"/>
    <xf numFmtId="166" fontId="15" fillId="0" borderId="0" xfId="0" applyNumberFormat="1" applyFont="1"/>
    <xf numFmtId="2" fontId="13" fillId="0" borderId="0" xfId="0" applyNumberFormat="1" applyFont="1"/>
    <xf numFmtId="0" fontId="17" fillId="0" borderId="0" xfId="0" applyFont="1"/>
    <xf numFmtId="2" fontId="12" fillId="0" borderId="0" xfId="0" applyNumberFormat="1" applyFont="1"/>
    <xf numFmtId="0" fontId="15" fillId="3" borderId="0" xfId="0" applyFont="1" applyFill="1"/>
    <xf numFmtId="0" fontId="15" fillId="3" borderId="2" xfId="0" applyFont="1" applyFill="1" applyBorder="1"/>
    <xf numFmtId="0" fontId="15" fillId="3" borderId="11" xfId="0" applyFont="1" applyFill="1" applyBorder="1"/>
    <xf numFmtId="0" fontId="13" fillId="3" borderId="0" xfId="0" applyFont="1" applyFill="1"/>
    <xf numFmtId="11" fontId="0" fillId="3" borderId="0" xfId="0" applyNumberFormat="1" applyFill="1"/>
    <xf numFmtId="0" fontId="13" fillId="3" borderId="4" xfId="0" applyFont="1" applyFill="1" applyBorder="1"/>
    <xf numFmtId="11" fontId="13" fillId="3" borderId="0" xfId="0" applyNumberFormat="1" applyFont="1" applyFill="1"/>
    <xf numFmtId="0" fontId="13" fillId="3" borderId="14" xfId="0" applyFont="1" applyFill="1" applyBorder="1"/>
    <xf numFmtId="0" fontId="13" fillId="3" borderId="19" xfId="0" applyFont="1" applyFill="1" applyBorder="1"/>
    <xf numFmtId="2" fontId="15" fillId="0" borderId="6" xfId="0" applyNumberFormat="1" applyFont="1" applyBorder="1"/>
    <xf numFmtId="165" fontId="15" fillId="3" borderId="6" xfId="0" applyNumberFormat="1" applyFont="1" applyFill="1" applyBorder="1"/>
    <xf numFmtId="0" fontId="18" fillId="0" borderId="0" xfId="0" applyFont="1"/>
    <xf numFmtId="0" fontId="19" fillId="0" borderId="0" xfId="0" applyFont="1"/>
    <xf numFmtId="169" fontId="0" fillId="0" borderId="0" xfId="0" applyNumberFormat="1"/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Li!$C$7:$C$14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3'!$DK$104:$DK$111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3'!$DN$104:$DN$111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3'!$DQ$104:$DQ$111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3'!$DT$104:$DT$111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3'!$DW$104:$DW$111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2'!$AE$81:$AE$88</c:f>
              <c:numCache>
                <c:formatCode>General</c:formatCode>
                <c:ptCount val="8"/>
                <c:pt idx="0">
                  <c:v>0</c:v>
                </c:pt>
                <c:pt idx="1">
                  <c:v>3.1541699238095246E-3</c:v>
                </c:pt>
                <c:pt idx="2">
                  <c:v>7.4651824285714305E-2</c:v>
                </c:pt>
                <c:pt idx="3">
                  <c:v>0.36209004761904762</c:v>
                </c:pt>
                <c:pt idx="4">
                  <c:v>0.65273000000000014</c:v>
                </c:pt>
                <c:pt idx="5">
                  <c:v>0.88884285714285705</c:v>
                </c:pt>
                <c:pt idx="6">
                  <c:v>1.0840428571428571</c:v>
                </c:pt>
                <c:pt idx="7">
                  <c:v>1.2457619047619048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3'!$DX$105:$DX$111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3'!$DY$105:$DY$111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3'!$EA$105:$EA$111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3'!$EB$105:$EB$111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3'!$ED$105:$ED$111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3'!$EE$105:$EE$111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3'!$EG$105:$EG$111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3'!$EH$105:$EH$111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3'!$EJ$105:$EJ$111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3'!$EK$105:$EK$111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648F-4C7E-8927-8D5A997A635E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3'!$D$159:$D$166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3'!$E$159:$E$166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3'!$D$90:$D$97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3'!$E$90:$E$97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A/SS/18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497-47DF-945B-16A2F6BF7225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A/SS/20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97-47DF-945B-16A2F6BF722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A/Zr/34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3'!$D$126:$D$133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3'!$E$126:$E$133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1.17442</c:v>
                      </c:pt>
                      <c:pt idx="1">
                        <c:v>1.13998</c:v>
                      </c:pt>
                      <c:pt idx="2">
                        <c:v>1.1272899999999999</c:v>
                      </c:pt>
                      <c:pt idx="3">
                        <c:v>1.08924</c:v>
                      </c:pt>
                      <c:pt idx="4">
                        <c:v>1.04081</c:v>
                      </c:pt>
                      <c:pt idx="5">
                        <c:v>0.99734</c:v>
                      </c:pt>
                      <c:pt idx="6">
                        <c:v>0.95650000000000002</c:v>
                      </c:pt>
                      <c:pt idx="7">
                        <c:v>0.91901999999999995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97-47DF-945B-16A2F6BF722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A/Zr/36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3'!$D$137:$D$144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3'!$E$137:$E$144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1.1690100000000001</c:v>
                      </c:pt>
                      <c:pt idx="1">
                        <c:v>1.1340300000000001</c:v>
                      </c:pt>
                      <c:pt idx="2">
                        <c:v>1.1218699999999999</c:v>
                      </c:pt>
                      <c:pt idx="3">
                        <c:v>1.0851599999999999</c:v>
                      </c:pt>
                      <c:pt idx="4">
                        <c:v>1.0370299999999999</c:v>
                      </c:pt>
                      <c:pt idx="5">
                        <c:v>0.99302999999999997</c:v>
                      </c:pt>
                      <c:pt idx="6">
                        <c:v>0.95369999999999999</c:v>
                      </c:pt>
                      <c:pt idx="7">
                        <c:v>0.91598000000000002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97-47DF-945B-16A2F6BF722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A/SS/0 old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97-47DF-945B-16A2F6BF722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A/SS/22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97-47DF-945B-16A2F6BF722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A/SS/24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97-47DF-945B-16A2F6BF7225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3'!$C$104:$C$111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 Figs'!$Q$141:$Q$142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'Results 3 Figs'!$R$141:$R$142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3'!$E$15:$E$20</c:f>
              <c:numCache>
                <c:formatCode>General</c:formatCode>
                <c:ptCount val="6"/>
                <c:pt idx="0">
                  <c:v>1.1396200000000001</c:v>
                </c:pt>
                <c:pt idx="1">
                  <c:v>1.1045499999999999</c:v>
                </c:pt>
                <c:pt idx="2">
                  <c:v>1.0603100000000001</c:v>
                </c:pt>
                <c:pt idx="3">
                  <c:v>1.0190300000000001</c:v>
                </c:pt>
                <c:pt idx="4">
                  <c:v>0.98097000000000001</c:v>
                </c:pt>
                <c:pt idx="5">
                  <c:v>0.94520999999999999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3'!$AC$15:$AC$20</c:f>
              <c:numCache>
                <c:formatCode>General</c:formatCode>
                <c:ptCount val="6"/>
                <c:pt idx="0">
                  <c:v>4.25</c:v>
                </c:pt>
                <c:pt idx="1">
                  <c:v>3.71</c:v>
                </c:pt>
                <c:pt idx="2">
                  <c:v>3.105</c:v>
                </c:pt>
                <c:pt idx="3">
                  <c:v>2.5750000000000002</c:v>
                </c:pt>
                <c:pt idx="4">
                  <c:v>2.105</c:v>
                </c:pt>
                <c:pt idx="5">
                  <c:v>1.696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3'!$AO$15:$AO$20</c:f>
              <c:numCache>
                <c:formatCode>General</c:formatCode>
                <c:ptCount val="6"/>
                <c:pt idx="0">
                  <c:v>122.7</c:v>
                </c:pt>
                <c:pt idx="1">
                  <c:v>122.45</c:v>
                </c:pt>
                <c:pt idx="2">
                  <c:v>122.075</c:v>
                </c:pt>
                <c:pt idx="3">
                  <c:v>121.7</c:v>
                </c:pt>
                <c:pt idx="4">
                  <c:v>121.3</c:v>
                </c:pt>
                <c:pt idx="5">
                  <c:v>120.875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2'!$Q$82:$Q$88</c:f>
              <c:numCache>
                <c:formatCode>0.00000</c:formatCode>
                <c:ptCount val="7"/>
                <c:pt idx="0">
                  <c:v>6.6030000000000005E-2</c:v>
                </c:pt>
                <c:pt idx="1">
                  <c:v>1.5350000000000001</c:v>
                </c:pt>
                <c:pt idx="2">
                  <c:v>6.8490000000000002</c:v>
                </c:pt>
                <c:pt idx="3">
                  <c:v>11.200000000000001</c:v>
                </c:pt>
                <c:pt idx="4">
                  <c:v>13.93</c:v>
                </c:pt>
                <c:pt idx="5">
                  <c:v>15.620000000000001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042716535433071"/>
                  <c:y val="-0.126452682997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</c:numCache>
            </c:numRef>
          </c:xVal>
          <c:yVal>
            <c:numRef>
              <c:f>Li!$C$22:$C$32</c:f>
              <c:numCache>
                <c:formatCode>General</c:formatCode>
                <c:ptCount val="11"/>
                <c:pt idx="0">
                  <c:v>0</c:v>
                </c:pt>
                <c:pt idx="1">
                  <c:v>-3.1789999999999985E-2</c:v>
                </c:pt>
                <c:pt idx="2">
                  <c:v>-6.0939999999999994E-2</c:v>
                </c:pt>
                <c:pt idx="3">
                  <c:v>-8.9159999999999906E-2</c:v>
                </c:pt>
                <c:pt idx="4">
                  <c:v>-0.10207999999999995</c:v>
                </c:pt>
                <c:pt idx="5">
                  <c:v>-0.11515000000000009</c:v>
                </c:pt>
                <c:pt idx="6">
                  <c:v>-0.14063000000000003</c:v>
                </c:pt>
                <c:pt idx="7">
                  <c:v>-0.16578000000000004</c:v>
                </c:pt>
                <c:pt idx="8">
                  <c:v>-0.1877899999999999</c:v>
                </c:pt>
                <c:pt idx="9">
                  <c:v>-0.20954000000000006</c:v>
                </c:pt>
                <c:pt idx="10">
                  <c:v>-0.22998999999999992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2'!$AK$57:$AK$61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2'!$AK$158:$AK$163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2'!$D$172:$D$179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2'!$Q$83:$Q$88</c:f>
              <c:numCache>
                <c:formatCode>0.00000</c:formatCode>
                <c:ptCount val="6"/>
                <c:pt idx="0">
                  <c:v>1.5350000000000001</c:v>
                </c:pt>
                <c:pt idx="1">
                  <c:v>6.8490000000000002</c:v>
                </c:pt>
                <c:pt idx="2">
                  <c:v>11.200000000000001</c:v>
                </c:pt>
                <c:pt idx="3">
                  <c:v>13.93</c:v>
                </c:pt>
                <c:pt idx="4">
                  <c:v>15.620000000000001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2'!$AC$83:$AC$88</c:f>
              <c:numCache>
                <c:formatCode>0.000000</c:formatCode>
                <c:ptCount val="6"/>
                <c:pt idx="0">
                  <c:v>1.5676883100000003</c:v>
                </c:pt>
                <c:pt idx="1">
                  <c:v>7.603891</c:v>
                </c:pt>
                <c:pt idx="2">
                  <c:v>13.707330000000002</c:v>
                </c:pt>
                <c:pt idx="3">
                  <c:v>18.665699999999998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5"/>
          <c:order val="2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Criticality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3'!$D$104:$D$111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3'!$E$104:$E$111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1.28281</c:v>
                      </c:pt>
                      <c:pt idx="1">
                        <c:v>1.2411399999999999</c:v>
                      </c:pt>
                      <c:pt idx="2">
                        <c:v>1.2247600000000001</c:v>
                      </c:pt>
                      <c:pt idx="3">
                        <c:v>1.1794199999999999</c:v>
                      </c:pt>
                      <c:pt idx="4">
                        <c:v>1.1241099999999999</c:v>
                      </c:pt>
                      <c:pt idx="5">
                        <c:v>1.0750200000000001</c:v>
                      </c:pt>
                      <c:pt idx="6">
                        <c:v>1.02928</c:v>
                      </c:pt>
                      <c:pt idx="7">
                        <c:v>0.98597000000000001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D0-4614-AAD7-930F8B10AD71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Criticality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2'!$E$81:$E$88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1.2827599999999999</c:v>
                      </c:pt>
                      <c:pt idx="1">
                        <c:v>1.2418800000000001</c:v>
                      </c:pt>
                      <c:pt idx="2">
                        <c:v>1.2251700000000001</c:v>
                      </c:pt>
                      <c:pt idx="3">
                        <c:v>1.1808700000000001</c:v>
                      </c:pt>
                      <c:pt idx="4">
                        <c:v>1.1259300000000001</c:v>
                      </c:pt>
                      <c:pt idx="5">
                        <c:v>1.07622</c:v>
                      </c:pt>
                      <c:pt idx="6">
                        <c:v>1.0305500000000001</c:v>
                      </c:pt>
                      <c:pt idx="7">
                        <c:v>0.98716999999999999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D0-4614-AAD7-930F8B10AD7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5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811548556430447"/>
                  <c:y val="9.527550002641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2'!$AF$83:$AF$88</c:f>
              <c:numCache>
                <c:formatCode>0.00000</c:formatCode>
                <c:ptCount val="6"/>
                <c:pt idx="0">
                  <c:v>0.97914871866334185</c:v>
                </c:pt>
                <c:pt idx="1">
                  <c:v>0.90072306402077573</c:v>
                </c:pt>
                <c:pt idx="2">
                  <c:v>0.81708107997691737</c:v>
                </c:pt>
                <c:pt idx="3">
                  <c:v>0.74628864709065301</c:v>
                </c:pt>
                <c:pt idx="4">
                  <c:v>0.6861440199605533</c:v>
                </c:pt>
                <c:pt idx="5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0-4060-B139-5D1C5FD9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7231"/>
        <c:axId val="143284831"/>
      </c:scatterChart>
      <c:valAx>
        <c:axId val="1432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831"/>
        <c:crosses val="autoZero"/>
        <c:crossBetween val="midCat"/>
      </c:valAx>
      <c:valAx>
        <c:axId val="1432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2'!$Q$81:$Q$88</c:f>
              <c:numCache>
                <c:formatCode>0.00000</c:formatCode>
                <c:ptCount val="8"/>
                <c:pt idx="0">
                  <c:v>0</c:v>
                </c:pt>
                <c:pt idx="1">
                  <c:v>6.6030000000000005E-2</c:v>
                </c:pt>
                <c:pt idx="2">
                  <c:v>1.5350000000000001</c:v>
                </c:pt>
                <c:pt idx="3">
                  <c:v>6.8490000000000002</c:v>
                </c:pt>
                <c:pt idx="4">
                  <c:v>11.200000000000001</c:v>
                </c:pt>
                <c:pt idx="5">
                  <c:v>13.93</c:v>
                </c:pt>
                <c:pt idx="6">
                  <c:v>15.620000000000001</c:v>
                </c:pt>
                <c:pt idx="7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3'!$AC$104:$AC$111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3'!$AR$105:$AR$111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3'!$H$104:$H$111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3'!$I$104:$I$111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3'!$K$104:$K$111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3'!$L$104:$L$111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3'!$N$104:$N$111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3'!$O$104:$O$111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3'!$Q$104:$Q$111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3'!$R$104:$R$111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3'!$T$104:$T$111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3'!$U$104:$U$111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3713910761154"/>
                  <c:y val="2.6048687966594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-3.4027x + 5.2617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1.688865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3'!$V$109:$V$110</c:f>
              <c:numCache>
                <c:formatCode>General</c:formatCode>
                <c:ptCount val="2"/>
                <c:pt idx="0">
                  <c:v>5.1825799999999997</c:v>
                </c:pt>
                <c:pt idx="1">
                  <c:v>5.1603599999999998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63-47CD-A8A4-773FAE6B1F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6224846894138"/>
                  <c:y val="-8.3503465509260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3.6432x + 2.0814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5.90676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3'!$R$109:$R$110</c:f>
              <c:numCache>
                <c:formatCode>General</c:formatCode>
                <c:ptCount val="2"/>
                <c:pt idx="0">
                  <c:v>1.1718525</c:v>
                </c:pt>
                <c:pt idx="1">
                  <c:v>1.1774074999999999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3-47CD-A8A4-773FAE6B1F76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2602799650044"/>
                  <c:y val="8.45248223831359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-1.4911x + 5.3468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3.781145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3'!$S$109:$S$110</c:f>
              <c:numCache>
                <c:formatCode>General</c:formatCode>
                <c:ptCount val="2"/>
                <c:pt idx="0">
                  <c:v>4.9808524999999904</c:v>
                </c:pt>
                <c:pt idx="1">
                  <c:v>4.9931324999999998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3-47CD-A8A4-773FAE6B1F76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6185476815397"/>
                  <c:y val="1.11937668757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-1.8436x + 6.1533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4.21752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3'!$T$109:$T$110</c:f>
              <c:numCache>
                <c:formatCode>General</c:formatCode>
                <c:ptCount val="2"/>
                <c:pt idx="0">
                  <c:v>3.9621200000000001</c:v>
                </c:pt>
                <c:pt idx="1">
                  <c:v>3.9435799999999999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3-47CD-A8A4-773FAE6B1F76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3963254593175"/>
                  <c:y val="-5.623072798529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-3.1014x + 8.0219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4.76543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3'!$U$109:$U$110</c:f>
              <c:numCache>
                <c:formatCode>General</c:formatCode>
                <c:ptCount val="2"/>
                <c:pt idx="0">
                  <c:v>1.2204599999999901</c:v>
                </c:pt>
                <c:pt idx="1">
                  <c:v>1.21678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63-47CD-A8A4-773FAE6B1F76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1.1000000000000001"/>
          <c:min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1.1000000000000001"/>
          <c:min val="1.04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3'!$BA$104:$BA$111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3'!$BB$104:$BB$111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3'!$BD$104:$BD$111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3'!$BE$104:$BE$111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3'!$BG$104:$BG$111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3'!$BH$104:$BH$111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3'!$BJ$104:$BJ$111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3'!$BK$104:$BK$111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3'!$BM$104:$BM$111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3'!$BN$104:$BN$111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1buz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2'!$Q$81:$Q$88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0</c:v>
                      </c:pt>
                      <c:pt idx="1">
                        <c:v>6.6030000000000005E-2</c:v>
                      </c:pt>
                      <c:pt idx="2">
                        <c:v>1.5350000000000001</c:v>
                      </c:pt>
                      <c:pt idx="3">
                        <c:v>6.8490000000000002</c:v>
                      </c:pt>
                      <c:pt idx="4">
                        <c:v>11.200000000000001</c:v>
                      </c:pt>
                      <c:pt idx="5">
                        <c:v>13.93</c:v>
                      </c:pt>
                      <c:pt idx="6">
                        <c:v>15.620000000000001</c:v>
                      </c:pt>
                      <c:pt idx="7">
                        <c:v>16.600000000000001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A0-480B-83E9-ED0E5A22B52C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3'!$DI$104:$DI$111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3'!$DJ$104:$DJ$111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3'!$DL$104:$DL$111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3'!$DM$104:$DM$111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3'!$DO$104:$DO$111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3'!$DP$104:$DP$111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3'!$DR$104:$DR$111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3'!$DS$104:$DS$111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3'!$DU$104:$DU$111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3'!$DV$104:$DV$111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069-4E7A-9B91-3CC4604B1670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236329</xdr:colOff>
      <xdr:row>19</xdr:row>
      <xdr:rowOff>35340</xdr:rowOff>
    </xdr:from>
    <xdr:to>
      <xdr:col>10</xdr:col>
      <xdr:colOff>605182</xdr:colOff>
      <xdr:row>33</xdr:row>
      <xdr:rowOff>183323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167639</xdr:colOff>
      <xdr:row>2</xdr:row>
      <xdr:rowOff>114300</xdr:rowOff>
    </xdr:from>
    <xdr:to>
      <xdr:col>15</xdr:col>
      <xdr:colOff>326314</xdr:colOff>
      <xdr:row>28</xdr:row>
      <xdr:rowOff>174365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105104</xdr:colOff>
      <xdr:row>33</xdr:row>
      <xdr:rowOff>183930</xdr:rowOff>
    </xdr:from>
    <xdr:to>
      <xdr:col>9</xdr:col>
      <xdr:colOff>409904</xdr:colOff>
      <xdr:row>53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C6760-FA63-4674-A356-14C3E3D0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121926</xdr:colOff>
      <xdr:row>1</xdr:row>
      <xdr:rowOff>68580</xdr:rowOff>
    </xdr:from>
    <xdr:to>
      <xdr:col>32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392430</xdr:colOff>
      <xdr:row>0</xdr:row>
      <xdr:rowOff>0</xdr:rowOff>
    </xdr:from>
    <xdr:to>
      <xdr:col>37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499110</xdr:colOff>
      <xdr:row>0</xdr:row>
      <xdr:rowOff>0</xdr:rowOff>
    </xdr:from>
    <xdr:to>
      <xdr:col>42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146579</xdr:colOff>
      <xdr:row>68</xdr:row>
      <xdr:rowOff>50651</xdr:rowOff>
    </xdr:from>
    <xdr:to>
      <xdr:col>9</xdr:col>
      <xdr:colOff>428513</xdr:colOff>
      <xdr:row>76</xdr:row>
      <xdr:rowOff>81131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508075</xdr:colOff>
      <xdr:row>68</xdr:row>
      <xdr:rowOff>47066</xdr:rowOff>
    </xdr:from>
    <xdr:to>
      <xdr:col>14</xdr:col>
      <xdr:colOff>359485</xdr:colOff>
      <xdr:row>76</xdr:row>
      <xdr:rowOff>138506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461459</xdr:colOff>
      <xdr:row>68</xdr:row>
      <xdr:rowOff>20171</xdr:rowOff>
    </xdr:from>
    <xdr:to>
      <xdr:col>19</xdr:col>
      <xdr:colOff>274769</xdr:colOff>
      <xdr:row>76</xdr:row>
      <xdr:rowOff>119231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448236</xdr:colOff>
      <xdr:row>67</xdr:row>
      <xdr:rowOff>138953</xdr:rowOff>
    </xdr:from>
    <xdr:to>
      <xdr:col>26</xdr:col>
      <xdr:colOff>313765</xdr:colOff>
      <xdr:row>76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B43B-A86C-6613-8A30-813D51F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baseColWidth="10" defaultColWidth="8.83203125" defaultRowHeight="15" x14ac:dyDescent="0.2"/>
  <cols>
    <col min="1" max="1" width="34.33203125" customWidth="1"/>
    <col min="2" max="2" width="11.1640625" style="7" customWidth="1"/>
    <col min="3" max="4" width="11.1640625" customWidth="1"/>
    <col min="5" max="5" width="8.83203125" style="7"/>
    <col min="8" max="8" width="8.83203125" style="7"/>
    <col min="9" max="9" width="10.83203125" customWidth="1"/>
    <col min="10" max="10" width="7.5" customWidth="1"/>
    <col min="12" max="12" width="12.1640625" customWidth="1"/>
    <col min="13" max="13" width="7.5" customWidth="1"/>
    <col min="14" max="14" width="12.1640625" customWidth="1"/>
    <col min="15" max="15" width="10.33203125" customWidth="1"/>
    <col min="16" max="16" width="8.83203125" style="7"/>
    <col min="17" max="17" width="12.1640625" customWidth="1"/>
    <col min="18" max="18" width="7.1640625" customWidth="1"/>
    <col min="20" max="20" width="9.5" customWidth="1"/>
    <col min="21" max="21" width="7.83203125" customWidth="1"/>
    <col min="22" max="22" width="12.83203125" customWidth="1"/>
    <col min="23" max="23" width="10.33203125" customWidth="1"/>
    <col min="24" max="24" width="6.83203125" style="7" customWidth="1"/>
    <col min="25" max="25" width="8.6640625" style="7" customWidth="1"/>
    <col min="26" max="26" width="11.83203125" style="7" customWidth="1"/>
    <col min="27" max="27" width="11.33203125" style="7" bestFit="1" customWidth="1"/>
    <col min="28" max="28" width="11.33203125" customWidth="1"/>
    <col min="29" max="29" width="15.5" customWidth="1"/>
    <col min="30" max="30" width="28.83203125" style="7" customWidth="1"/>
  </cols>
  <sheetData>
    <row r="1" spans="1:30" x14ac:dyDescent="0.2">
      <c r="A1" s="1"/>
      <c r="B1"/>
      <c r="E1"/>
      <c r="H1"/>
      <c r="P1"/>
      <c r="Y1"/>
      <c r="Z1"/>
      <c r="AA1"/>
    </row>
    <row r="2" spans="1:30" x14ac:dyDescent="0.2">
      <c r="B2"/>
      <c r="E2"/>
      <c r="F2">
        <f>100*167/4000</f>
        <v>4.1749999999999998</v>
      </c>
      <c r="H2"/>
      <c r="P2"/>
      <c r="Y2"/>
      <c r="Z2"/>
      <c r="AA2"/>
    </row>
    <row r="3" spans="1:30" x14ac:dyDescent="0.2">
      <c r="B3"/>
      <c r="E3"/>
      <c r="H3"/>
      <c r="P3"/>
      <c r="Y3"/>
      <c r="Z3"/>
      <c r="AA3"/>
    </row>
    <row r="4" spans="1:30" x14ac:dyDescent="0.2">
      <c r="B4"/>
      <c r="E4"/>
      <c r="H4"/>
      <c r="P4"/>
      <c r="Y4"/>
      <c r="Z4"/>
      <c r="AA4"/>
    </row>
    <row r="5" spans="1:30" s="6" customFormat="1" ht="16" thickBot="1" x14ac:dyDescent="0.25">
      <c r="X5" s="20"/>
      <c r="AD5" s="20"/>
    </row>
    <row r="6" spans="1:30" x14ac:dyDescent="0.2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82</v>
      </c>
      <c r="AA6" s="11" t="s">
        <v>49</v>
      </c>
      <c r="AB6" s="2"/>
      <c r="AC6" s="1"/>
    </row>
    <row r="7" spans="1:30" s="6" customFormat="1" ht="16" thickBot="1" x14ac:dyDescent="0.25">
      <c r="A7" s="4" t="s">
        <v>0</v>
      </c>
      <c r="B7" s="9" t="s">
        <v>1</v>
      </c>
      <c r="C7" s="14" t="s">
        <v>42</v>
      </c>
      <c r="D7" s="14" t="s">
        <v>86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83</v>
      </c>
      <c r="AC7" s="4" t="s">
        <v>85</v>
      </c>
      <c r="AD7" s="9" t="s">
        <v>46</v>
      </c>
    </row>
    <row r="8" spans="1:30" ht="120" customHeight="1" x14ac:dyDescent="0.2">
      <c r="A8" s="1" t="s">
        <v>39</v>
      </c>
      <c r="B8" s="7" t="s">
        <v>89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3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75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1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2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 x14ac:dyDescent="0.2">
      <c r="A9" s="1" t="s">
        <v>39</v>
      </c>
      <c r="B9" s="7" t="s">
        <v>90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3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75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1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2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 x14ac:dyDescent="0.2">
      <c r="A10" t="s">
        <v>84</v>
      </c>
      <c r="B10" s="7" t="s">
        <v>87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3">
        <v>3.5000000000000003E-2</v>
      </c>
      <c r="J10">
        <v>9.5</v>
      </c>
      <c r="K10" s="119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68</v>
      </c>
      <c r="Q10">
        <v>2.5000000000000001E-3</v>
      </c>
      <c r="R10">
        <v>18.95</v>
      </c>
      <c r="S10" s="119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1">
        <v>25</v>
      </c>
      <c r="Y10" s="13">
        <f t="shared" ref="Y10" si="34">X10*(M10+U10)</f>
        <v>501240.77645479282</v>
      </c>
      <c r="Z10" s="118">
        <f>(J10*M10)*X10/1000</f>
        <v>3607.4146790307059</v>
      </c>
      <c r="AA10" s="22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 x14ac:dyDescent="0.2">
      <c r="A11" t="s">
        <v>84</v>
      </c>
      <c r="B11" s="7" t="s">
        <v>88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3">
        <v>3.5000000000000003E-2</v>
      </c>
      <c r="J11">
        <v>9.5</v>
      </c>
      <c r="K11" s="119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68</v>
      </c>
      <c r="Q11">
        <v>2.5000000000000001E-3</v>
      </c>
      <c r="R11">
        <v>18.95</v>
      </c>
      <c r="S11" s="119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1">
        <v>25</v>
      </c>
      <c r="Y11" s="13">
        <f t="shared" si="21"/>
        <v>501240.77645479282</v>
      </c>
      <c r="Z11" s="118">
        <f>(J11*M11)*X11/1000</f>
        <v>3607.4146790307059</v>
      </c>
      <c r="AA11" s="22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 x14ac:dyDescent="0.2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3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1">
        <v>21</v>
      </c>
      <c r="Y12" s="13">
        <f t="shared" si="21"/>
        <v>421042.252222026</v>
      </c>
      <c r="Z12" s="13">
        <f t="shared" si="22"/>
        <v>4997.6439453141693</v>
      </c>
      <c r="AA12" s="22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75" customHeight="1" x14ac:dyDescent="0.2">
      <c r="A14" t="s">
        <v>92</v>
      </c>
      <c r="B14" s="7" t="s">
        <v>89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3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3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1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2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309" t="e" vm="3">
        <v>#VALUE!</v>
      </c>
    </row>
    <row r="15" spans="1:30" ht="25.75" customHeight="1" x14ac:dyDescent="0.2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3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3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1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2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309"/>
    </row>
    <row r="16" spans="1:30" ht="25.75" customHeight="1" x14ac:dyDescent="0.2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3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3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1">
        <v>4</v>
      </c>
      <c r="Y16" s="13">
        <f t="shared" si="59"/>
        <v>80198.524232766853</v>
      </c>
      <c r="Z16" s="13">
        <f t="shared" si="60"/>
        <v>761.88598021128507</v>
      </c>
      <c r="AA16" s="22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309"/>
    </row>
    <row r="17" spans="5:30" ht="25.75" customHeight="1" x14ac:dyDescent="0.2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3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3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1">
        <v>4</v>
      </c>
      <c r="Y17" s="13">
        <f t="shared" si="59"/>
        <v>80198.524232766853</v>
      </c>
      <c r="Z17" s="13">
        <f t="shared" si="60"/>
        <v>761.88598021128507</v>
      </c>
      <c r="AA17" s="22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309"/>
    </row>
    <row r="18" spans="5:30" ht="25.75" customHeight="1" x14ac:dyDescent="0.2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3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3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1">
        <v>1</v>
      </c>
      <c r="Y18" s="13">
        <f t="shared" si="59"/>
        <v>20049.631058191713</v>
      </c>
      <c r="Z18" s="13">
        <f t="shared" si="60"/>
        <v>190.47149505282127</v>
      </c>
      <c r="AA18" s="22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309"/>
    </row>
    <row r="19" spans="5:30" ht="25.75" customHeight="1" x14ac:dyDescent="0.2">
      <c r="Y19" s="21">
        <f>SUM(Y14:Y18)</f>
        <v>421042.25222202594</v>
      </c>
      <c r="Z19" s="21">
        <f>SUM(Z14:Z18)</f>
        <v>3999.9013961092469</v>
      </c>
      <c r="AA19" s="21">
        <f>SUM(AA14:AA18)</f>
        <v>1116.8138885007008</v>
      </c>
      <c r="AB19">
        <f t="shared" si="48"/>
        <v>237.50585475033878</v>
      </c>
      <c r="AD19" s="309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3:C33"/>
  <sheetViews>
    <sheetView tabSelected="1" zoomScale="115" zoomScaleNormal="115" workbookViewId="0">
      <selection activeCell="C37" sqref="C37"/>
    </sheetView>
  </sheetViews>
  <sheetFormatPr baseColWidth="10" defaultColWidth="8.83203125" defaultRowHeight="15" x14ac:dyDescent="0.2"/>
  <cols>
    <col min="2" max="2" width="13.1640625" customWidth="1"/>
    <col min="3" max="3" width="10.1640625" customWidth="1"/>
  </cols>
  <sheetData>
    <row r="3" spans="1:3" x14ac:dyDescent="0.2">
      <c r="A3" s="1" t="s">
        <v>139</v>
      </c>
      <c r="B3" s="308">
        <v>6.5242360000000004E-23</v>
      </c>
    </row>
    <row r="4" spans="1:3" x14ac:dyDescent="0.2">
      <c r="A4" s="1" t="s">
        <v>140</v>
      </c>
      <c r="B4" s="308">
        <v>257440000000000</v>
      </c>
    </row>
    <row r="6" spans="1:3" x14ac:dyDescent="0.2">
      <c r="A6" s="306" t="s">
        <v>142</v>
      </c>
      <c r="B6" s="306" t="s">
        <v>141</v>
      </c>
      <c r="C6" s="1" t="s">
        <v>143</v>
      </c>
    </row>
    <row r="7" spans="1:3" x14ac:dyDescent="0.2">
      <c r="A7" s="307">
        <v>0</v>
      </c>
      <c r="B7" s="307">
        <v>0</v>
      </c>
      <c r="C7" s="23">
        <f>EXP(-$B$3*$B$4*86400*A7)</f>
        <v>1</v>
      </c>
    </row>
    <row r="8" spans="1:3" x14ac:dyDescent="0.2">
      <c r="A8" s="307">
        <v>3.5256599999999998</v>
      </c>
      <c r="B8" s="307">
        <v>0.1</v>
      </c>
      <c r="C8" s="23">
        <f t="shared" ref="C8:C14" si="0">EXP(-$B$3*$B$4*86400*A8)</f>
        <v>0.99489672075111868</v>
      </c>
    </row>
    <row r="9" spans="1:3" x14ac:dyDescent="0.2">
      <c r="A9" s="307">
        <v>35.256599999999999</v>
      </c>
      <c r="B9" s="307">
        <v>1</v>
      </c>
      <c r="C9" s="23">
        <f t="shared" si="0"/>
        <v>0.95012335589141295</v>
      </c>
    </row>
    <row r="10" spans="1:3" x14ac:dyDescent="0.2">
      <c r="A10" s="307">
        <v>176.28299999999999</v>
      </c>
      <c r="B10" s="307">
        <v>5</v>
      </c>
      <c r="C10" s="23">
        <f t="shared" si="0"/>
        <v>0.77428343870356808</v>
      </c>
    </row>
    <row r="11" spans="1:3" x14ac:dyDescent="0.2">
      <c r="A11" s="307">
        <v>352.56599999999997</v>
      </c>
      <c r="B11" s="307">
        <v>10</v>
      </c>
      <c r="C11" s="23">
        <f t="shared" si="0"/>
        <v>0.59951484345062211</v>
      </c>
    </row>
    <row r="12" spans="1:3" x14ac:dyDescent="0.2">
      <c r="A12" s="307">
        <v>528.84799999999996</v>
      </c>
      <c r="B12" s="307">
        <v>15</v>
      </c>
      <c r="C12" s="23">
        <f t="shared" si="0"/>
        <v>0.46419508816804433</v>
      </c>
    </row>
    <row r="13" spans="1:3" x14ac:dyDescent="0.2">
      <c r="A13" s="307">
        <v>705.13099999999997</v>
      </c>
      <c r="B13" s="307">
        <v>20</v>
      </c>
      <c r="C13" s="23">
        <f t="shared" si="0"/>
        <v>0.35941856909605935</v>
      </c>
    </row>
    <row r="14" spans="1:3" x14ac:dyDescent="0.2">
      <c r="A14" s="307">
        <v>881.41399999999999</v>
      </c>
      <c r="B14" s="307">
        <v>25</v>
      </c>
      <c r="C14" s="23">
        <f t="shared" si="0"/>
        <v>0.27829184561361275</v>
      </c>
    </row>
    <row r="16" spans="1:3" x14ac:dyDescent="0.2">
      <c r="A16" s="1"/>
      <c r="B16" s="306"/>
    </row>
    <row r="21" spans="1:3" x14ac:dyDescent="0.2">
      <c r="A21" s="1" t="s">
        <v>144</v>
      </c>
      <c r="B21" s="1" t="s">
        <v>146</v>
      </c>
      <c r="C21" s="1" t="s">
        <v>145</v>
      </c>
    </row>
    <row r="22" spans="1:3" x14ac:dyDescent="0.2">
      <c r="A22">
        <v>0</v>
      </c>
      <c r="B22">
        <v>1.33114</v>
      </c>
      <c r="C22">
        <f>$B$22-B22</f>
        <v>0</v>
      </c>
    </row>
    <row r="23" spans="1:3" x14ac:dyDescent="0.2">
      <c r="A23">
        <v>20</v>
      </c>
      <c r="B23">
        <v>1.29935</v>
      </c>
      <c r="C23">
        <f>B23-$B$22</f>
        <v>-3.1789999999999985E-2</v>
      </c>
    </row>
    <row r="24" spans="1:3" x14ac:dyDescent="0.2">
      <c r="A24">
        <v>40</v>
      </c>
      <c r="B24">
        <v>1.2702</v>
      </c>
      <c r="C24">
        <f t="shared" ref="C24:C33" si="1">B24-$B$22</f>
        <v>-6.0939999999999994E-2</v>
      </c>
    </row>
    <row r="25" spans="1:3" x14ac:dyDescent="0.2">
      <c r="A25">
        <v>60</v>
      </c>
      <c r="B25">
        <v>1.2419800000000001</v>
      </c>
      <c r="C25">
        <f t="shared" si="1"/>
        <v>-8.9159999999999906E-2</v>
      </c>
    </row>
    <row r="26" spans="1:3" x14ac:dyDescent="0.2">
      <c r="A26">
        <v>70</v>
      </c>
      <c r="B26">
        <v>1.22906</v>
      </c>
      <c r="C26">
        <f t="shared" si="1"/>
        <v>-0.10207999999999995</v>
      </c>
    </row>
    <row r="27" spans="1:3" x14ac:dyDescent="0.2">
      <c r="A27">
        <v>80</v>
      </c>
      <c r="B27">
        <v>1.2159899999999999</v>
      </c>
      <c r="C27">
        <f t="shared" si="1"/>
        <v>-0.11515000000000009</v>
      </c>
    </row>
    <row r="28" spans="1:3" x14ac:dyDescent="0.2">
      <c r="A28">
        <v>100</v>
      </c>
      <c r="B28">
        <v>1.19051</v>
      </c>
      <c r="C28">
        <f t="shared" si="1"/>
        <v>-0.14063000000000003</v>
      </c>
    </row>
    <row r="29" spans="1:3" x14ac:dyDescent="0.2">
      <c r="A29">
        <v>120</v>
      </c>
      <c r="B29">
        <v>1.16536</v>
      </c>
      <c r="C29">
        <f t="shared" si="1"/>
        <v>-0.16578000000000004</v>
      </c>
    </row>
    <row r="30" spans="1:3" x14ac:dyDescent="0.2">
      <c r="A30">
        <v>140</v>
      </c>
      <c r="B30">
        <v>1.1433500000000001</v>
      </c>
      <c r="C30">
        <f t="shared" si="1"/>
        <v>-0.1877899999999999</v>
      </c>
    </row>
    <row r="31" spans="1:3" x14ac:dyDescent="0.2">
      <c r="A31">
        <v>160</v>
      </c>
      <c r="B31">
        <v>1.1215999999999999</v>
      </c>
      <c r="C31">
        <f t="shared" ref="C31" si="2">B31-$B$22</f>
        <v>-0.20954000000000006</v>
      </c>
    </row>
    <row r="32" spans="1:3" x14ac:dyDescent="0.2">
      <c r="A32">
        <v>180</v>
      </c>
      <c r="B32">
        <v>1.1011500000000001</v>
      </c>
      <c r="C32">
        <f t="shared" si="1"/>
        <v>-0.22998999999999992</v>
      </c>
    </row>
    <row r="33" spans="1:3" x14ac:dyDescent="0.2">
      <c r="A33">
        <v>200</v>
      </c>
      <c r="B33">
        <v>1.08148</v>
      </c>
      <c r="C33">
        <f t="shared" si="1"/>
        <v>-0.24965999999999999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topLeftCell="O118" zoomScale="130" zoomScaleNormal="130" workbookViewId="0">
      <selection activeCell="S146" sqref="S146"/>
    </sheetView>
  </sheetViews>
  <sheetFormatPr baseColWidth="10" defaultColWidth="8.83203125" defaultRowHeight="15" x14ac:dyDescent="0.2"/>
  <sheetData>
    <row r="141" spans="17:18" x14ac:dyDescent="0.2">
      <c r="Q141">
        <v>0</v>
      </c>
      <c r="R141">
        <v>1.03</v>
      </c>
    </row>
    <row r="142" spans="17:18" x14ac:dyDescent="0.2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I280"/>
  <sheetViews>
    <sheetView topLeftCell="A79" zoomScale="85" zoomScaleNormal="85" workbookViewId="0">
      <pane xSplit="5" topLeftCell="DW1" activePane="topRight" state="frozen"/>
      <selection pane="topRight" activeCell="ET94" sqref="ET94"/>
    </sheetView>
  </sheetViews>
  <sheetFormatPr baseColWidth="10" defaultColWidth="8.83203125" defaultRowHeight="13" x14ac:dyDescent="0.15"/>
  <cols>
    <col min="1" max="1" width="9.83203125" style="234" customWidth="1"/>
    <col min="2" max="2" width="10" style="235" customWidth="1"/>
    <col min="3" max="3" width="8.6640625" style="234" customWidth="1"/>
    <col min="4" max="4" width="6" style="234" customWidth="1"/>
    <col min="5" max="5" width="9.5" style="235" customWidth="1"/>
    <col min="6" max="6" width="9.5" style="234" customWidth="1"/>
    <col min="7" max="7" width="10.33203125" style="234" customWidth="1"/>
    <col min="8" max="8" width="10.33203125" style="236" customWidth="1"/>
    <col min="9" max="10" width="10.33203125" style="234" customWidth="1"/>
    <col min="11" max="11" width="10.33203125" style="236" customWidth="1"/>
    <col min="12" max="12" width="10.33203125" style="234" customWidth="1"/>
    <col min="13" max="13" width="8.33203125" style="234" customWidth="1"/>
    <col min="14" max="14" width="8.33203125" style="236" customWidth="1"/>
    <col min="15" max="16" width="8.33203125" style="234" customWidth="1"/>
    <col min="17" max="17" width="8.33203125" style="236" customWidth="1"/>
    <col min="18" max="19" width="8.33203125" style="234" customWidth="1"/>
    <col min="20" max="20" width="8.33203125" style="236" customWidth="1"/>
    <col min="21" max="22" width="8.33203125" style="234" customWidth="1"/>
    <col min="23" max="23" width="10.5" style="236" customWidth="1"/>
    <col min="24" max="24" width="9.83203125" style="234" customWidth="1"/>
    <col min="25" max="25" width="8.83203125" style="235" bestFit="1" customWidth="1"/>
    <col min="26" max="26" width="10.1640625" style="234" customWidth="1"/>
    <col min="27" max="27" width="9.83203125" style="234" customWidth="1"/>
    <col min="28" max="28" width="8.83203125" style="235" bestFit="1" customWidth="1"/>
    <col min="29" max="29" width="10" style="234" customWidth="1"/>
    <col min="30" max="30" width="9.83203125" style="234" customWidth="1"/>
    <col min="31" max="31" width="8.83203125" style="235" bestFit="1" customWidth="1"/>
    <col min="32" max="32" width="10.5" style="234" customWidth="1"/>
    <col min="33" max="33" width="9.83203125" style="234" customWidth="1"/>
    <col min="34" max="34" width="8.83203125" style="235" bestFit="1" customWidth="1"/>
    <col min="35" max="35" width="10.5" style="234" customWidth="1"/>
    <col min="36" max="36" width="9.83203125" style="234" customWidth="1"/>
    <col min="37" max="37" width="8.83203125" style="234" bestFit="1" customWidth="1"/>
    <col min="38" max="38" width="10.33203125" style="236" customWidth="1"/>
    <col min="39" max="40" width="8.83203125" style="234" bestFit="1" customWidth="1"/>
    <col min="41" max="41" width="9.5" style="236" customWidth="1"/>
    <col min="42" max="42" width="10.33203125" style="234" customWidth="1"/>
    <col min="43" max="43" width="8.83203125" style="234" bestFit="1" customWidth="1"/>
    <col min="44" max="44" width="8.83203125" style="236" bestFit="1" customWidth="1"/>
    <col min="45" max="45" width="8.83203125" style="234" bestFit="1" customWidth="1"/>
    <col min="46" max="46" width="9.83203125" style="234" bestFit="1" customWidth="1"/>
    <col min="47" max="47" width="8.83203125" style="236" bestFit="1" customWidth="1"/>
    <col min="48" max="48" width="8.83203125" style="234" bestFit="1" customWidth="1"/>
    <col min="49" max="50" width="8.83203125" style="236" bestFit="1" customWidth="1"/>
    <col min="51" max="52" width="8.83203125" style="234" bestFit="1" customWidth="1"/>
    <col min="53" max="53" width="8.83203125" style="236" bestFit="1" customWidth="1"/>
    <col min="54" max="55" width="8.83203125" style="234" bestFit="1" customWidth="1"/>
    <col min="56" max="56" width="8.83203125" style="236" bestFit="1" customWidth="1"/>
    <col min="57" max="58" width="8.83203125" style="234" bestFit="1" customWidth="1"/>
    <col min="59" max="59" width="8.83203125" style="236" bestFit="1" customWidth="1"/>
    <col min="60" max="61" width="8.83203125" style="234" bestFit="1" customWidth="1"/>
    <col min="62" max="62" width="8.83203125" style="236" bestFit="1" customWidth="1"/>
    <col min="63" max="64" width="8.83203125" style="234" bestFit="1" customWidth="1"/>
    <col min="65" max="65" width="8.83203125" style="236" bestFit="1" customWidth="1"/>
    <col min="66" max="66" width="9.6640625" style="234" bestFit="1" customWidth="1"/>
    <col min="67" max="67" width="8.83203125" style="234" bestFit="1" customWidth="1"/>
    <col min="68" max="68" width="9.6640625" style="236" bestFit="1" customWidth="1"/>
    <col min="69" max="70" width="9.6640625" style="234" bestFit="1" customWidth="1"/>
    <col min="71" max="71" width="9.6640625" style="236" bestFit="1" customWidth="1"/>
    <col min="72" max="73" width="9.6640625" style="234" bestFit="1" customWidth="1"/>
    <col min="74" max="74" width="9.6640625" style="236" bestFit="1" customWidth="1"/>
    <col min="75" max="76" width="9.6640625" style="234" bestFit="1" customWidth="1"/>
    <col min="77" max="77" width="9.6640625" style="236" bestFit="1" customWidth="1"/>
    <col min="78" max="79" width="9.6640625" style="234" bestFit="1" customWidth="1"/>
    <col min="80" max="80" width="9.6640625" style="236" bestFit="1" customWidth="1"/>
    <col min="81" max="82" width="9.6640625" style="234" bestFit="1" customWidth="1"/>
    <col min="83" max="83" width="9.6640625" style="236" bestFit="1" customWidth="1"/>
    <col min="84" max="85" width="9.6640625" style="234" bestFit="1" customWidth="1"/>
    <col min="86" max="86" width="9.6640625" style="236" bestFit="1" customWidth="1"/>
    <col min="87" max="88" width="9.6640625" style="234" bestFit="1" customWidth="1"/>
    <col min="89" max="89" width="9.6640625" style="236" bestFit="1" customWidth="1"/>
    <col min="90" max="91" width="9.6640625" style="234" bestFit="1" customWidth="1"/>
    <col min="92" max="92" width="9.6640625" style="236" bestFit="1" customWidth="1"/>
    <col min="93" max="94" width="9.6640625" style="234" bestFit="1" customWidth="1"/>
    <col min="95" max="95" width="9.6640625" style="236" bestFit="1" customWidth="1"/>
    <col min="96" max="112" width="9.6640625" style="234" bestFit="1" customWidth="1"/>
    <col min="113" max="125" width="8.83203125" style="234" bestFit="1" customWidth="1"/>
    <col min="126" max="126" width="9.6640625" style="234" bestFit="1" customWidth="1"/>
    <col min="127" max="127" width="8.83203125" style="234" bestFit="1" customWidth="1"/>
    <col min="128" max="128" width="8.83203125" style="236" bestFit="1" customWidth="1"/>
    <col min="129" max="130" width="8.83203125" style="234" bestFit="1" customWidth="1"/>
    <col min="131" max="131" width="8.83203125" style="236" bestFit="1" customWidth="1"/>
    <col min="132" max="133" width="8.83203125" style="234" bestFit="1" customWidth="1"/>
    <col min="134" max="134" width="8.83203125" style="236" bestFit="1" customWidth="1"/>
    <col min="135" max="136" width="8.83203125" style="234" bestFit="1" customWidth="1"/>
    <col min="137" max="137" width="8.83203125" style="236" bestFit="1" customWidth="1"/>
    <col min="138" max="139" width="8.83203125" style="234" bestFit="1" customWidth="1"/>
    <col min="140" max="140" width="8.83203125" style="236" bestFit="1" customWidth="1"/>
    <col min="141" max="142" width="8.83203125" style="234" bestFit="1" customWidth="1"/>
    <col min="143" max="143" width="8.83203125" style="236" bestFit="1" customWidth="1"/>
    <col min="144" max="146" width="8.83203125" style="234" bestFit="1" customWidth="1"/>
    <col min="147" max="148" width="9.6640625" style="234" bestFit="1" customWidth="1"/>
    <col min="149" max="150" width="8.83203125" style="234" bestFit="1" customWidth="1"/>
    <col min="151" max="16384" width="8.83203125" style="234"/>
  </cols>
  <sheetData>
    <row r="1" spans="1:158" x14ac:dyDescent="0.15">
      <c r="DX1" s="234" t="s">
        <v>121</v>
      </c>
      <c r="DY1" s="234" t="s">
        <v>122</v>
      </c>
      <c r="DZ1" s="234" t="s">
        <v>123</v>
      </c>
      <c r="EA1" s="234" t="s">
        <v>124</v>
      </c>
      <c r="EB1" s="234" t="s">
        <v>125</v>
      </c>
      <c r="EC1" s="234" t="s">
        <v>126</v>
      </c>
      <c r="ED1" s="234" t="s">
        <v>127</v>
      </c>
      <c r="EE1" s="234" t="s">
        <v>128</v>
      </c>
      <c r="EF1" s="234" t="s">
        <v>129</v>
      </c>
      <c r="EG1" s="234" t="s">
        <v>130</v>
      </c>
      <c r="EH1" s="234" t="s">
        <v>131</v>
      </c>
      <c r="EI1" s="234" t="s">
        <v>132</v>
      </c>
      <c r="EJ1" s="234" t="s">
        <v>133</v>
      </c>
      <c r="EK1" s="234" t="s">
        <v>134</v>
      </c>
      <c r="EL1" s="234" t="s">
        <v>135</v>
      </c>
      <c r="EP1" s="236"/>
      <c r="ES1" s="236"/>
      <c r="EV1" s="236"/>
      <c r="EY1" s="236"/>
      <c r="FB1" s="236"/>
    </row>
    <row r="2" spans="1:158" x14ac:dyDescent="0.15">
      <c r="DX2" s="234"/>
      <c r="EA2" s="234"/>
      <c r="ED2" s="234"/>
      <c r="EG2" s="234"/>
      <c r="EJ2" s="234"/>
      <c r="EP2" s="236"/>
      <c r="ES2" s="236"/>
      <c r="EV2" s="236"/>
      <c r="EY2" s="236"/>
      <c r="FB2" s="236"/>
    </row>
    <row r="3" spans="1:158" x14ac:dyDescent="0.15">
      <c r="DX3" s="234">
        <v>99.717149957858595</v>
      </c>
      <c r="DY3" s="234">
        <v>99.702195805587806</v>
      </c>
      <c r="DZ3" s="234">
        <v>99.713325390027407</v>
      </c>
      <c r="EA3" s="234">
        <v>99.702487644036793</v>
      </c>
      <c r="EB3" s="234">
        <v>99.698346440907699</v>
      </c>
      <c r="EC3" s="234">
        <v>99.701463819391606</v>
      </c>
      <c r="ED3" s="234">
        <v>99.666872815241206</v>
      </c>
      <c r="EE3" s="234">
        <v>99.678013196763104</v>
      </c>
      <c r="EF3" s="234">
        <v>99.6695188387164</v>
      </c>
      <c r="EG3" s="234">
        <v>99.646138813338496</v>
      </c>
      <c r="EH3" s="234">
        <v>99.659843188706205</v>
      </c>
      <c r="EI3" s="234">
        <v>99.649374228727496</v>
      </c>
      <c r="EJ3" s="234">
        <v>99.622211549747604</v>
      </c>
      <c r="EK3" s="234">
        <v>99.636039162256793</v>
      </c>
      <c r="EL3" s="234">
        <v>99.625475521907305</v>
      </c>
      <c r="EP3" s="236"/>
      <c r="ES3" s="236"/>
      <c r="EV3" s="236"/>
      <c r="EY3" s="236"/>
      <c r="FB3" s="236"/>
    </row>
    <row r="4" spans="1:158" x14ac:dyDescent="0.15">
      <c r="A4" s="237" t="s">
        <v>76</v>
      </c>
      <c r="B4" s="238"/>
      <c r="DX4" s="234">
        <v>98.098260848353206</v>
      </c>
      <c r="DY4" s="234">
        <v>97.9560448497501</v>
      </c>
      <c r="DZ4" s="234">
        <v>98.061954825003099</v>
      </c>
      <c r="EA4" s="234">
        <v>98.018420076619606</v>
      </c>
      <c r="EB4" s="234">
        <v>97.968501897409794</v>
      </c>
      <c r="EC4" s="234">
        <v>98.006097691029098</v>
      </c>
      <c r="ED4" s="234">
        <v>97.815397744675394</v>
      </c>
      <c r="EE4" s="234">
        <v>97.903092785710697</v>
      </c>
      <c r="EF4" s="234">
        <v>97.836243195054095</v>
      </c>
      <c r="EG4" s="234">
        <v>97.6763931062236</v>
      </c>
      <c r="EH4" s="234">
        <v>97.786654731381603</v>
      </c>
      <c r="EI4" s="234">
        <v>97.702483446713998</v>
      </c>
      <c r="EJ4" s="234">
        <v>97.522290544180905</v>
      </c>
      <c r="EK4" s="234">
        <v>97.643752686127797</v>
      </c>
      <c r="EL4" s="234">
        <v>97.550933288674401</v>
      </c>
      <c r="EP4" s="236"/>
      <c r="ES4" s="236"/>
      <c r="EV4" s="236"/>
      <c r="EY4" s="236"/>
      <c r="FB4" s="236"/>
    </row>
    <row r="5" spans="1:158" x14ac:dyDescent="0.15">
      <c r="A5" s="239" t="s">
        <v>77</v>
      </c>
      <c r="B5" s="240"/>
      <c r="DX5" s="234">
        <v>90.807356997810601</v>
      </c>
      <c r="DY5" s="234">
        <v>90.053829647087497</v>
      </c>
      <c r="DZ5" s="234">
        <v>90.616827262065698</v>
      </c>
      <c r="EA5" s="234">
        <v>90.500453788598804</v>
      </c>
      <c r="EB5" s="234">
        <v>90.263932437490197</v>
      </c>
      <c r="EC5" s="234">
        <v>90.442152059413104</v>
      </c>
      <c r="ED5" s="234">
        <v>89.673514832181098</v>
      </c>
      <c r="EE5" s="234">
        <v>90.134210253159793</v>
      </c>
      <c r="EF5" s="234">
        <v>89.783483094379605</v>
      </c>
      <c r="EG5" s="234">
        <v>89.152655005543195</v>
      </c>
      <c r="EH5" s="234">
        <v>89.670071155326397</v>
      </c>
      <c r="EI5" s="234">
        <v>89.275569232868406</v>
      </c>
      <c r="EJ5" s="234">
        <v>88.563466723828597</v>
      </c>
      <c r="EK5" s="234">
        <v>89.148991769743404</v>
      </c>
      <c r="EL5" s="234">
        <v>88.702845943666105</v>
      </c>
      <c r="EP5" s="236"/>
      <c r="ES5" s="236"/>
      <c r="EV5" s="236"/>
      <c r="EY5" s="236"/>
      <c r="FB5" s="236"/>
    </row>
    <row r="6" spans="1:158" x14ac:dyDescent="0.15">
      <c r="A6" s="241" t="s">
        <v>78</v>
      </c>
      <c r="B6" s="242"/>
      <c r="DX6" s="234">
        <v>82.778230642766303</v>
      </c>
      <c r="DY6" s="234">
        <v>81.3505941026161</v>
      </c>
      <c r="DZ6" s="234">
        <v>82.420832648344799</v>
      </c>
      <c r="EA6" s="234">
        <v>82.342129447288897</v>
      </c>
      <c r="EB6" s="234">
        <v>81.822324051303696</v>
      </c>
      <c r="EC6" s="234">
        <v>82.214626784276106</v>
      </c>
      <c r="ED6" s="234">
        <v>81.179748063183197</v>
      </c>
      <c r="EE6" s="234">
        <v>81.939030148734105</v>
      </c>
      <c r="EF6" s="234">
        <v>81.361830373666294</v>
      </c>
      <c r="EG6" s="234">
        <v>80.366329566837507</v>
      </c>
      <c r="EH6" s="234">
        <v>81.278858200266498</v>
      </c>
      <c r="EI6" s="234">
        <v>80.584434662169997</v>
      </c>
      <c r="EJ6" s="234">
        <v>79.494856372516594</v>
      </c>
      <c r="EK6" s="234">
        <v>80.493770494397907</v>
      </c>
      <c r="EL6" s="234">
        <v>79.734406616464597</v>
      </c>
      <c r="EP6" s="236"/>
      <c r="ES6" s="236"/>
      <c r="EV6" s="236"/>
      <c r="EY6" s="236"/>
      <c r="FB6" s="236"/>
    </row>
    <row r="7" spans="1:158" x14ac:dyDescent="0.15">
      <c r="A7" s="243" t="s">
        <v>79</v>
      </c>
      <c r="B7" s="244"/>
      <c r="DX7" s="234">
        <v>75.835519231576001</v>
      </c>
      <c r="DY7" s="234">
        <v>73.881184521286201</v>
      </c>
      <c r="DZ7" s="234">
        <v>75.350727894641096</v>
      </c>
      <c r="EA7" s="234">
        <v>75.383435582822102</v>
      </c>
      <c r="EB7" s="234">
        <v>74.656631726397507</v>
      </c>
      <c r="EC7" s="234">
        <v>75.205991206791097</v>
      </c>
      <c r="ED7" s="234">
        <v>74.128721510097805</v>
      </c>
      <c r="EE7" s="234">
        <v>75.088907819074606</v>
      </c>
      <c r="EF7" s="234">
        <v>74.359755448842506</v>
      </c>
      <c r="EG7" s="234">
        <v>73.228427440090499</v>
      </c>
      <c r="EH7" s="234">
        <v>74.401175829495998</v>
      </c>
      <c r="EI7" s="234">
        <v>73.5099092733373</v>
      </c>
      <c r="EJ7" s="234">
        <v>72.2913628540757</v>
      </c>
      <c r="EK7" s="234">
        <v>73.459586768907698</v>
      </c>
      <c r="EL7" s="234">
        <v>72.572683496867</v>
      </c>
      <c r="EP7" s="236"/>
      <c r="ES7" s="236"/>
      <c r="EV7" s="236"/>
      <c r="EY7" s="236"/>
      <c r="FB7" s="236"/>
    </row>
    <row r="8" spans="1:158" x14ac:dyDescent="0.15">
      <c r="DX8" s="234">
        <v>69.809108085217204</v>
      </c>
      <c r="DY8" s="234">
        <v>67.517628493238206</v>
      </c>
      <c r="DZ8" s="234">
        <v>69.245545342444899</v>
      </c>
      <c r="EA8" s="234">
        <v>69.429879890690202</v>
      </c>
      <c r="EB8" s="234">
        <v>68.555847696951901</v>
      </c>
      <c r="EC8" s="234">
        <v>69.217266889178902</v>
      </c>
      <c r="ED8" s="234">
        <v>68.179831589988595</v>
      </c>
      <c r="EE8" s="234">
        <v>69.241268125566705</v>
      </c>
      <c r="EF8" s="234">
        <v>68.435979565806505</v>
      </c>
      <c r="EG8" s="234">
        <v>67.231265934177799</v>
      </c>
      <c r="EH8" s="234">
        <v>68.558403746672198</v>
      </c>
      <c r="EI8" s="234">
        <v>67.551318388731403</v>
      </c>
      <c r="EJ8" s="234">
        <v>66.1698333370027</v>
      </c>
      <c r="EK8" s="234">
        <v>67.525835446750506</v>
      </c>
      <c r="EL8" s="234">
        <v>66.497807191410701</v>
      </c>
      <c r="EP8" s="236"/>
      <c r="ES8" s="236"/>
      <c r="EV8" s="236"/>
      <c r="EY8" s="236"/>
      <c r="FB8" s="236"/>
    </row>
    <row r="9" spans="1:158" x14ac:dyDescent="0.15">
      <c r="DX9" s="234">
        <v>64.568484934020105</v>
      </c>
      <c r="DY9" s="234">
        <v>62.070562129531297</v>
      </c>
      <c r="DZ9" s="234">
        <v>63.958493114008398</v>
      </c>
      <c r="EA9" s="234">
        <v>64.260300388386398</v>
      </c>
      <c r="EB9" s="234">
        <v>63.2815814032408</v>
      </c>
      <c r="EC9" s="234">
        <v>64.022960128379196</v>
      </c>
      <c r="ED9" s="234">
        <v>63.074501041084702</v>
      </c>
      <c r="EE9" s="234">
        <v>64.176229964824003</v>
      </c>
      <c r="EF9" s="234">
        <v>63.3409949294863</v>
      </c>
      <c r="EG9" s="234">
        <v>62.150526992923901</v>
      </c>
      <c r="EH9" s="234">
        <v>63.527641620649</v>
      </c>
      <c r="EI9" s="234">
        <v>62.483587061727597</v>
      </c>
      <c r="EJ9" s="234">
        <v>61.169519506473101</v>
      </c>
      <c r="EK9" s="234">
        <v>62.520764746745499</v>
      </c>
      <c r="EL9" s="234">
        <v>61.496817616504401</v>
      </c>
      <c r="EP9" s="236"/>
      <c r="ES9" s="236"/>
      <c r="EV9" s="236"/>
      <c r="EY9" s="236"/>
      <c r="FB9" s="236"/>
    </row>
    <row r="10" spans="1:158" s="245" customFormat="1" ht="14" thickBot="1" x14ac:dyDescent="0.2">
      <c r="B10" s="238"/>
      <c r="E10" s="238"/>
      <c r="H10" s="246"/>
      <c r="K10" s="246"/>
      <c r="N10" s="246"/>
      <c r="Q10" s="246"/>
      <c r="T10" s="246"/>
      <c r="W10" s="246"/>
      <c r="Y10" s="238"/>
      <c r="AB10" s="238"/>
      <c r="AE10" s="238"/>
      <c r="AH10" s="238"/>
      <c r="AL10" s="246"/>
      <c r="AO10" s="246"/>
      <c r="AR10" s="246"/>
      <c r="AU10" s="246"/>
      <c r="AW10" s="246"/>
      <c r="AX10" s="246"/>
      <c r="BA10" s="246"/>
      <c r="BD10" s="246"/>
      <c r="BG10" s="246"/>
      <c r="BJ10" s="246"/>
      <c r="BM10" s="246"/>
      <c r="BP10" s="246"/>
      <c r="BS10" s="246"/>
      <c r="BV10" s="246"/>
      <c r="BY10" s="246"/>
      <c r="CB10" s="246"/>
      <c r="CE10" s="246"/>
      <c r="CH10" s="246"/>
      <c r="CK10" s="246"/>
      <c r="CN10" s="246"/>
      <c r="CQ10" s="246"/>
      <c r="DX10" s="246"/>
      <c r="EA10" s="246"/>
      <c r="ED10" s="246"/>
      <c r="EG10" s="246"/>
      <c r="EJ10" s="246"/>
      <c r="EM10" s="246"/>
    </row>
    <row r="11" spans="1:158" s="249" customFormat="1" ht="14" thickTop="1" x14ac:dyDescent="0.15">
      <c r="A11" s="247" t="s">
        <v>71</v>
      </c>
      <c r="B11" s="248" t="s">
        <v>70</v>
      </c>
      <c r="C11" s="247" t="s">
        <v>72</v>
      </c>
      <c r="E11" s="248"/>
      <c r="H11" s="250" t="s">
        <v>93</v>
      </c>
      <c r="K11" s="250" t="s">
        <v>95</v>
      </c>
      <c r="M11" s="247"/>
      <c r="N11" s="250" t="s">
        <v>96</v>
      </c>
      <c r="O11" s="247"/>
      <c r="P11" s="247"/>
      <c r="Q11" s="250" t="s">
        <v>97</v>
      </c>
      <c r="S11" s="247"/>
      <c r="T11" s="250" t="s">
        <v>98</v>
      </c>
      <c r="U11" s="247"/>
      <c r="V11" s="251"/>
      <c r="W11" s="247" t="s">
        <v>99</v>
      </c>
      <c r="X11" s="247" t="s">
        <v>109</v>
      </c>
      <c r="Y11" s="248"/>
      <c r="Z11" s="250" t="s">
        <v>99</v>
      </c>
      <c r="AA11" s="247" t="s">
        <v>110</v>
      </c>
      <c r="AB11" s="252"/>
      <c r="AC11" s="250" t="s">
        <v>99</v>
      </c>
      <c r="AD11" s="247" t="s">
        <v>111</v>
      </c>
      <c r="AE11" s="248"/>
      <c r="AF11" s="250" t="s">
        <v>99</v>
      </c>
      <c r="AG11" s="247" t="s">
        <v>112</v>
      </c>
      <c r="AH11" s="252"/>
      <c r="AI11" s="250" t="s">
        <v>99</v>
      </c>
      <c r="AJ11" s="247" t="s">
        <v>113</v>
      </c>
      <c r="AK11" s="251"/>
      <c r="AL11" s="247" t="s">
        <v>115</v>
      </c>
      <c r="AM11" s="247" t="s">
        <v>109</v>
      </c>
      <c r="AO11" s="250" t="s">
        <v>115</v>
      </c>
      <c r="AP11" s="247" t="s">
        <v>110</v>
      </c>
      <c r="AQ11" s="247"/>
      <c r="AR11" s="250" t="s">
        <v>115</v>
      </c>
      <c r="AS11" s="247" t="s">
        <v>111</v>
      </c>
      <c r="AU11" s="250" t="s">
        <v>115</v>
      </c>
      <c r="AV11" s="247" t="s">
        <v>112</v>
      </c>
      <c r="AW11" s="247"/>
      <c r="AX11" s="250" t="s">
        <v>115</v>
      </c>
      <c r="AY11" s="247" t="s">
        <v>113</v>
      </c>
      <c r="AZ11" s="251"/>
      <c r="BA11" s="247" t="s">
        <v>116</v>
      </c>
      <c r="BB11" s="247" t="s">
        <v>109</v>
      </c>
      <c r="BD11" s="250" t="s">
        <v>116</v>
      </c>
      <c r="BE11" s="247" t="s">
        <v>110</v>
      </c>
      <c r="BF11" s="247"/>
      <c r="BG11" s="250" t="s">
        <v>116</v>
      </c>
      <c r="BH11" s="247" t="s">
        <v>111</v>
      </c>
      <c r="BJ11" s="250" t="s">
        <v>116</v>
      </c>
      <c r="BK11" s="247" t="s">
        <v>112</v>
      </c>
      <c r="BL11" s="247"/>
      <c r="BM11" s="250" t="s">
        <v>116</v>
      </c>
      <c r="BN11" s="247" t="s">
        <v>113</v>
      </c>
      <c r="BO11" s="251"/>
      <c r="BP11" s="247" t="s">
        <v>28</v>
      </c>
      <c r="BQ11" s="247" t="s">
        <v>109</v>
      </c>
      <c r="BS11" s="250" t="s">
        <v>28</v>
      </c>
      <c r="BT11" s="247" t="s">
        <v>110</v>
      </c>
      <c r="BU11" s="247"/>
      <c r="BV11" s="250" t="s">
        <v>28</v>
      </c>
      <c r="BW11" s="247" t="s">
        <v>111</v>
      </c>
      <c r="BY11" s="250" t="s">
        <v>28</v>
      </c>
      <c r="BZ11" s="247" t="s">
        <v>112</v>
      </c>
      <c r="CA11" s="247"/>
      <c r="CB11" s="250" t="s">
        <v>28</v>
      </c>
      <c r="CC11" s="247" t="s">
        <v>113</v>
      </c>
      <c r="CD11" s="251"/>
      <c r="CE11" s="247" t="s">
        <v>29</v>
      </c>
      <c r="CF11" s="247" t="s">
        <v>109</v>
      </c>
      <c r="CH11" s="250" t="s">
        <v>29</v>
      </c>
      <c r="CI11" s="247" t="s">
        <v>110</v>
      </c>
      <c r="CJ11" s="247"/>
      <c r="CK11" s="250" t="s">
        <v>29</v>
      </c>
      <c r="CL11" s="247" t="s">
        <v>111</v>
      </c>
      <c r="CN11" s="250" t="s">
        <v>29</v>
      </c>
      <c r="CO11" s="247" t="s">
        <v>112</v>
      </c>
      <c r="CP11" s="247"/>
      <c r="CQ11" s="250" t="s">
        <v>29</v>
      </c>
      <c r="CR11" s="247" t="s">
        <v>113</v>
      </c>
      <c r="CS11" s="251"/>
      <c r="CT11" s="247" t="s">
        <v>52</v>
      </c>
      <c r="CU11" s="247" t="s">
        <v>109</v>
      </c>
      <c r="CW11" s="250" t="s">
        <v>52</v>
      </c>
      <c r="CX11" s="247" t="s">
        <v>110</v>
      </c>
      <c r="CY11" s="247"/>
      <c r="CZ11" s="250" t="s">
        <v>52</v>
      </c>
      <c r="DA11" s="247" t="s">
        <v>111</v>
      </c>
      <c r="DC11" s="250" t="s">
        <v>52</v>
      </c>
      <c r="DD11" s="247" t="s">
        <v>112</v>
      </c>
      <c r="DE11" s="247"/>
      <c r="DF11" s="250" t="s">
        <v>52</v>
      </c>
      <c r="DG11" s="247" t="s">
        <v>113</v>
      </c>
      <c r="DH11" s="251"/>
      <c r="DI11" s="247" t="s">
        <v>117</v>
      </c>
      <c r="DJ11" s="247" t="s">
        <v>109</v>
      </c>
      <c r="DL11" s="247" t="s">
        <v>117</v>
      </c>
      <c r="DM11" s="247" t="s">
        <v>110</v>
      </c>
      <c r="DN11" s="247"/>
      <c r="DO11" s="247" t="s">
        <v>117</v>
      </c>
      <c r="DP11" s="247" t="s">
        <v>111</v>
      </c>
      <c r="DR11" s="247" t="s">
        <v>117</v>
      </c>
      <c r="DS11" s="247" t="s">
        <v>112</v>
      </c>
      <c r="DT11" s="247"/>
      <c r="DU11" s="247" t="s">
        <v>117</v>
      </c>
      <c r="DV11" s="247" t="s">
        <v>113</v>
      </c>
      <c r="DW11" s="251"/>
      <c r="DX11" s="247" t="s">
        <v>136</v>
      </c>
      <c r="DY11" s="247" t="s">
        <v>109</v>
      </c>
      <c r="EA11" s="247" t="s">
        <v>136</v>
      </c>
      <c r="EB11" s="247" t="s">
        <v>110</v>
      </c>
      <c r="EC11" s="247"/>
      <c r="ED11" s="247" t="s">
        <v>136</v>
      </c>
      <c r="EE11" s="247" t="s">
        <v>111</v>
      </c>
      <c r="EG11" s="247" t="s">
        <v>136</v>
      </c>
      <c r="EH11" s="247" t="s">
        <v>112</v>
      </c>
      <c r="EI11" s="247"/>
      <c r="EJ11" s="247" t="s">
        <v>136</v>
      </c>
      <c r="EK11" s="247" t="s">
        <v>113</v>
      </c>
      <c r="EL11" s="251"/>
      <c r="EM11" s="247" t="s">
        <v>114</v>
      </c>
    </row>
    <row r="12" spans="1:158" s="298" customFormat="1" x14ac:dyDescent="0.15">
      <c r="A12" s="295" t="s">
        <v>37</v>
      </c>
      <c r="B12" s="257" t="s">
        <v>51</v>
      </c>
      <c r="C12" s="295" t="s">
        <v>21</v>
      </c>
      <c r="D12" s="295" t="s">
        <v>17</v>
      </c>
      <c r="E12" s="259" t="s">
        <v>18</v>
      </c>
      <c r="F12" s="295" t="s">
        <v>19</v>
      </c>
      <c r="G12" s="295" t="s">
        <v>20</v>
      </c>
      <c r="H12" s="296" t="s">
        <v>31</v>
      </c>
      <c r="I12" s="295" t="s">
        <v>32</v>
      </c>
      <c r="J12" s="295" t="s">
        <v>33</v>
      </c>
      <c r="K12" s="296" t="s">
        <v>31</v>
      </c>
      <c r="L12" s="295" t="s">
        <v>32</v>
      </c>
      <c r="M12" s="295" t="s">
        <v>33</v>
      </c>
      <c r="N12" s="296" t="s">
        <v>31</v>
      </c>
      <c r="O12" s="295" t="s">
        <v>32</v>
      </c>
      <c r="P12" s="295" t="s">
        <v>33</v>
      </c>
      <c r="Q12" s="296" t="s">
        <v>31</v>
      </c>
      <c r="R12" s="295" t="s">
        <v>32</v>
      </c>
      <c r="S12" s="295" t="s">
        <v>33</v>
      </c>
      <c r="T12" s="296" t="s">
        <v>31</v>
      </c>
      <c r="U12" s="295" t="s">
        <v>32</v>
      </c>
      <c r="V12" s="297" t="s">
        <v>33</v>
      </c>
      <c r="W12" s="295" t="s">
        <v>106</v>
      </c>
      <c r="X12" s="295" t="s">
        <v>107</v>
      </c>
      <c r="Y12" s="295" t="s">
        <v>108</v>
      </c>
      <c r="Z12" s="295" t="s">
        <v>106</v>
      </c>
      <c r="AA12" s="295" t="s">
        <v>107</v>
      </c>
      <c r="AB12" s="295" t="s">
        <v>108</v>
      </c>
      <c r="AC12" s="295" t="s">
        <v>106</v>
      </c>
      <c r="AD12" s="295" t="s">
        <v>107</v>
      </c>
      <c r="AE12" s="295" t="s">
        <v>108</v>
      </c>
      <c r="AF12" s="295" t="s">
        <v>106</v>
      </c>
      <c r="AG12" s="295" t="s">
        <v>107</v>
      </c>
      <c r="AH12" s="295" t="s">
        <v>108</v>
      </c>
      <c r="AI12" s="295" t="s">
        <v>106</v>
      </c>
      <c r="AJ12" s="295" t="s">
        <v>107</v>
      </c>
      <c r="AK12" s="297" t="s">
        <v>108</v>
      </c>
      <c r="AL12" s="295" t="s">
        <v>106</v>
      </c>
      <c r="AM12" s="295" t="s">
        <v>107</v>
      </c>
      <c r="AN12" s="295" t="s">
        <v>108</v>
      </c>
      <c r="AO12" s="296" t="s">
        <v>106</v>
      </c>
      <c r="AP12" s="295" t="s">
        <v>107</v>
      </c>
      <c r="AQ12" s="295" t="s">
        <v>108</v>
      </c>
      <c r="AR12" s="296" t="s">
        <v>106</v>
      </c>
      <c r="AS12" s="295" t="s">
        <v>107</v>
      </c>
      <c r="AT12" s="295" t="s">
        <v>108</v>
      </c>
      <c r="AU12" s="296" t="s">
        <v>106</v>
      </c>
      <c r="AV12" s="295" t="s">
        <v>107</v>
      </c>
      <c r="AW12" s="295" t="s">
        <v>108</v>
      </c>
      <c r="AX12" s="296" t="s">
        <v>106</v>
      </c>
      <c r="AY12" s="295" t="s">
        <v>107</v>
      </c>
      <c r="AZ12" s="297" t="s">
        <v>108</v>
      </c>
      <c r="BA12" s="295" t="s">
        <v>106</v>
      </c>
      <c r="BB12" s="295" t="s">
        <v>107</v>
      </c>
      <c r="BC12" s="295" t="s">
        <v>108</v>
      </c>
      <c r="BD12" s="296" t="s">
        <v>106</v>
      </c>
      <c r="BE12" s="295" t="s">
        <v>107</v>
      </c>
      <c r="BF12" s="295" t="s">
        <v>108</v>
      </c>
      <c r="BG12" s="296" t="s">
        <v>106</v>
      </c>
      <c r="BH12" s="295" t="s">
        <v>107</v>
      </c>
      <c r="BI12" s="295" t="s">
        <v>108</v>
      </c>
      <c r="BJ12" s="296" t="s">
        <v>106</v>
      </c>
      <c r="BK12" s="295" t="s">
        <v>107</v>
      </c>
      <c r="BL12" s="295" t="s">
        <v>108</v>
      </c>
      <c r="BM12" s="296" t="s">
        <v>106</v>
      </c>
      <c r="BN12" s="295" t="s">
        <v>107</v>
      </c>
      <c r="BO12" s="297" t="s">
        <v>108</v>
      </c>
      <c r="BP12" s="295" t="s">
        <v>106</v>
      </c>
      <c r="BQ12" s="295" t="s">
        <v>107</v>
      </c>
      <c r="BR12" s="295" t="s">
        <v>108</v>
      </c>
      <c r="BS12" s="296" t="s">
        <v>106</v>
      </c>
      <c r="BT12" s="295" t="s">
        <v>107</v>
      </c>
      <c r="BU12" s="295" t="s">
        <v>108</v>
      </c>
      <c r="BV12" s="296" t="s">
        <v>106</v>
      </c>
      <c r="BW12" s="295" t="s">
        <v>107</v>
      </c>
      <c r="BX12" s="295" t="s">
        <v>108</v>
      </c>
      <c r="BY12" s="296" t="s">
        <v>106</v>
      </c>
      <c r="BZ12" s="295" t="s">
        <v>107</v>
      </c>
      <c r="CA12" s="295" t="s">
        <v>108</v>
      </c>
      <c r="CB12" s="296" t="s">
        <v>106</v>
      </c>
      <c r="CC12" s="295" t="s">
        <v>107</v>
      </c>
      <c r="CD12" s="297" t="s">
        <v>108</v>
      </c>
      <c r="CE12" s="295" t="s">
        <v>106</v>
      </c>
      <c r="CF12" s="295" t="s">
        <v>107</v>
      </c>
      <c r="CG12" s="295" t="s">
        <v>108</v>
      </c>
      <c r="CH12" s="296" t="s">
        <v>106</v>
      </c>
      <c r="CI12" s="295" t="s">
        <v>107</v>
      </c>
      <c r="CJ12" s="295" t="s">
        <v>108</v>
      </c>
      <c r="CK12" s="296" t="s">
        <v>106</v>
      </c>
      <c r="CL12" s="295" t="s">
        <v>107</v>
      </c>
      <c r="CM12" s="295" t="s">
        <v>108</v>
      </c>
      <c r="CN12" s="296" t="s">
        <v>106</v>
      </c>
      <c r="CO12" s="295" t="s">
        <v>107</v>
      </c>
      <c r="CP12" s="295" t="s">
        <v>108</v>
      </c>
      <c r="CQ12" s="296" t="s">
        <v>106</v>
      </c>
      <c r="CR12" s="295" t="s">
        <v>107</v>
      </c>
      <c r="CS12" s="297" t="s">
        <v>108</v>
      </c>
      <c r="CT12" s="295" t="s">
        <v>106</v>
      </c>
      <c r="CU12" s="295" t="s">
        <v>107</v>
      </c>
      <c r="CV12" s="295" t="s">
        <v>108</v>
      </c>
      <c r="CW12" s="296" t="s">
        <v>106</v>
      </c>
      <c r="CX12" s="295" t="s">
        <v>107</v>
      </c>
      <c r="CY12" s="295" t="s">
        <v>108</v>
      </c>
      <c r="CZ12" s="296" t="s">
        <v>106</v>
      </c>
      <c r="DA12" s="295" t="s">
        <v>107</v>
      </c>
      <c r="DB12" s="295" t="s">
        <v>108</v>
      </c>
      <c r="DC12" s="296" t="s">
        <v>106</v>
      </c>
      <c r="DD12" s="295" t="s">
        <v>107</v>
      </c>
      <c r="DE12" s="295" t="s">
        <v>108</v>
      </c>
      <c r="DF12" s="296" t="s">
        <v>106</v>
      </c>
      <c r="DG12" s="295" t="s">
        <v>107</v>
      </c>
      <c r="DH12" s="297" t="s">
        <v>108</v>
      </c>
      <c r="DI12" s="295" t="s">
        <v>106</v>
      </c>
      <c r="DJ12" s="295" t="s">
        <v>107</v>
      </c>
      <c r="DK12" s="295" t="s">
        <v>108</v>
      </c>
      <c r="DL12" s="296" t="s">
        <v>106</v>
      </c>
      <c r="DM12" s="295" t="s">
        <v>107</v>
      </c>
      <c r="DN12" s="295" t="s">
        <v>108</v>
      </c>
      <c r="DO12" s="296" t="s">
        <v>106</v>
      </c>
      <c r="DP12" s="295" t="s">
        <v>107</v>
      </c>
      <c r="DQ12" s="295" t="s">
        <v>108</v>
      </c>
      <c r="DR12" s="296" t="s">
        <v>106</v>
      </c>
      <c r="DS12" s="295" t="s">
        <v>107</v>
      </c>
      <c r="DT12" s="295" t="s">
        <v>108</v>
      </c>
      <c r="DU12" s="296" t="s">
        <v>106</v>
      </c>
      <c r="DV12" s="295" t="s">
        <v>107</v>
      </c>
      <c r="DW12" s="297" t="s">
        <v>108</v>
      </c>
      <c r="DX12" s="295" t="s">
        <v>106</v>
      </c>
      <c r="DY12" s="295" t="s">
        <v>107</v>
      </c>
      <c r="DZ12" s="295" t="s">
        <v>108</v>
      </c>
      <c r="EA12" s="296" t="s">
        <v>106</v>
      </c>
      <c r="EB12" s="295" t="s">
        <v>107</v>
      </c>
      <c r="EC12" s="295" t="s">
        <v>108</v>
      </c>
      <c r="ED12" s="296" t="s">
        <v>106</v>
      </c>
      <c r="EE12" s="295" t="s">
        <v>107</v>
      </c>
      <c r="EF12" s="295" t="s">
        <v>108</v>
      </c>
      <c r="EG12" s="296" t="s">
        <v>106</v>
      </c>
      <c r="EH12" s="295" t="s">
        <v>107</v>
      </c>
      <c r="EI12" s="295" t="s">
        <v>108</v>
      </c>
      <c r="EJ12" s="296" t="s">
        <v>106</v>
      </c>
      <c r="EK12" s="295" t="s">
        <v>107</v>
      </c>
      <c r="EL12" s="297" t="s">
        <v>108</v>
      </c>
      <c r="EM12" s="295" t="s">
        <v>100</v>
      </c>
      <c r="EN12" s="295" t="s">
        <v>101</v>
      </c>
      <c r="EO12" s="295" t="s">
        <v>102</v>
      </c>
      <c r="EP12" s="295" t="s">
        <v>103</v>
      </c>
      <c r="EQ12" s="295" t="s">
        <v>104</v>
      </c>
      <c r="ER12" s="295" t="s">
        <v>105</v>
      </c>
      <c r="ES12" s="295" t="s">
        <v>118</v>
      </c>
      <c r="ET12" s="295" t="s">
        <v>120</v>
      </c>
    </row>
    <row r="13" spans="1:158" s="298" customFormat="1" x14ac:dyDescent="0.15">
      <c r="A13" s="295" t="s">
        <v>38</v>
      </c>
      <c r="B13" s="257" t="s">
        <v>57</v>
      </c>
      <c r="C13" s="298">
        <v>0</v>
      </c>
      <c r="D13" s="298">
        <v>0</v>
      </c>
      <c r="E13" s="298">
        <v>1.1850799999999999</v>
      </c>
      <c r="F13" s="298">
        <v>1.8000000000000001E-4</v>
      </c>
      <c r="G13" s="298">
        <v>0.15617500000000001</v>
      </c>
      <c r="H13" s="298">
        <v>6.016775</v>
      </c>
      <c r="I13" s="298">
        <v>0.70497499999999902</v>
      </c>
      <c r="J13" s="298">
        <v>6.7217500000000001</v>
      </c>
      <c r="K13" s="298">
        <v>3.1250249999999999</v>
      </c>
      <c r="L13" s="298">
        <v>0.337785</v>
      </c>
      <c r="M13" s="298">
        <v>3.4628100000000002</v>
      </c>
      <c r="N13" s="298">
        <v>3.4485250000000001</v>
      </c>
      <c r="O13" s="298">
        <v>0.3374625</v>
      </c>
      <c r="P13" s="298">
        <v>3.7859875000000001</v>
      </c>
      <c r="Q13" s="298">
        <v>3.6801499999999998</v>
      </c>
      <c r="R13" s="298">
        <v>0.35641250000000002</v>
      </c>
      <c r="S13" s="298">
        <v>4.0365624999999996</v>
      </c>
      <c r="T13" s="298">
        <v>0.98857799999999996</v>
      </c>
      <c r="U13" s="298">
        <v>9.5974699999999996E-2</v>
      </c>
      <c r="V13" s="298">
        <v>1.0845526999999999</v>
      </c>
      <c r="W13" s="298">
        <v>0</v>
      </c>
      <c r="X13" s="298">
        <v>0</v>
      </c>
      <c r="Y13" s="298">
        <v>0</v>
      </c>
      <c r="Z13" s="298">
        <v>0</v>
      </c>
      <c r="AA13" s="298">
        <v>0</v>
      </c>
      <c r="AB13" s="298">
        <v>0</v>
      </c>
      <c r="AC13" s="298">
        <v>0</v>
      </c>
      <c r="AD13" s="298">
        <v>0</v>
      </c>
      <c r="AE13" s="298">
        <v>0</v>
      </c>
      <c r="AF13" s="298">
        <v>0</v>
      </c>
      <c r="AG13" s="298">
        <v>0</v>
      </c>
      <c r="AH13" s="298">
        <v>0</v>
      </c>
      <c r="AI13" s="298">
        <v>0</v>
      </c>
      <c r="AJ13" s="298">
        <v>0</v>
      </c>
      <c r="AK13" s="298">
        <v>0</v>
      </c>
      <c r="AL13" s="298">
        <v>0</v>
      </c>
      <c r="AM13" s="298">
        <v>0</v>
      </c>
      <c r="AN13" s="298">
        <v>0</v>
      </c>
      <c r="AO13" s="298">
        <v>0</v>
      </c>
      <c r="AP13" s="298">
        <v>0</v>
      </c>
      <c r="AQ13" s="298">
        <v>0</v>
      </c>
      <c r="AR13" s="298">
        <v>0</v>
      </c>
      <c r="AS13" s="298">
        <v>0</v>
      </c>
      <c r="AT13" s="298">
        <v>0</v>
      </c>
      <c r="AU13" s="298">
        <v>0</v>
      </c>
      <c r="AV13" s="298">
        <v>0</v>
      </c>
      <c r="AW13" s="298">
        <v>0</v>
      </c>
      <c r="AX13" s="298">
        <v>0</v>
      </c>
      <c r="AY13" s="298">
        <v>0</v>
      </c>
      <c r="AZ13" s="298">
        <v>0</v>
      </c>
      <c r="BA13" s="298">
        <v>0</v>
      </c>
      <c r="BB13" s="298">
        <v>0</v>
      </c>
      <c r="BC13" s="298">
        <v>0</v>
      </c>
      <c r="BD13" s="298">
        <v>0</v>
      </c>
      <c r="BE13" s="298">
        <v>0</v>
      </c>
      <c r="BF13" s="298">
        <v>0</v>
      </c>
      <c r="BG13" s="298">
        <v>0</v>
      </c>
      <c r="BH13" s="298">
        <v>0</v>
      </c>
      <c r="BI13" s="298">
        <v>0</v>
      </c>
      <c r="BJ13" s="298">
        <v>0</v>
      </c>
      <c r="BK13" s="298">
        <v>0</v>
      </c>
      <c r="BL13" s="298">
        <v>0</v>
      </c>
      <c r="BM13" s="298">
        <v>0</v>
      </c>
      <c r="BN13" s="298">
        <v>0</v>
      </c>
      <c r="BO13" s="298">
        <v>0</v>
      </c>
      <c r="BP13" s="298">
        <v>0</v>
      </c>
      <c r="BQ13" s="298">
        <v>0</v>
      </c>
      <c r="BR13" s="298">
        <v>0</v>
      </c>
      <c r="BS13" s="298">
        <v>0</v>
      </c>
      <c r="BT13" s="298">
        <v>0</v>
      </c>
      <c r="BU13" s="298">
        <v>0</v>
      </c>
      <c r="BV13" s="298">
        <v>0</v>
      </c>
      <c r="BW13" s="298">
        <v>0</v>
      </c>
      <c r="BX13" s="298">
        <v>0</v>
      </c>
      <c r="BY13" s="298">
        <v>0</v>
      </c>
      <c r="BZ13" s="298">
        <v>0</v>
      </c>
      <c r="CA13" s="298">
        <v>0</v>
      </c>
      <c r="CB13" s="298">
        <v>0</v>
      </c>
      <c r="CC13" s="298">
        <v>0</v>
      </c>
      <c r="CD13" s="298">
        <v>0</v>
      </c>
      <c r="CE13" s="298">
        <v>0</v>
      </c>
      <c r="CF13" s="298">
        <v>0</v>
      </c>
      <c r="CG13" s="298">
        <v>0</v>
      </c>
      <c r="CH13" s="298">
        <v>0</v>
      </c>
      <c r="CI13" s="298">
        <v>0</v>
      </c>
      <c r="CJ13" s="298">
        <v>0</v>
      </c>
      <c r="CK13" s="298">
        <v>0</v>
      </c>
      <c r="CL13" s="298">
        <v>0</v>
      </c>
      <c r="CM13" s="298">
        <v>0</v>
      </c>
      <c r="CN13" s="298">
        <v>0</v>
      </c>
      <c r="CO13" s="298">
        <v>0</v>
      </c>
      <c r="CP13" s="298">
        <v>0</v>
      </c>
      <c r="CQ13" s="298">
        <v>0</v>
      </c>
      <c r="CR13" s="298">
        <v>0</v>
      </c>
      <c r="CS13" s="298">
        <v>0</v>
      </c>
      <c r="CT13" s="298">
        <v>0</v>
      </c>
      <c r="CU13" s="298">
        <v>0</v>
      </c>
      <c r="CV13" s="298">
        <v>0</v>
      </c>
      <c r="CW13" s="298">
        <v>0</v>
      </c>
      <c r="CX13" s="298">
        <v>0</v>
      </c>
      <c r="CY13" s="298">
        <v>0</v>
      </c>
      <c r="CZ13" s="298">
        <v>0</v>
      </c>
      <c r="DA13" s="298">
        <v>0</v>
      </c>
      <c r="DB13" s="298">
        <v>0</v>
      </c>
      <c r="DC13" s="298">
        <v>0</v>
      </c>
      <c r="DD13" s="298">
        <v>0</v>
      </c>
      <c r="DE13" s="298">
        <v>0</v>
      </c>
      <c r="DF13" s="298">
        <v>0</v>
      </c>
      <c r="DG13" s="298">
        <v>0</v>
      </c>
      <c r="DH13" s="298">
        <v>0</v>
      </c>
      <c r="DI13" s="298">
        <v>0</v>
      </c>
      <c r="DJ13" s="298">
        <v>0</v>
      </c>
      <c r="DK13" s="298">
        <v>0</v>
      </c>
      <c r="DL13" s="298">
        <v>0</v>
      </c>
      <c r="DM13" s="298">
        <v>0</v>
      </c>
      <c r="DN13" s="298">
        <v>0</v>
      </c>
      <c r="DO13" s="298">
        <v>0</v>
      </c>
      <c r="DP13" s="298">
        <v>0</v>
      </c>
      <c r="DQ13" s="298">
        <v>0</v>
      </c>
      <c r="DR13" s="298">
        <v>0</v>
      </c>
      <c r="DS13" s="298">
        <v>0</v>
      </c>
      <c r="DT13" s="298">
        <v>0</v>
      </c>
      <c r="DU13" s="298">
        <v>0</v>
      </c>
      <c r="DV13" s="298">
        <v>0</v>
      </c>
      <c r="DW13" s="298">
        <v>0</v>
      </c>
      <c r="DX13" s="298">
        <v>0</v>
      </c>
      <c r="DY13" s="298">
        <v>0</v>
      </c>
      <c r="DZ13" s="298">
        <v>0</v>
      </c>
      <c r="EA13" s="298">
        <v>0</v>
      </c>
      <c r="EB13" s="298">
        <v>0</v>
      </c>
      <c r="EC13" s="298">
        <v>0</v>
      </c>
      <c r="ED13" s="298">
        <v>0</v>
      </c>
      <c r="EE13" s="298">
        <v>0</v>
      </c>
      <c r="EF13" s="298">
        <v>0</v>
      </c>
      <c r="EG13" s="298">
        <v>0</v>
      </c>
      <c r="EH13" s="298">
        <v>0</v>
      </c>
      <c r="EI13" s="298">
        <v>0</v>
      </c>
      <c r="EJ13" s="298">
        <v>0</v>
      </c>
      <c r="EK13" s="298">
        <v>0</v>
      </c>
      <c r="EL13" s="298">
        <v>0</v>
      </c>
      <c r="EM13" s="298">
        <v>0</v>
      </c>
      <c r="EN13" s="298">
        <v>0</v>
      </c>
      <c r="EO13" s="298">
        <v>0</v>
      </c>
      <c r="EP13" s="298">
        <v>0</v>
      </c>
      <c r="EQ13" s="298">
        <v>0</v>
      </c>
      <c r="ER13" s="298">
        <v>0</v>
      </c>
      <c r="ES13" s="298">
        <v>0</v>
      </c>
      <c r="ET13" s="298">
        <v>0</v>
      </c>
    </row>
    <row r="14" spans="1:158" s="298" customFormat="1" x14ac:dyDescent="0.15">
      <c r="A14" s="295" t="s">
        <v>73</v>
      </c>
      <c r="B14" s="257" t="s">
        <v>74</v>
      </c>
      <c r="C14" s="298">
        <v>3.5257399999999999</v>
      </c>
      <c r="D14" s="298">
        <v>0.1</v>
      </c>
      <c r="E14" s="298">
        <v>1.15262</v>
      </c>
      <c r="F14" s="298">
        <v>1.9000000000000001E-4</v>
      </c>
      <c r="G14" s="298">
        <v>0.132411</v>
      </c>
      <c r="H14" s="298">
        <v>5.9408500000000002</v>
      </c>
      <c r="I14" s="298">
        <v>0.70253750000000004</v>
      </c>
      <c r="J14" s="298">
        <v>6.6433875000000002</v>
      </c>
      <c r="K14" s="298">
        <v>3.1385749999999999</v>
      </c>
      <c r="L14" s="298">
        <v>0.34119749999999999</v>
      </c>
      <c r="M14" s="298">
        <v>3.4797724999999899</v>
      </c>
      <c r="N14" s="298">
        <v>3.4897999999999998</v>
      </c>
      <c r="O14" s="298">
        <v>0.34284500000000001</v>
      </c>
      <c r="P14" s="298">
        <v>3.8326449999999999</v>
      </c>
      <c r="Q14" s="298">
        <v>3.75325</v>
      </c>
      <c r="R14" s="298">
        <v>0.36551</v>
      </c>
      <c r="S14" s="298">
        <v>4.11876</v>
      </c>
      <c r="T14" s="298">
        <v>1.0287599999999999</v>
      </c>
      <c r="U14" s="298">
        <v>9.9448499999999995E-2</v>
      </c>
      <c r="V14" s="298">
        <v>1.1282084999999999</v>
      </c>
      <c r="W14" s="298">
        <v>4.3712499999999999</v>
      </c>
      <c r="X14" s="298">
        <v>1.4037500000000001</v>
      </c>
      <c r="Y14" s="298">
        <v>5.7750000000000004</v>
      </c>
      <c r="Z14" s="298">
        <v>4.3825000000000003</v>
      </c>
      <c r="AA14" s="298">
        <v>1.4055</v>
      </c>
      <c r="AB14" s="298">
        <v>5.7880000000000003</v>
      </c>
      <c r="AC14" s="298">
        <v>4.3825000000000003</v>
      </c>
      <c r="AD14" s="298">
        <v>1.4055</v>
      </c>
      <c r="AE14" s="298">
        <v>5.7880000000000003</v>
      </c>
      <c r="AF14" s="298">
        <v>4.38</v>
      </c>
      <c r="AG14" s="298">
        <v>1.4052500000000001</v>
      </c>
      <c r="AH14" s="298">
        <v>5.7852499999999996</v>
      </c>
      <c r="AI14" s="298">
        <v>4.3920000000000003</v>
      </c>
      <c r="AJ14" s="298">
        <v>1.407</v>
      </c>
      <c r="AK14" s="298">
        <v>5.7990000000000004</v>
      </c>
      <c r="AL14" s="298">
        <v>122.75</v>
      </c>
      <c r="AM14" s="298">
        <v>39.287500000000001</v>
      </c>
      <c r="AN14" s="298">
        <v>162.03749999999999</v>
      </c>
      <c r="AO14" s="298">
        <v>122.75</v>
      </c>
      <c r="AP14" s="298">
        <v>39.274999999999999</v>
      </c>
      <c r="AQ14" s="298">
        <v>162.02500000000001</v>
      </c>
      <c r="AR14" s="298">
        <v>122.75</v>
      </c>
      <c r="AS14" s="298">
        <v>39.274999999999999</v>
      </c>
      <c r="AT14" s="298">
        <v>162.02500000000001</v>
      </c>
      <c r="AU14" s="298">
        <v>122.75</v>
      </c>
      <c r="AV14" s="298">
        <v>39.274999999999999</v>
      </c>
      <c r="AW14" s="298">
        <v>162.02500000000001</v>
      </c>
      <c r="AX14" s="298">
        <v>122.8</v>
      </c>
      <c r="AY14" s="298">
        <v>39.29</v>
      </c>
      <c r="AZ14" s="298">
        <v>162.09</v>
      </c>
      <c r="BA14" s="298">
        <v>4.045E-3</v>
      </c>
      <c r="BB14" s="298">
        <v>4.4324999999999898E-4</v>
      </c>
      <c r="BC14" s="298">
        <v>4.4882500000000001E-3</v>
      </c>
      <c r="BD14" s="298">
        <v>2.1635000000000001E-3</v>
      </c>
      <c r="BE14" s="298">
        <v>2.5424999999999997E-4</v>
      </c>
      <c r="BF14" s="298">
        <v>2.4177500000000002E-3</v>
      </c>
      <c r="BG14" s="298">
        <v>2.4645000000000001E-3</v>
      </c>
      <c r="BH14" s="298">
        <v>2.4672499999999999E-4</v>
      </c>
      <c r="BI14" s="298">
        <v>2.7112249999999998E-3</v>
      </c>
      <c r="BJ14" s="298">
        <v>2.63E-3</v>
      </c>
      <c r="BK14" s="298">
        <v>2.6200000000000003E-4</v>
      </c>
      <c r="BL14" s="298">
        <v>2.892E-3</v>
      </c>
      <c r="BM14" s="298">
        <v>7.6179999999999998E-4</v>
      </c>
      <c r="BN14" s="301">
        <v>7.9399999999999897E-5</v>
      </c>
      <c r="BO14" s="298">
        <v>8.4119999999999996E-4</v>
      </c>
      <c r="BP14" s="301">
        <v>2.1499999999999899E-5</v>
      </c>
      <c r="BQ14" s="301">
        <v>8.16625E-7</v>
      </c>
      <c r="BR14" s="301">
        <v>2.2316624999999899E-5</v>
      </c>
      <c r="BS14" s="301">
        <v>6.0774999999999998E-6</v>
      </c>
      <c r="BT14" s="301">
        <v>2.3484999999999999E-7</v>
      </c>
      <c r="BU14" s="301">
        <v>6.3123499999999998E-6</v>
      </c>
      <c r="BV14" s="301">
        <v>7.7700000000000001E-6</v>
      </c>
      <c r="BW14" s="301">
        <v>2.4214999999999998E-7</v>
      </c>
      <c r="BX14" s="301">
        <v>8.0121499999999992E-6</v>
      </c>
      <c r="BY14" s="301">
        <v>8.8899999999999996E-6</v>
      </c>
      <c r="BZ14" s="301">
        <v>2.7324999999999999E-7</v>
      </c>
      <c r="CA14" s="301">
        <v>9.1632499999999906E-6</v>
      </c>
      <c r="CB14" s="301">
        <v>6.9839999999999995E-7</v>
      </c>
      <c r="CC14" s="301">
        <v>2.243E-8</v>
      </c>
      <c r="CD14" s="301">
        <v>7.2082999999999897E-7</v>
      </c>
      <c r="CE14" s="301">
        <v>1.5349999999999999E-7</v>
      </c>
      <c r="CF14" s="298">
        <v>0</v>
      </c>
      <c r="CG14" s="301">
        <v>1.5349999999999999E-7</v>
      </c>
      <c r="CH14" s="301">
        <v>2.3234999999999999E-8</v>
      </c>
      <c r="CI14" s="298">
        <v>0</v>
      </c>
      <c r="CJ14" s="301">
        <v>2.3234999999999999E-8</v>
      </c>
      <c r="CK14" s="301">
        <v>3.3874999999999997E-8</v>
      </c>
      <c r="CL14" s="298">
        <v>0</v>
      </c>
      <c r="CM14" s="301">
        <v>3.3874999999999997E-8</v>
      </c>
      <c r="CN14" s="301">
        <v>4.1274999999999997E-8</v>
      </c>
      <c r="CO14" s="298">
        <v>0</v>
      </c>
      <c r="CP14" s="301">
        <v>4.1274999999999997E-8</v>
      </c>
      <c r="CQ14" s="298">
        <v>0</v>
      </c>
      <c r="CR14" s="298">
        <v>0</v>
      </c>
      <c r="CS14" s="298">
        <v>0</v>
      </c>
      <c r="CT14" s="298">
        <v>0</v>
      </c>
      <c r="CU14" s="298">
        <v>0</v>
      </c>
      <c r="CV14" s="298">
        <v>0</v>
      </c>
      <c r="CW14" s="298">
        <v>0</v>
      </c>
      <c r="CX14" s="298">
        <v>0</v>
      </c>
      <c r="CY14" s="298">
        <v>0</v>
      </c>
      <c r="CZ14" s="298">
        <v>0</v>
      </c>
      <c r="DA14" s="298">
        <v>0</v>
      </c>
      <c r="DB14" s="298">
        <v>0</v>
      </c>
      <c r="DC14" s="298">
        <v>0</v>
      </c>
      <c r="DD14" s="298">
        <v>0</v>
      </c>
      <c r="DE14" s="298">
        <v>0</v>
      </c>
      <c r="DF14" s="298">
        <v>0</v>
      </c>
      <c r="DG14" s="298">
        <v>0</v>
      </c>
      <c r="DH14" s="298">
        <v>0</v>
      </c>
      <c r="DI14" s="298">
        <v>4.0666534999999997E-3</v>
      </c>
      <c r="DJ14" s="298">
        <v>4.4406662499999898E-4</v>
      </c>
      <c r="DK14" s="298">
        <v>4.5107201250000001E-3</v>
      </c>
      <c r="DL14" s="298">
        <v>2.1696007349999999E-3</v>
      </c>
      <c r="DM14" s="298">
        <v>2.5448484999999999E-4</v>
      </c>
      <c r="DN14" s="298">
        <v>2.4240855850000001E-3</v>
      </c>
      <c r="DO14" s="298">
        <v>2.4723038749999999E-3</v>
      </c>
      <c r="DP14" s="298">
        <v>2.4696715000000001E-4</v>
      </c>
      <c r="DQ14" s="298">
        <v>2.719271025E-3</v>
      </c>
      <c r="DR14" s="298">
        <v>2.6389312749999999E-3</v>
      </c>
      <c r="DS14" s="298">
        <v>2.6227325000000002E-4</v>
      </c>
      <c r="DT14" s="298">
        <v>2.9012045249999902E-3</v>
      </c>
      <c r="DU14" s="298">
        <v>7.6249840000000004E-4</v>
      </c>
      <c r="DV14" s="301">
        <v>7.9422429999999894E-5</v>
      </c>
      <c r="DW14" s="298">
        <v>8.4192082999999995E-4</v>
      </c>
      <c r="DX14" s="298">
        <v>99.467535161281802</v>
      </c>
      <c r="DY14" s="298">
        <v>99.8161030453482</v>
      </c>
      <c r="DZ14" s="298">
        <v>99.501850605284403</v>
      </c>
      <c r="EA14" s="298">
        <v>99.7188084009383</v>
      </c>
      <c r="EB14" s="298">
        <v>99.907715528055903</v>
      </c>
      <c r="EC14" s="298">
        <v>99.738640209767993</v>
      </c>
      <c r="ED14" s="298">
        <v>99.684348065829894</v>
      </c>
      <c r="EE14" s="298">
        <v>99.901950522569393</v>
      </c>
      <c r="EF14" s="298">
        <v>99.704110957457701</v>
      </c>
      <c r="EG14" s="298">
        <v>99.661557120315607</v>
      </c>
      <c r="EH14" s="298">
        <v>99.895814765707101</v>
      </c>
      <c r="EI14" s="298">
        <v>99.682734363582995</v>
      </c>
      <c r="EJ14" s="298">
        <v>99.908406365180497</v>
      </c>
      <c r="EK14" s="298">
        <v>99.971758607738394</v>
      </c>
      <c r="EL14" s="298">
        <v>99.914382686077502</v>
      </c>
      <c r="EM14" s="298">
        <v>121.444</v>
      </c>
      <c r="EN14" s="298">
        <v>3402.69</v>
      </c>
      <c r="EO14" s="298">
        <v>6.8831099999999895E-2</v>
      </c>
      <c r="EP14" s="298">
        <v>2.73204829999999E-4</v>
      </c>
      <c r="EQ14" s="301">
        <v>1.6215399999999999E-6</v>
      </c>
      <c r="ER14" s="298">
        <v>0</v>
      </c>
      <c r="ES14" s="298">
        <v>6.9105926369999904E-2</v>
      </c>
      <c r="ET14" s="298">
        <v>99.602311430529696</v>
      </c>
    </row>
    <row r="15" spans="1:158" s="298" customFormat="1" x14ac:dyDescent="0.15">
      <c r="A15" s="295" t="s">
        <v>69</v>
      </c>
      <c r="B15" s="259">
        <v>0</v>
      </c>
      <c r="C15" s="298">
        <v>35.257399999999997</v>
      </c>
      <c r="D15" s="298">
        <v>1</v>
      </c>
      <c r="E15" s="298">
        <v>1.1396200000000001</v>
      </c>
      <c r="F15" s="298">
        <v>1.9000000000000001E-4</v>
      </c>
      <c r="G15" s="298">
        <v>0.122515</v>
      </c>
      <c r="H15" s="298">
        <v>5.8916000000000004</v>
      </c>
      <c r="I15" s="298">
        <v>0.70136125000000005</v>
      </c>
      <c r="J15" s="298">
        <v>6.5929612500000001</v>
      </c>
      <c r="K15" s="298">
        <v>3.146325</v>
      </c>
      <c r="L15" s="298">
        <v>0.34289249999999999</v>
      </c>
      <c r="M15" s="298">
        <v>3.4892175000000001</v>
      </c>
      <c r="N15" s="298">
        <v>3.5147249999999999</v>
      </c>
      <c r="O15" s="298">
        <v>0.34513500000000003</v>
      </c>
      <c r="P15" s="298">
        <v>3.8598599999999998</v>
      </c>
      <c r="Q15" s="298">
        <v>3.8024749999999998</v>
      </c>
      <c r="R15" s="298">
        <v>0.37147000000000002</v>
      </c>
      <c r="S15" s="298">
        <v>4.1739449999999998</v>
      </c>
      <c r="T15" s="298">
        <v>1.06209</v>
      </c>
      <c r="U15" s="298">
        <v>0.102172</v>
      </c>
      <c r="V15" s="298">
        <v>1.1642619999999999</v>
      </c>
      <c r="W15" s="298">
        <v>4.1500000000000004</v>
      </c>
      <c r="X15" s="298">
        <v>1.3774999999999999</v>
      </c>
      <c r="Y15" s="298">
        <v>5.5274999999999999</v>
      </c>
      <c r="Z15" s="298">
        <v>4.2649999999999997</v>
      </c>
      <c r="AA15" s="298">
        <v>1.3925000000000001</v>
      </c>
      <c r="AB15" s="298">
        <v>5.6574999999999998</v>
      </c>
      <c r="AC15" s="298">
        <v>4.25</v>
      </c>
      <c r="AD15" s="298">
        <v>1.3925000000000001</v>
      </c>
      <c r="AE15" s="298">
        <v>5.6425000000000001</v>
      </c>
      <c r="AF15" s="298">
        <v>4.24</v>
      </c>
      <c r="AG15" s="298">
        <v>1.3915</v>
      </c>
      <c r="AH15" s="298">
        <v>5.6315</v>
      </c>
      <c r="AI15" s="298">
        <v>4.3520000000000003</v>
      </c>
      <c r="AJ15" s="298">
        <v>1.403</v>
      </c>
      <c r="AK15" s="298">
        <v>5.7549999999999999</v>
      </c>
      <c r="AL15" s="298">
        <v>122.65</v>
      </c>
      <c r="AM15" s="298">
        <v>39.274999999999999</v>
      </c>
      <c r="AN15" s="298">
        <v>161.92500000000001</v>
      </c>
      <c r="AO15" s="298">
        <v>122.7</v>
      </c>
      <c r="AP15" s="298">
        <v>39.274999999999999</v>
      </c>
      <c r="AQ15" s="298">
        <v>161.97499999999999</v>
      </c>
      <c r="AR15" s="298">
        <v>122.7</v>
      </c>
      <c r="AS15" s="298">
        <v>39.274999999999999</v>
      </c>
      <c r="AT15" s="298">
        <v>161.97499999999999</v>
      </c>
      <c r="AU15" s="298">
        <v>122.675</v>
      </c>
      <c r="AV15" s="298">
        <v>39.274999999999999</v>
      </c>
      <c r="AW15" s="298">
        <v>161.94999999999999</v>
      </c>
      <c r="AX15" s="298">
        <v>122.7</v>
      </c>
      <c r="AY15" s="298">
        <v>39.29</v>
      </c>
      <c r="AZ15" s="298">
        <v>161.99</v>
      </c>
      <c r="BA15" s="298">
        <v>9.0362499999999998E-2</v>
      </c>
      <c r="BB15" s="298">
        <v>1.048875E-2</v>
      </c>
      <c r="BC15" s="298">
        <v>0.10085125</v>
      </c>
      <c r="BD15" s="298">
        <v>5.0674999999999998E-2</v>
      </c>
      <c r="BE15" s="298">
        <v>5.5475000000000003E-3</v>
      </c>
      <c r="BF15" s="298">
        <v>5.6222499999999898E-2</v>
      </c>
      <c r="BG15" s="298">
        <v>5.7549999999999997E-2</v>
      </c>
      <c r="BH15" s="298">
        <v>5.9699999999999996E-3</v>
      </c>
      <c r="BI15" s="298">
        <v>6.3519999999999993E-2</v>
      </c>
      <c r="BJ15" s="298">
        <v>6.1824999999999998E-2</v>
      </c>
      <c r="BK15" s="298">
        <v>6.3874999999999999E-3</v>
      </c>
      <c r="BL15" s="298">
        <v>6.8212499999999995E-2</v>
      </c>
      <c r="BM15" s="298">
        <v>1.771E-2</v>
      </c>
      <c r="BN15" s="298">
        <v>1.7729999999999901E-3</v>
      </c>
      <c r="BO15" s="298">
        <v>1.9483E-2</v>
      </c>
      <c r="BP15" s="298">
        <v>3.0400000000000002E-3</v>
      </c>
      <c r="BQ15" s="298">
        <v>1.315E-4</v>
      </c>
      <c r="BR15" s="298">
        <v>3.1714999999999998E-3</v>
      </c>
      <c r="BS15" s="298">
        <v>9.2150000000000001E-4</v>
      </c>
      <c r="BT15" s="301">
        <v>3.4900000000000001E-5</v>
      </c>
      <c r="BU15" s="298">
        <v>9.5640000000000005E-4</v>
      </c>
      <c r="BV15" s="298">
        <v>1.1655000000000001E-3</v>
      </c>
      <c r="BW15" s="301">
        <v>3.7950000000000001E-5</v>
      </c>
      <c r="BX15" s="298">
        <v>1.20345E-3</v>
      </c>
      <c r="BY15" s="298">
        <v>1.3450000000000001E-3</v>
      </c>
      <c r="BZ15" s="301">
        <v>4.3399999999999998E-5</v>
      </c>
      <c r="CA15" s="298">
        <v>1.3883999999999999E-3</v>
      </c>
      <c r="CB15" s="298">
        <v>1.08899999999999E-4</v>
      </c>
      <c r="CC15" s="301">
        <v>3.35099999999999E-6</v>
      </c>
      <c r="CD15" s="298">
        <v>1.12250999999999E-4</v>
      </c>
      <c r="CE15" s="298">
        <v>2.2425E-4</v>
      </c>
      <c r="CF15" s="301">
        <v>3.2275E-6</v>
      </c>
      <c r="CG15" s="298">
        <v>2.274775E-4</v>
      </c>
      <c r="CH15" s="301">
        <v>3.6900000000000002E-5</v>
      </c>
      <c r="CI15" s="301">
        <v>4.5625000000000003E-7</v>
      </c>
      <c r="CJ15" s="301">
        <v>3.7356250000000003E-5</v>
      </c>
      <c r="CK15" s="301">
        <v>5.3224999999999999E-5</v>
      </c>
      <c r="CL15" s="301">
        <v>5.4374999999999998E-7</v>
      </c>
      <c r="CM15" s="301">
        <v>5.3768750000000003E-5</v>
      </c>
      <c r="CN15" s="301">
        <v>6.5975000000000004E-5</v>
      </c>
      <c r="CO15" s="301">
        <v>6.6699999999999897E-7</v>
      </c>
      <c r="CP15" s="301">
        <v>6.6642000000000003E-5</v>
      </c>
      <c r="CQ15" s="301">
        <v>1.471E-6</v>
      </c>
      <c r="CR15" s="301">
        <v>1.413E-8</v>
      </c>
      <c r="CS15" s="301">
        <v>1.48513E-6</v>
      </c>
      <c r="CT15" s="301">
        <v>2.53875E-6</v>
      </c>
      <c r="CU15" s="301">
        <v>1.3325E-8</v>
      </c>
      <c r="CV15" s="301">
        <v>2.552075E-6</v>
      </c>
      <c r="CW15" s="301">
        <v>2.1862499999999999E-7</v>
      </c>
      <c r="CX15" s="298">
        <v>0</v>
      </c>
      <c r="CY15" s="301">
        <v>2.1862499999999999E-7</v>
      </c>
      <c r="CZ15" s="301">
        <v>3.5100000000000001E-7</v>
      </c>
      <c r="DA15" s="298">
        <v>0</v>
      </c>
      <c r="DB15" s="301">
        <v>3.5100000000000001E-7</v>
      </c>
      <c r="DC15" s="301">
        <v>4.6849999999999999E-7</v>
      </c>
      <c r="DD15" s="298">
        <v>0</v>
      </c>
      <c r="DE15" s="301">
        <v>4.6849999999999999E-7</v>
      </c>
      <c r="DF15" s="298">
        <v>0</v>
      </c>
      <c r="DG15" s="298">
        <v>0</v>
      </c>
      <c r="DH15" s="298">
        <v>0</v>
      </c>
      <c r="DI15" s="298">
        <v>9.3629288749999998E-2</v>
      </c>
      <c r="DJ15" s="298">
        <v>1.0623490824999899E-2</v>
      </c>
      <c r="DK15" s="298">
        <v>0.104252779575</v>
      </c>
      <c r="DL15" s="298">
        <v>5.1633618624999898E-2</v>
      </c>
      <c r="DM15" s="298">
        <v>5.5828562499999996E-3</v>
      </c>
      <c r="DN15" s="298">
        <v>5.7216474874999999E-2</v>
      </c>
      <c r="DO15" s="298">
        <v>5.8769075999999899E-2</v>
      </c>
      <c r="DP15" s="298">
        <v>6.0084937499999998E-3</v>
      </c>
      <c r="DQ15" s="298">
        <v>6.4777569749999903E-2</v>
      </c>
      <c r="DR15" s="298">
        <v>6.3236443500000003E-2</v>
      </c>
      <c r="DS15" s="298">
        <v>6.431567E-3</v>
      </c>
      <c r="DT15" s="298">
        <v>6.9668010500000002E-2</v>
      </c>
      <c r="DU15" s="298">
        <v>1.7820370999999901E-2</v>
      </c>
      <c r="DV15" s="298">
        <v>1.77636512999999E-3</v>
      </c>
      <c r="DW15" s="298">
        <v>1.959673613E-2</v>
      </c>
      <c r="DX15" s="298">
        <v>96.510932857000896</v>
      </c>
      <c r="DY15" s="298">
        <v>98.731670905358897</v>
      </c>
      <c r="DZ15" s="298">
        <v>96.737228888412602</v>
      </c>
      <c r="EA15" s="298">
        <v>98.143421571975793</v>
      </c>
      <c r="EB15" s="298">
        <v>99.366699617243398</v>
      </c>
      <c r="EC15" s="298">
        <v>98.262782044556999</v>
      </c>
      <c r="ED15" s="298">
        <v>97.925650558126804</v>
      </c>
      <c r="EE15" s="298">
        <v>99.359344428043997</v>
      </c>
      <c r="EF15" s="298">
        <v>98.058633945587303</v>
      </c>
      <c r="EG15" s="298">
        <v>97.767990383583097</v>
      </c>
      <c r="EH15" s="298">
        <v>99.314832606112901</v>
      </c>
      <c r="EI15" s="298">
        <v>97.910790778215201</v>
      </c>
      <c r="EJ15" s="298">
        <v>99.380647013465605</v>
      </c>
      <c r="EK15" s="298">
        <v>99.8105609064731</v>
      </c>
      <c r="EL15" s="298">
        <v>99.419616974757901</v>
      </c>
      <c r="EM15" s="298">
        <v>117.700999999999</v>
      </c>
      <c r="EN15" s="298">
        <v>3400.99</v>
      </c>
      <c r="EO15" s="298">
        <v>1.5781129999999901</v>
      </c>
      <c r="EP15" s="298">
        <v>3.9677250999999997E-2</v>
      </c>
      <c r="EQ15" s="298">
        <v>2.4523731299999998E-3</v>
      </c>
      <c r="ER15" s="301">
        <v>2.45690999999999E-5</v>
      </c>
      <c r="ES15" s="298">
        <v>1.6202671932299999</v>
      </c>
      <c r="ET15" s="298">
        <v>97.398318412781904</v>
      </c>
    </row>
    <row r="16" spans="1:158" s="298" customFormat="1" x14ac:dyDescent="0.15">
      <c r="A16" s="314" t="e" vm="1">
        <v>#VALUE!</v>
      </c>
      <c r="B16" s="315"/>
      <c r="C16" s="298">
        <v>176.28700000000001</v>
      </c>
      <c r="D16" s="298">
        <v>5</v>
      </c>
      <c r="E16" s="298">
        <v>1.1045499999999999</v>
      </c>
      <c r="F16" s="298">
        <v>1.8000000000000001E-4</v>
      </c>
      <c r="G16" s="298">
        <v>9.4654000000000002E-2</v>
      </c>
      <c r="H16" s="298">
        <v>5.7055249999999997</v>
      </c>
      <c r="I16" s="298">
        <v>0.7065825</v>
      </c>
      <c r="J16" s="298">
        <v>6.4121074999999896</v>
      </c>
      <c r="K16" s="298">
        <v>3.2161</v>
      </c>
      <c r="L16" s="298">
        <v>0.352935</v>
      </c>
      <c r="M16" s="298">
        <v>3.569035</v>
      </c>
      <c r="N16" s="298">
        <v>3.5954000000000002</v>
      </c>
      <c r="O16" s="298">
        <v>0.35760500000000001</v>
      </c>
      <c r="P16" s="298">
        <v>3.9530050000000001</v>
      </c>
      <c r="Q16" s="298">
        <v>3.9427749999999899</v>
      </c>
      <c r="R16" s="298">
        <v>0.392557499999999</v>
      </c>
      <c r="S16" s="298">
        <v>4.3353324999999998</v>
      </c>
      <c r="T16" s="298">
        <v>1.16283</v>
      </c>
      <c r="U16" s="298">
        <v>0.110874</v>
      </c>
      <c r="V16" s="298">
        <v>1.2737039999999999</v>
      </c>
      <c r="W16" s="298">
        <v>3.31</v>
      </c>
      <c r="X16" s="298">
        <v>1.2637499999999999</v>
      </c>
      <c r="Y16" s="298">
        <v>4.5737500000000004</v>
      </c>
      <c r="Z16" s="298">
        <v>3.7725</v>
      </c>
      <c r="AA16" s="298">
        <v>1.335</v>
      </c>
      <c r="AB16" s="298">
        <v>5.1074999999999999</v>
      </c>
      <c r="AC16" s="298">
        <v>3.71</v>
      </c>
      <c r="AD16" s="298">
        <v>1.335</v>
      </c>
      <c r="AE16" s="298">
        <v>5.0449999999999999</v>
      </c>
      <c r="AF16" s="298">
        <v>3.6549999999999998</v>
      </c>
      <c r="AG16" s="298">
        <v>1.329</v>
      </c>
      <c r="AH16" s="298">
        <v>4.984</v>
      </c>
      <c r="AI16" s="298">
        <v>4.1689999999999996</v>
      </c>
      <c r="AJ16" s="298">
        <v>1.385</v>
      </c>
      <c r="AK16" s="298">
        <v>5.5539999999999896</v>
      </c>
      <c r="AL16" s="298">
        <v>122.16249999999999</v>
      </c>
      <c r="AM16" s="298">
        <v>39.212499999999999</v>
      </c>
      <c r="AN16" s="298">
        <v>161.375</v>
      </c>
      <c r="AO16" s="298">
        <v>122.45</v>
      </c>
      <c r="AP16" s="298">
        <v>39.25</v>
      </c>
      <c r="AQ16" s="298">
        <v>161.69999999999999</v>
      </c>
      <c r="AR16" s="298">
        <v>122.4</v>
      </c>
      <c r="AS16" s="298">
        <v>39.25</v>
      </c>
      <c r="AT16" s="298">
        <v>161.65</v>
      </c>
      <c r="AU16" s="298">
        <v>122.35</v>
      </c>
      <c r="AV16" s="298">
        <v>39.25</v>
      </c>
      <c r="AW16" s="298">
        <v>161.6</v>
      </c>
      <c r="AX16" s="298">
        <v>122.6</v>
      </c>
      <c r="AY16" s="298">
        <v>39.28</v>
      </c>
      <c r="AZ16" s="298">
        <v>161.88</v>
      </c>
      <c r="BA16" s="298">
        <v>0.35249999999999998</v>
      </c>
      <c r="BB16" s="298">
        <v>5.0450000000000002E-2</v>
      </c>
      <c r="BC16" s="298">
        <v>0.40294999999999997</v>
      </c>
      <c r="BD16" s="298">
        <v>0.232574999999999</v>
      </c>
      <c r="BE16" s="298">
        <v>2.86E-2</v>
      </c>
      <c r="BF16" s="298">
        <v>0.26117499999999999</v>
      </c>
      <c r="BG16" s="298">
        <v>0.25950000000000001</v>
      </c>
      <c r="BH16" s="298">
        <v>3.1199999999999999E-2</v>
      </c>
      <c r="BI16" s="298">
        <v>0.29070000000000001</v>
      </c>
      <c r="BJ16" s="298">
        <v>0.27750000000000002</v>
      </c>
      <c r="BK16" s="298">
        <v>3.3700000000000001E-2</v>
      </c>
      <c r="BL16" s="298">
        <v>0.31119999999999998</v>
      </c>
      <c r="BM16" s="298">
        <v>9.5280000000000004E-2</v>
      </c>
      <c r="BN16" s="298">
        <v>9.9410000000000002E-3</v>
      </c>
      <c r="BO16" s="298">
        <v>0.105221</v>
      </c>
      <c r="BP16" s="298">
        <v>4.8674999999999899E-2</v>
      </c>
      <c r="BQ16" s="298">
        <v>2.9775000000000001E-3</v>
      </c>
      <c r="BR16" s="298">
        <v>5.1652499999999997E-2</v>
      </c>
      <c r="BS16" s="298">
        <v>1.8977499999999901E-2</v>
      </c>
      <c r="BT16" s="298">
        <v>8.6824999999999999E-4</v>
      </c>
      <c r="BU16" s="298">
        <v>1.9845749999999999E-2</v>
      </c>
      <c r="BV16" s="298">
        <v>2.3179999999999999E-2</v>
      </c>
      <c r="BW16" s="298">
        <v>9.5675000000000003E-4</v>
      </c>
      <c r="BX16" s="298">
        <v>2.4136749999999998E-2</v>
      </c>
      <c r="BY16" s="298">
        <v>2.6675000000000001E-2</v>
      </c>
      <c r="BZ16" s="298">
        <v>1.11775E-3</v>
      </c>
      <c r="CA16" s="298">
        <v>2.7792750000000001E-2</v>
      </c>
      <c r="CB16" s="298">
        <v>2.9580000000000001E-3</v>
      </c>
      <c r="CC16" s="301">
        <v>9.6089999999999996E-5</v>
      </c>
      <c r="CD16" s="298">
        <v>3.0540900000000002E-3</v>
      </c>
      <c r="CE16" s="298">
        <v>1.59125E-2</v>
      </c>
      <c r="CF16" s="298">
        <v>3.6549999999999999E-4</v>
      </c>
      <c r="CG16" s="298">
        <v>1.6278000000000001E-2</v>
      </c>
      <c r="CH16" s="298">
        <v>3.7450000000000001E-3</v>
      </c>
      <c r="CI16" s="301">
        <v>5.8E-5</v>
      </c>
      <c r="CJ16" s="298">
        <v>3.803E-3</v>
      </c>
      <c r="CK16" s="298">
        <v>5.1824999999999996E-3</v>
      </c>
      <c r="CL16" s="301">
        <v>7.1375E-5</v>
      </c>
      <c r="CM16" s="298">
        <v>5.2538749999999999E-3</v>
      </c>
      <c r="CN16" s="298">
        <v>6.4524999999999999E-3</v>
      </c>
      <c r="CO16" s="301">
        <v>9.1274999999999996E-5</v>
      </c>
      <c r="CP16" s="298">
        <v>6.5437749999999999E-3</v>
      </c>
      <c r="CQ16" s="298">
        <v>2.153E-4</v>
      </c>
      <c r="CR16" s="301">
        <v>2.2369999999999999E-6</v>
      </c>
      <c r="CS16" s="298">
        <v>2.1753699999999999E-4</v>
      </c>
      <c r="CT16" s="298">
        <v>9.8624999999999993E-4</v>
      </c>
      <c r="CU16" s="301">
        <v>8.0087500000000002E-6</v>
      </c>
      <c r="CV16" s="298">
        <v>9.9425874999999899E-4</v>
      </c>
      <c r="CW16" s="298">
        <v>1.1964999999999999E-4</v>
      </c>
      <c r="CX16" s="301">
        <v>6.1249999999999996E-7</v>
      </c>
      <c r="CY16" s="298">
        <v>1.202625E-4</v>
      </c>
      <c r="CZ16" s="298">
        <v>1.85E-4</v>
      </c>
      <c r="DA16" s="301">
        <v>7.5600000000000005E-7</v>
      </c>
      <c r="DB16" s="298">
        <v>1.85756E-4</v>
      </c>
      <c r="DC16" s="298">
        <v>2.5250000000000001E-4</v>
      </c>
      <c r="DD16" s="301">
        <v>1.051E-6</v>
      </c>
      <c r="DE16" s="298">
        <v>2.5355100000000003E-4</v>
      </c>
      <c r="DF16" s="301">
        <v>2.31899999999999E-6</v>
      </c>
      <c r="DG16" s="301">
        <v>7.114E-9</v>
      </c>
      <c r="DH16" s="301">
        <v>2.3261139999999899E-6</v>
      </c>
      <c r="DI16" s="298">
        <v>0.41807374999999902</v>
      </c>
      <c r="DJ16" s="298">
        <v>5.3801008749999997E-2</v>
      </c>
      <c r="DK16" s="298">
        <v>0.47187475874999901</v>
      </c>
      <c r="DL16" s="298">
        <v>0.25541714999999998</v>
      </c>
      <c r="DM16" s="298">
        <v>2.9526862500000001E-2</v>
      </c>
      <c r="DN16" s="298">
        <v>0.28494401250000001</v>
      </c>
      <c r="DO16" s="298">
        <v>0.28804749999999901</v>
      </c>
      <c r="DP16" s="298">
        <v>3.2228880999999897E-2</v>
      </c>
      <c r="DQ16" s="298">
        <v>0.320276381</v>
      </c>
      <c r="DR16" s="298">
        <v>0.31087999999999999</v>
      </c>
      <c r="DS16" s="298">
        <v>3.4910075999999998E-2</v>
      </c>
      <c r="DT16" s="298">
        <v>0.345790076</v>
      </c>
      <c r="DU16" s="298">
        <v>9.8455618999999994E-2</v>
      </c>
      <c r="DV16" s="298">
        <v>1.0039334114000001E-2</v>
      </c>
      <c r="DW16" s="298">
        <v>0.108494953114</v>
      </c>
      <c r="DX16" s="298">
        <v>84.315267342185393</v>
      </c>
      <c r="DY16" s="298">
        <v>93.771475985568699</v>
      </c>
      <c r="DZ16" s="298">
        <v>85.393421141537104</v>
      </c>
      <c r="EA16" s="298">
        <v>91.056923937957905</v>
      </c>
      <c r="EB16" s="298">
        <v>96.860951616515294</v>
      </c>
      <c r="EC16" s="298">
        <v>91.658356920203701</v>
      </c>
      <c r="ED16" s="298">
        <v>90.089308187017707</v>
      </c>
      <c r="EE16" s="298">
        <v>96.807580753424205</v>
      </c>
      <c r="EF16" s="298">
        <v>90.765356812246495</v>
      </c>
      <c r="EG16" s="298">
        <v>89.262738033968006</v>
      </c>
      <c r="EH16" s="298">
        <v>96.533734272019302</v>
      </c>
      <c r="EI16" s="298">
        <v>89.996799098421704</v>
      </c>
      <c r="EJ16" s="298">
        <v>96.774568041667493</v>
      </c>
      <c r="EK16" s="298">
        <v>99.020511590874605</v>
      </c>
      <c r="EL16" s="298">
        <v>96.982391327862103</v>
      </c>
      <c r="EM16" s="298">
        <v>102.69</v>
      </c>
      <c r="EN16" s="298">
        <v>3392.68</v>
      </c>
      <c r="EO16" s="298">
        <v>6.7811209999999997</v>
      </c>
      <c r="EP16" s="298">
        <v>0.70337508999999998</v>
      </c>
      <c r="EQ16" s="298">
        <v>0.192844137</v>
      </c>
      <c r="ER16" s="298">
        <v>1.0194674113999999E-2</v>
      </c>
      <c r="ES16" s="298">
        <v>7.6875349011139997</v>
      </c>
      <c r="ET16" s="298">
        <v>88.209303596362801</v>
      </c>
    </row>
    <row r="17" spans="1:150" s="298" customFormat="1" x14ac:dyDescent="0.15">
      <c r="A17" s="314"/>
      <c r="B17" s="315"/>
      <c r="C17" s="298">
        <v>352.57400000000001</v>
      </c>
      <c r="D17" s="298">
        <v>10</v>
      </c>
      <c r="E17" s="298">
        <v>1.0603100000000001</v>
      </c>
      <c r="F17" s="298">
        <v>1.9000000000000001E-4</v>
      </c>
      <c r="G17" s="298">
        <v>5.688E-2</v>
      </c>
      <c r="H17" s="298">
        <v>5.4748999999999999</v>
      </c>
      <c r="I17" s="298">
        <v>0.71371874999999996</v>
      </c>
      <c r="J17" s="298">
        <v>6.1886187499999998</v>
      </c>
      <c r="K17" s="298">
        <v>3.2749250000000001</v>
      </c>
      <c r="L17" s="298">
        <v>0.36839499999999997</v>
      </c>
      <c r="M17" s="298">
        <v>3.6433200000000001</v>
      </c>
      <c r="N17" s="298">
        <v>3.6973500000000001</v>
      </c>
      <c r="O17" s="298">
        <v>0.37875500000000001</v>
      </c>
      <c r="P17" s="298">
        <v>4.0761050000000001</v>
      </c>
      <c r="Q17" s="298">
        <v>4.1195500000000003</v>
      </c>
      <c r="R17" s="298">
        <v>0.42432750000000002</v>
      </c>
      <c r="S17" s="298">
        <v>4.5438774999999998</v>
      </c>
      <c r="T17" s="298">
        <v>1.31419</v>
      </c>
      <c r="U17" s="298">
        <v>0.123645</v>
      </c>
      <c r="V17" s="298">
        <v>1.437835</v>
      </c>
      <c r="W17" s="298">
        <v>2.4824999999999999</v>
      </c>
      <c r="X17" s="298">
        <v>1.1327499999999999</v>
      </c>
      <c r="Y17" s="298">
        <v>3.6152499999999899</v>
      </c>
      <c r="Z17" s="298">
        <v>3.22</v>
      </c>
      <c r="AA17" s="298">
        <v>1.2645</v>
      </c>
      <c r="AB17" s="298">
        <v>4.4844999999999997</v>
      </c>
      <c r="AC17" s="298">
        <v>3.105</v>
      </c>
      <c r="AD17" s="298">
        <v>1.2635000000000001</v>
      </c>
      <c r="AE17" s="298">
        <v>4.3685</v>
      </c>
      <c r="AF17" s="298">
        <v>3</v>
      </c>
      <c r="AG17" s="298">
        <v>1.2504999999999999</v>
      </c>
      <c r="AH17" s="298">
        <v>4.2504999999999997</v>
      </c>
      <c r="AI17" s="298">
        <v>3.93</v>
      </c>
      <c r="AJ17" s="298">
        <v>1.361</v>
      </c>
      <c r="AK17" s="298">
        <v>5.2910000000000004</v>
      </c>
      <c r="AL17" s="298">
        <v>121.52500000000001</v>
      </c>
      <c r="AM17" s="298">
        <v>39.15</v>
      </c>
      <c r="AN17" s="298">
        <v>160.67500000000001</v>
      </c>
      <c r="AO17" s="298">
        <v>122.075</v>
      </c>
      <c r="AP17" s="298">
        <v>39.200000000000003</v>
      </c>
      <c r="AQ17" s="298">
        <v>161.27500000000001</v>
      </c>
      <c r="AR17" s="298">
        <v>121.95</v>
      </c>
      <c r="AS17" s="298">
        <v>39.200000000000003</v>
      </c>
      <c r="AT17" s="298">
        <v>161.15</v>
      </c>
      <c r="AU17" s="298">
        <v>121.9</v>
      </c>
      <c r="AV17" s="298">
        <v>39.200000000000003</v>
      </c>
      <c r="AW17" s="298">
        <v>161.1</v>
      </c>
      <c r="AX17" s="298">
        <v>122.5</v>
      </c>
      <c r="AY17" s="298">
        <v>39.26</v>
      </c>
      <c r="AZ17" s="298">
        <v>161.76</v>
      </c>
      <c r="BA17" s="298">
        <v>0.51375000000000004</v>
      </c>
      <c r="BB17" s="298">
        <v>8.8900000000000007E-2</v>
      </c>
      <c r="BC17" s="298">
        <v>0.60265000000000002</v>
      </c>
      <c r="BD17" s="298">
        <v>0.38950000000000001</v>
      </c>
      <c r="BE17" s="298">
        <v>5.475E-2</v>
      </c>
      <c r="BF17" s="298">
        <v>0.44424999999999998</v>
      </c>
      <c r="BG17" s="298">
        <v>0.42825000000000002</v>
      </c>
      <c r="BH17" s="298">
        <v>6.0149999999999898E-2</v>
      </c>
      <c r="BI17" s="298">
        <v>0.4884</v>
      </c>
      <c r="BJ17" s="298">
        <v>0.45200000000000001</v>
      </c>
      <c r="BK17" s="298">
        <v>6.4974999999999894E-2</v>
      </c>
      <c r="BL17" s="298">
        <v>0.51697499999999996</v>
      </c>
      <c r="BM17" s="298">
        <v>0.18769999999999901</v>
      </c>
      <c r="BN17" s="298">
        <v>2.0809999999999999E-2</v>
      </c>
      <c r="BO17" s="298">
        <v>0.208509999999999</v>
      </c>
      <c r="BP17" s="298">
        <v>0.1211</v>
      </c>
      <c r="BQ17" s="298">
        <v>9.7599999999999996E-3</v>
      </c>
      <c r="BR17" s="298">
        <v>0.13086</v>
      </c>
      <c r="BS17" s="298">
        <v>5.6750000000000002E-2</v>
      </c>
      <c r="BT17" s="298">
        <v>3.1974999999999998E-3</v>
      </c>
      <c r="BU17" s="298">
        <v>5.9947500000000001E-2</v>
      </c>
      <c r="BV17" s="298">
        <v>6.7674999999999999E-2</v>
      </c>
      <c r="BW17" s="298">
        <v>3.5274999999999998E-3</v>
      </c>
      <c r="BX17" s="298">
        <v>7.1202500000000002E-2</v>
      </c>
      <c r="BY17" s="298">
        <v>7.6899999999999996E-2</v>
      </c>
      <c r="BZ17" s="298">
        <v>4.1449999999999898E-3</v>
      </c>
      <c r="CA17" s="298">
        <v>8.1045000000000006E-2</v>
      </c>
      <c r="CB17" s="298">
        <v>1.15299999999999E-2</v>
      </c>
      <c r="CC17" s="298">
        <v>4.1219999999999999E-4</v>
      </c>
      <c r="CD17" s="298">
        <v>1.1942199999999899E-2</v>
      </c>
      <c r="CE17" s="298">
        <v>6.0587499999999898E-2</v>
      </c>
      <c r="CF17" s="298">
        <v>2.2437500000000001E-3</v>
      </c>
      <c r="CG17" s="298">
        <v>6.2831249999999894E-2</v>
      </c>
      <c r="CH17" s="298">
        <v>2.0129999999999999E-2</v>
      </c>
      <c r="CI17" s="298">
        <v>4.2575000000000002E-4</v>
      </c>
      <c r="CJ17" s="298">
        <v>2.05557499999999E-2</v>
      </c>
      <c r="CK17" s="298">
        <v>2.6574999999999901E-2</v>
      </c>
      <c r="CL17" s="298">
        <v>5.2499999999999997E-4</v>
      </c>
      <c r="CM17" s="298">
        <v>2.7099999999999999E-2</v>
      </c>
      <c r="CN17" s="298">
        <v>3.2399999999999998E-2</v>
      </c>
      <c r="CO17" s="298">
        <v>6.7574999999999905E-4</v>
      </c>
      <c r="CP17" s="298">
        <v>3.3075750000000001E-2</v>
      </c>
      <c r="CQ17" s="298">
        <v>1.7619999999999999E-3</v>
      </c>
      <c r="CR17" s="301">
        <v>1.995E-5</v>
      </c>
      <c r="CS17" s="298">
        <v>1.78195E-3</v>
      </c>
      <c r="CT17" s="298">
        <v>8.4337500000000003E-3</v>
      </c>
      <c r="CU17" s="298">
        <v>1.04625E-4</v>
      </c>
      <c r="CV17" s="298">
        <v>8.5383750000000008E-3</v>
      </c>
      <c r="CW17" s="298">
        <v>1.3979999999999999E-3</v>
      </c>
      <c r="CX17" s="301">
        <v>9.3874999999999995E-6</v>
      </c>
      <c r="CY17" s="298">
        <v>1.4073874999999999E-3</v>
      </c>
      <c r="CZ17" s="298">
        <v>2.085E-3</v>
      </c>
      <c r="DA17" s="301">
        <v>1.16475E-5</v>
      </c>
      <c r="DB17" s="298">
        <v>2.0966474999999998E-3</v>
      </c>
      <c r="DC17" s="298">
        <v>2.8275000000000002E-3</v>
      </c>
      <c r="DD17" s="301">
        <v>1.65425E-5</v>
      </c>
      <c r="DE17" s="298">
        <v>2.8440424999999999E-3</v>
      </c>
      <c r="DF17" s="301">
        <v>4.104E-5</v>
      </c>
      <c r="DG17" s="301">
        <v>1.349E-7</v>
      </c>
      <c r="DH17" s="301">
        <v>4.1174899999999998E-5</v>
      </c>
      <c r="DI17" s="298">
        <v>0.70387124999999995</v>
      </c>
      <c r="DJ17" s="298">
        <v>0.101008375</v>
      </c>
      <c r="DK17" s="298">
        <v>0.80487962499999999</v>
      </c>
      <c r="DL17" s="298">
        <v>0.46777800000000003</v>
      </c>
      <c r="DM17" s="298">
        <v>5.8382637500000001E-2</v>
      </c>
      <c r="DN17" s="298">
        <v>0.52616063749999997</v>
      </c>
      <c r="DO17" s="298">
        <v>0.52458499999999997</v>
      </c>
      <c r="DP17" s="298">
        <v>6.4214147499999999E-2</v>
      </c>
      <c r="DQ17" s="298">
        <v>0.58879914749999995</v>
      </c>
      <c r="DR17" s="298">
        <v>0.5641275</v>
      </c>
      <c r="DS17" s="298">
        <v>6.9812292499999901E-2</v>
      </c>
      <c r="DT17" s="298">
        <v>0.63393979249999999</v>
      </c>
      <c r="DU17" s="298">
        <v>0.201033039999999</v>
      </c>
      <c r="DV17" s="298">
        <v>2.1242284899999998E-2</v>
      </c>
      <c r="DW17" s="298">
        <v>0.22227532489999899</v>
      </c>
      <c r="DX17" s="298">
        <v>72.989200794889598</v>
      </c>
      <c r="DY17" s="298">
        <v>88.012503913660595</v>
      </c>
      <c r="DZ17" s="298">
        <v>74.874550340369197</v>
      </c>
      <c r="EA17" s="298">
        <v>83.265993697865198</v>
      </c>
      <c r="EB17" s="298">
        <v>93.777880452900007</v>
      </c>
      <c r="EC17" s="298">
        <v>84.432389718624606</v>
      </c>
      <c r="ED17" s="298">
        <v>81.635959853979799</v>
      </c>
      <c r="EE17" s="298">
        <v>93.670946889079204</v>
      </c>
      <c r="EF17" s="298">
        <v>82.948489663022102</v>
      </c>
      <c r="EG17" s="298">
        <v>80.123730894168403</v>
      </c>
      <c r="EH17" s="298">
        <v>93.071001786683894</v>
      </c>
      <c r="EI17" s="298">
        <v>81.549542419676996</v>
      </c>
      <c r="EJ17" s="298">
        <v>93.3677369650282</v>
      </c>
      <c r="EK17" s="298">
        <v>97.964979275840506</v>
      </c>
      <c r="EL17" s="298">
        <v>93.807083666982393</v>
      </c>
      <c r="EM17" s="298">
        <v>86.626999999999995</v>
      </c>
      <c r="EN17" s="298">
        <v>3381.26</v>
      </c>
      <c r="EO17" s="298">
        <v>10.82821</v>
      </c>
      <c r="EP17" s="298">
        <v>1.9076021999999999</v>
      </c>
      <c r="EQ17" s="298">
        <v>0.82735795000000001</v>
      </c>
      <c r="ER17" s="298">
        <v>9.3740484900000004E-2</v>
      </c>
      <c r="ES17" s="298">
        <v>13.656910634899999</v>
      </c>
      <c r="ET17" s="298">
        <v>79.287404666240505</v>
      </c>
    </row>
    <row r="18" spans="1:150" s="298" customFormat="1" x14ac:dyDescent="0.15">
      <c r="A18" s="314"/>
      <c r="B18" s="315"/>
      <c r="C18" s="298">
        <v>528.86099999999999</v>
      </c>
      <c r="D18" s="298">
        <v>15</v>
      </c>
      <c r="E18" s="298">
        <v>1.0190300000000001</v>
      </c>
      <c r="F18" s="298">
        <v>1.6000000000000001E-4</v>
      </c>
      <c r="G18" s="298">
        <v>1.8675000000000001E-2</v>
      </c>
      <c r="H18" s="298">
        <v>5.2784624999999998</v>
      </c>
      <c r="I18" s="298">
        <v>0.72674499999999997</v>
      </c>
      <c r="J18" s="298">
        <v>6.0052075</v>
      </c>
      <c r="K18" s="298">
        <v>3.327375</v>
      </c>
      <c r="L18" s="298">
        <v>0.3861675</v>
      </c>
      <c r="M18" s="298">
        <v>3.7135425</v>
      </c>
      <c r="N18" s="298">
        <v>3.7675999999999998</v>
      </c>
      <c r="O18" s="298">
        <v>0.40102499999999902</v>
      </c>
      <c r="P18" s="298">
        <v>4.1686249999999996</v>
      </c>
      <c r="Q18" s="298">
        <v>4.2527499999999998</v>
      </c>
      <c r="R18" s="298">
        <v>0.45741749999999998</v>
      </c>
      <c r="S18" s="298">
        <v>4.7101674999999998</v>
      </c>
      <c r="T18" s="298">
        <v>1.4512799999999999</v>
      </c>
      <c r="U18" s="298">
        <v>0.13777999999999899</v>
      </c>
      <c r="V18" s="298">
        <v>1.5890599999999999</v>
      </c>
      <c r="W18" s="298">
        <v>1.835</v>
      </c>
      <c r="X18" s="298">
        <v>1.010875</v>
      </c>
      <c r="Y18" s="298">
        <v>2.8458749999999999</v>
      </c>
      <c r="Z18" s="298">
        <v>2.7275</v>
      </c>
      <c r="AA18" s="298">
        <v>1.1944999999999999</v>
      </c>
      <c r="AB18" s="298">
        <v>3.9219999999999899</v>
      </c>
      <c r="AC18" s="298">
        <v>2.5750000000000002</v>
      </c>
      <c r="AD18" s="298">
        <v>1.1924999999999999</v>
      </c>
      <c r="AE18" s="298">
        <v>3.7675000000000001</v>
      </c>
      <c r="AF18" s="298">
        <v>2.4239999999999999</v>
      </c>
      <c r="AG18" s="298">
        <v>1.1717500000000001</v>
      </c>
      <c r="AH18" s="298">
        <v>3.5957499999999998</v>
      </c>
      <c r="AI18" s="298">
        <v>3.6789999999999998</v>
      </c>
      <c r="AJ18" s="298">
        <v>1.3340000000000001</v>
      </c>
      <c r="AK18" s="298">
        <v>5.0129999999999999</v>
      </c>
      <c r="AL18" s="298">
        <v>120.875</v>
      </c>
      <c r="AM18" s="298">
        <v>39.075000000000003</v>
      </c>
      <c r="AN18" s="298">
        <v>159.94999999999999</v>
      </c>
      <c r="AO18" s="298">
        <v>121.7</v>
      </c>
      <c r="AP18" s="298">
        <v>39.174999999999997</v>
      </c>
      <c r="AQ18" s="298">
        <v>160.875</v>
      </c>
      <c r="AR18" s="298">
        <v>121.52500000000001</v>
      </c>
      <c r="AS18" s="298">
        <v>39.15</v>
      </c>
      <c r="AT18" s="298">
        <v>160.67500000000001</v>
      </c>
      <c r="AU18" s="298">
        <v>121.375</v>
      </c>
      <c r="AV18" s="298">
        <v>39.15</v>
      </c>
      <c r="AW18" s="298">
        <v>160.52500000000001</v>
      </c>
      <c r="AX18" s="298">
        <v>122.4</v>
      </c>
      <c r="AY18" s="298">
        <v>39.25</v>
      </c>
      <c r="AZ18" s="298">
        <v>161.65</v>
      </c>
      <c r="BA18" s="298">
        <v>0.58774999999999999</v>
      </c>
      <c r="BB18" s="298">
        <v>0.1179</v>
      </c>
      <c r="BC18" s="298">
        <v>0.70565</v>
      </c>
      <c r="BD18" s="298">
        <v>0.49399999999999999</v>
      </c>
      <c r="BE18" s="298">
        <v>7.825E-2</v>
      </c>
      <c r="BF18" s="298">
        <v>0.57225000000000004</v>
      </c>
      <c r="BG18" s="298">
        <v>0.53649999999999998</v>
      </c>
      <c r="BH18" s="298">
        <v>8.6224999999999996E-2</v>
      </c>
      <c r="BI18" s="298">
        <v>0.62272499999999997</v>
      </c>
      <c r="BJ18" s="298">
        <v>0.56074999999999997</v>
      </c>
      <c r="BK18" s="298">
        <v>9.3399999999999997E-2</v>
      </c>
      <c r="BL18" s="298">
        <v>0.65415000000000001</v>
      </c>
      <c r="BM18" s="298">
        <v>0.27410000000000001</v>
      </c>
      <c r="BN18" s="298">
        <v>3.2309999999999998E-2</v>
      </c>
      <c r="BO18" s="298">
        <v>0.30641000000000002</v>
      </c>
      <c r="BP18" s="298">
        <v>0.19</v>
      </c>
      <c r="BQ18" s="298">
        <v>1.84625E-2</v>
      </c>
      <c r="BR18" s="298">
        <v>0.2084625</v>
      </c>
      <c r="BS18" s="298">
        <v>0.100525</v>
      </c>
      <c r="BT18" s="298">
        <v>6.6425E-3</v>
      </c>
      <c r="BU18" s="298">
        <v>0.1071675</v>
      </c>
      <c r="BV18" s="298">
        <v>0.11785</v>
      </c>
      <c r="BW18" s="298">
        <v>7.345E-3</v>
      </c>
      <c r="BX18" s="298">
        <v>0.125195</v>
      </c>
      <c r="BY18" s="298">
        <v>0.13312499999999999</v>
      </c>
      <c r="BZ18" s="298">
        <v>8.6525000000000005E-3</v>
      </c>
      <c r="CA18" s="298">
        <v>0.1417775</v>
      </c>
      <c r="CB18" s="298">
        <v>2.5049999999999999E-2</v>
      </c>
      <c r="CC18" s="298">
        <v>9.8320000000000005E-4</v>
      </c>
      <c r="CD18" s="298">
        <v>2.6033199999999999E-2</v>
      </c>
      <c r="CE18" s="298">
        <v>0.1068375</v>
      </c>
      <c r="CF18" s="298">
        <v>5.7437499999999997E-3</v>
      </c>
      <c r="CG18" s="298">
        <v>0.11258124999999999</v>
      </c>
      <c r="CH18" s="298">
        <v>4.5649999999999899E-2</v>
      </c>
      <c r="CI18" s="298">
        <v>1.2905E-3</v>
      </c>
      <c r="CJ18" s="298">
        <v>4.6940499999999899E-2</v>
      </c>
      <c r="CK18" s="298">
        <v>5.8224999999999999E-2</v>
      </c>
      <c r="CL18" s="298">
        <v>1.57975E-3</v>
      </c>
      <c r="CM18" s="298">
        <v>5.9804749999999997E-2</v>
      </c>
      <c r="CN18" s="298">
        <v>6.9324999999999998E-2</v>
      </c>
      <c r="CO18" s="298">
        <v>2.0720000000000001E-3</v>
      </c>
      <c r="CP18" s="298">
        <v>7.1397000000000002E-2</v>
      </c>
      <c r="CQ18" s="298">
        <v>5.8089999999999999E-3</v>
      </c>
      <c r="CR18" s="301">
        <v>7.4219999999999896E-5</v>
      </c>
      <c r="CS18" s="298">
        <v>5.8832199999999998E-3</v>
      </c>
      <c r="CT18" s="298">
        <v>2.5024999999999999E-2</v>
      </c>
      <c r="CU18" s="298">
        <v>4.3225000000000002E-4</v>
      </c>
      <c r="CV18" s="298">
        <v>2.54572499999999E-2</v>
      </c>
      <c r="CW18" s="298">
        <v>5.2325000000000002E-3</v>
      </c>
      <c r="CX18" s="301">
        <v>4.49E-5</v>
      </c>
      <c r="CY18" s="298">
        <v>5.2773999999999998E-3</v>
      </c>
      <c r="CZ18" s="298">
        <v>7.5775E-3</v>
      </c>
      <c r="DA18" s="301">
        <v>5.5724999999999999E-5</v>
      </c>
      <c r="DB18" s="298">
        <v>7.6332250000000004E-3</v>
      </c>
      <c r="DC18" s="298">
        <v>1.02025E-2</v>
      </c>
      <c r="DD18" s="301">
        <v>8.1174999999999994E-5</v>
      </c>
      <c r="DE18" s="298">
        <v>1.02836749999999E-2</v>
      </c>
      <c r="DF18" s="298">
        <v>2.21899999999999E-4</v>
      </c>
      <c r="DG18" s="301">
        <v>7.977E-7</v>
      </c>
      <c r="DH18" s="298">
        <v>2.2269769999999899E-4</v>
      </c>
      <c r="DI18" s="298">
        <v>0.90961249999999905</v>
      </c>
      <c r="DJ18" s="298">
        <v>0.14253849999999901</v>
      </c>
      <c r="DK18" s="298">
        <v>1.0521510000000001</v>
      </c>
      <c r="DL18" s="298">
        <v>0.64540749999999902</v>
      </c>
      <c r="DM18" s="298">
        <v>8.6227899999999996E-2</v>
      </c>
      <c r="DN18" s="298">
        <v>0.73163540000000005</v>
      </c>
      <c r="DO18" s="298">
        <v>0.72015249999999997</v>
      </c>
      <c r="DP18" s="298">
        <v>9.5205474999999998E-2</v>
      </c>
      <c r="DQ18" s="298">
        <v>0.81535797499999896</v>
      </c>
      <c r="DR18" s="298">
        <v>0.77340249999999999</v>
      </c>
      <c r="DS18" s="298">
        <v>0.104205675</v>
      </c>
      <c r="DT18" s="298">
        <v>0.87760817499999999</v>
      </c>
      <c r="DU18" s="298">
        <v>0.30518089999999998</v>
      </c>
      <c r="DV18" s="298">
        <v>3.3368217700000001E-2</v>
      </c>
      <c r="DW18" s="298">
        <v>0.33854911770000001</v>
      </c>
      <c r="DX18" s="298">
        <v>64.615426898816807</v>
      </c>
      <c r="DY18" s="298">
        <v>82.714494680384604</v>
      </c>
      <c r="DZ18" s="298">
        <v>67.067369607594301</v>
      </c>
      <c r="EA18" s="298">
        <v>76.540790120970001</v>
      </c>
      <c r="EB18" s="298">
        <v>90.747890184035498</v>
      </c>
      <c r="EC18" s="298">
        <v>78.215187510063004</v>
      </c>
      <c r="ED18" s="298">
        <v>74.498109775360007</v>
      </c>
      <c r="EE18" s="298">
        <v>90.567270422210399</v>
      </c>
      <c r="EF18" s="298">
        <v>76.374429280586796</v>
      </c>
      <c r="EG18" s="298">
        <v>72.504291103274099</v>
      </c>
      <c r="EH18" s="298">
        <v>89.630435194628305</v>
      </c>
      <c r="EI18" s="298">
        <v>74.5378197964028</v>
      </c>
      <c r="EJ18" s="298">
        <v>89.8155815124734</v>
      </c>
      <c r="EK18" s="298">
        <v>96.828665799552098</v>
      </c>
      <c r="EL18" s="298">
        <v>90.506808017004005</v>
      </c>
      <c r="EM18" s="298">
        <v>72.921000000000006</v>
      </c>
      <c r="EN18" s="298">
        <v>3369.55</v>
      </c>
      <c r="EO18" s="298">
        <v>13.34811</v>
      </c>
      <c r="EP18" s="298">
        <v>3.1902932000000002</v>
      </c>
      <c r="EQ18" s="298">
        <v>1.61910222</v>
      </c>
      <c r="ER18" s="298">
        <v>0.29665789770000001</v>
      </c>
      <c r="ES18" s="298">
        <v>18.454163317700001</v>
      </c>
      <c r="ET18" s="298">
        <v>72.3311578542137</v>
      </c>
    </row>
    <row r="19" spans="1:150" s="298" customFormat="1" x14ac:dyDescent="0.15">
      <c r="A19" s="314"/>
      <c r="B19" s="315"/>
      <c r="C19" s="298">
        <v>705.149</v>
      </c>
      <c r="D19" s="298">
        <v>20</v>
      </c>
      <c r="E19" s="298">
        <v>0.98097000000000001</v>
      </c>
      <c r="F19" s="298">
        <v>1.7000000000000001E-4</v>
      </c>
      <c r="G19" s="298">
        <v>-1.9399E-2</v>
      </c>
      <c r="H19" s="298">
        <v>5.0995625000000002</v>
      </c>
      <c r="I19" s="298">
        <v>0.73746</v>
      </c>
      <c r="J19" s="298">
        <v>5.8370224999999998</v>
      </c>
      <c r="K19" s="298">
        <v>3.3664000000000001</v>
      </c>
      <c r="L19" s="298">
        <v>0.40354249999999903</v>
      </c>
      <c r="M19" s="298">
        <v>3.7699425</v>
      </c>
      <c r="N19" s="298">
        <v>3.8358749999999899</v>
      </c>
      <c r="O19" s="298">
        <v>0.42509249999999998</v>
      </c>
      <c r="P19" s="298">
        <v>4.2609674999999996</v>
      </c>
      <c r="Q19" s="298">
        <v>4.369675</v>
      </c>
      <c r="R19" s="298">
        <v>0.49080000000000001</v>
      </c>
      <c r="S19" s="298">
        <v>4.8604750000000001</v>
      </c>
      <c r="T19" s="298">
        <v>1.58663</v>
      </c>
      <c r="U19" s="298">
        <v>0.15160799999999999</v>
      </c>
      <c r="V19" s="298">
        <v>1.7382379999999999</v>
      </c>
      <c r="W19" s="298">
        <v>1.33</v>
      </c>
      <c r="X19" s="298">
        <v>0.89687499999999998</v>
      </c>
      <c r="Y19" s="298">
        <v>2.2268750000000002</v>
      </c>
      <c r="Z19" s="298">
        <v>2.2869999999999999</v>
      </c>
      <c r="AA19" s="298">
        <v>1.1247499999999999</v>
      </c>
      <c r="AB19" s="298">
        <v>3.4117499999999898</v>
      </c>
      <c r="AC19" s="298">
        <v>2.105</v>
      </c>
      <c r="AD19" s="298">
        <v>1.1214999999999999</v>
      </c>
      <c r="AE19" s="298">
        <v>3.2264999999999899</v>
      </c>
      <c r="AF19" s="298">
        <v>1.921</v>
      </c>
      <c r="AG19" s="298">
        <v>1.0914999999999999</v>
      </c>
      <c r="AH19" s="298">
        <v>3.0125000000000002</v>
      </c>
      <c r="AI19" s="298">
        <v>3.42</v>
      </c>
      <c r="AJ19" s="298">
        <v>1.306</v>
      </c>
      <c r="AK19" s="298">
        <v>4.726</v>
      </c>
      <c r="AL19" s="298">
        <v>120.1875</v>
      </c>
      <c r="AM19" s="298">
        <v>39</v>
      </c>
      <c r="AN19" s="298">
        <v>159.1875</v>
      </c>
      <c r="AO19" s="298">
        <v>121.3</v>
      </c>
      <c r="AP19" s="298">
        <v>39.125</v>
      </c>
      <c r="AQ19" s="298">
        <v>160.42500000000001</v>
      </c>
      <c r="AR19" s="298">
        <v>121.05</v>
      </c>
      <c r="AS19" s="298">
        <v>39.1</v>
      </c>
      <c r="AT19" s="298">
        <v>160.15</v>
      </c>
      <c r="AU19" s="298">
        <v>120.825</v>
      </c>
      <c r="AV19" s="298">
        <v>39.1</v>
      </c>
      <c r="AW19" s="298">
        <v>159.92500000000001</v>
      </c>
      <c r="AX19" s="298">
        <v>122.2</v>
      </c>
      <c r="AY19" s="298">
        <v>39.229999999999997</v>
      </c>
      <c r="AZ19" s="298">
        <v>161.43</v>
      </c>
      <c r="BA19" s="298">
        <v>0.61775000000000002</v>
      </c>
      <c r="BB19" s="298">
        <v>0.13950000000000001</v>
      </c>
      <c r="BC19" s="298">
        <v>0.75724999999999998</v>
      </c>
      <c r="BD19" s="298">
        <v>0.56374999999999997</v>
      </c>
      <c r="BE19" s="298">
        <v>9.9150000000000002E-2</v>
      </c>
      <c r="BF19" s="298">
        <v>0.66289999999999905</v>
      </c>
      <c r="BG19" s="298">
        <v>0.60550000000000004</v>
      </c>
      <c r="BH19" s="298">
        <v>0.109775</v>
      </c>
      <c r="BI19" s="298">
        <v>0.71527499999999999</v>
      </c>
      <c r="BJ19" s="298">
        <v>0.62549999999999994</v>
      </c>
      <c r="BK19" s="298">
        <v>0.1188</v>
      </c>
      <c r="BL19" s="298">
        <v>0.74429999999999996</v>
      </c>
      <c r="BM19" s="298">
        <v>0.3533</v>
      </c>
      <c r="BN19" s="298">
        <v>4.444E-2</v>
      </c>
      <c r="BO19" s="298">
        <v>0.39773999999999998</v>
      </c>
      <c r="BP19" s="298">
        <v>0.24975</v>
      </c>
      <c r="BQ19" s="298">
        <v>2.8174999999999999E-2</v>
      </c>
      <c r="BR19" s="298">
        <v>0.27792499999999998</v>
      </c>
      <c r="BS19" s="298">
        <v>0.14515</v>
      </c>
      <c r="BT19" s="298">
        <v>1.1015E-2</v>
      </c>
      <c r="BU19" s="298">
        <v>0.156165</v>
      </c>
      <c r="BV19" s="298">
        <v>0.16835</v>
      </c>
      <c r="BW19" s="298">
        <v>1.2142500000000001E-2</v>
      </c>
      <c r="BX19" s="298">
        <v>0.1804925</v>
      </c>
      <c r="BY19" s="298">
        <v>0.18915000000000001</v>
      </c>
      <c r="BZ19" s="298">
        <v>1.438E-2</v>
      </c>
      <c r="CA19" s="298">
        <v>0.20352999999999999</v>
      </c>
      <c r="CB19" s="298">
        <v>4.2790000000000002E-2</v>
      </c>
      <c r="CC19" s="298">
        <v>1.8469999999999999E-3</v>
      </c>
      <c r="CD19" s="298">
        <v>4.4637000000000003E-2</v>
      </c>
      <c r="CE19" s="298">
        <v>0.14424999999999999</v>
      </c>
      <c r="CF19" s="298">
        <v>1.043875E-2</v>
      </c>
      <c r="CG19" s="298">
        <v>0.15468874999999899</v>
      </c>
      <c r="CH19" s="298">
        <v>7.5200000000000003E-2</v>
      </c>
      <c r="CI19" s="298">
        <v>2.7274999999999999E-3</v>
      </c>
      <c r="CJ19" s="298">
        <v>7.7927499999999997E-2</v>
      </c>
      <c r="CK19" s="298">
        <v>9.2974999999999905E-2</v>
      </c>
      <c r="CL19" s="298">
        <v>3.3700000000000002E-3</v>
      </c>
      <c r="CM19" s="298">
        <v>9.6344999999999903E-2</v>
      </c>
      <c r="CN19" s="298">
        <v>0.10845</v>
      </c>
      <c r="CO19" s="298">
        <v>4.4349999999999997E-3</v>
      </c>
      <c r="CP19" s="298">
        <v>0.112885</v>
      </c>
      <c r="CQ19" s="298">
        <v>1.2999999999999999E-2</v>
      </c>
      <c r="CR19" s="298">
        <v>1.9239999999999999E-4</v>
      </c>
      <c r="CS19" s="298">
        <v>1.31924E-2</v>
      </c>
      <c r="CT19" s="298">
        <v>4.94625E-2</v>
      </c>
      <c r="CU19" s="298">
        <v>1.1275E-3</v>
      </c>
      <c r="CV19" s="298">
        <v>5.0589999999999899E-2</v>
      </c>
      <c r="CW19" s="298">
        <v>1.2485E-2</v>
      </c>
      <c r="CX19" s="298">
        <v>1.34175E-4</v>
      </c>
      <c r="CY19" s="298">
        <v>1.2619175E-2</v>
      </c>
      <c r="CZ19" s="298">
        <v>1.7665E-2</v>
      </c>
      <c r="DA19" s="298">
        <v>1.673E-4</v>
      </c>
      <c r="DB19" s="298">
        <v>1.7832299999999999E-2</v>
      </c>
      <c r="DC19" s="298">
        <v>2.35975E-2</v>
      </c>
      <c r="DD19" s="298">
        <v>2.4889999999999998E-4</v>
      </c>
      <c r="DE19" s="298">
        <v>2.38464E-2</v>
      </c>
      <c r="DF19" s="298">
        <v>7.2619999999999998E-4</v>
      </c>
      <c r="DG19" s="301">
        <v>2.9359999999999999E-6</v>
      </c>
      <c r="DH19" s="298">
        <v>7.2913600000000002E-4</v>
      </c>
      <c r="DI19" s="298">
        <v>1.0612124999999999</v>
      </c>
      <c r="DJ19" s="298">
        <v>0.17924124999999999</v>
      </c>
      <c r="DK19" s="298">
        <v>1.2404537499999999</v>
      </c>
      <c r="DL19" s="298">
        <v>0.79658499999999999</v>
      </c>
      <c r="DM19" s="298">
        <v>0.11302667499999999</v>
      </c>
      <c r="DN19" s="298">
        <v>0.90961167499999995</v>
      </c>
      <c r="DO19" s="298">
        <v>0.88449</v>
      </c>
      <c r="DP19" s="298">
        <v>0.12545480000000001</v>
      </c>
      <c r="DQ19" s="298">
        <v>1.0099448</v>
      </c>
      <c r="DR19" s="298">
        <v>0.94669749999999997</v>
      </c>
      <c r="DS19" s="298">
        <v>0.13786389999999901</v>
      </c>
      <c r="DT19" s="298">
        <v>1.0845613999999999</v>
      </c>
      <c r="DU19" s="298">
        <v>0.40981620000000002</v>
      </c>
      <c r="DV19" s="298">
        <v>4.6482335999999999E-2</v>
      </c>
      <c r="DW19" s="298">
        <v>0.45629853599999998</v>
      </c>
      <c r="DX19" s="298">
        <v>58.2117153727458</v>
      </c>
      <c r="DY19" s="298">
        <v>77.828066920979396</v>
      </c>
      <c r="DZ19" s="298">
        <v>61.046209905044797</v>
      </c>
      <c r="EA19" s="298">
        <v>70.770853079081306</v>
      </c>
      <c r="EB19" s="298">
        <v>87.722654851166695</v>
      </c>
      <c r="EC19" s="298">
        <v>72.877252812305798</v>
      </c>
      <c r="ED19" s="298">
        <v>68.457529197616694</v>
      </c>
      <c r="EE19" s="298">
        <v>87.501634054655497</v>
      </c>
      <c r="EF19" s="298">
        <v>70.823177662779202</v>
      </c>
      <c r="EG19" s="298">
        <v>66.071791675799204</v>
      </c>
      <c r="EH19" s="298">
        <v>86.171942038488694</v>
      </c>
      <c r="EI19" s="298">
        <v>68.626820021439002</v>
      </c>
      <c r="EJ19" s="298">
        <v>86.209378741006304</v>
      </c>
      <c r="EK19" s="298">
        <v>95.606210496821802</v>
      </c>
      <c r="EL19" s="298">
        <v>87.166617602297094</v>
      </c>
      <c r="EM19" s="298">
        <v>61.143999999999899</v>
      </c>
      <c r="EN19" s="298">
        <v>3356.93</v>
      </c>
      <c r="EO19" s="298">
        <v>14.945639999999999</v>
      </c>
      <c r="EP19" s="298">
        <v>4.4287869999999998</v>
      </c>
      <c r="EQ19" s="298">
        <v>2.3993323999999898</v>
      </c>
      <c r="ER19" s="298">
        <v>0.62264063599999997</v>
      </c>
      <c r="ES19" s="298">
        <v>22.396400035999999</v>
      </c>
      <c r="ET19" s="298">
        <v>66.732331874660005</v>
      </c>
    </row>
    <row r="20" spans="1:150" s="300" customFormat="1" x14ac:dyDescent="0.15">
      <c r="A20" s="316"/>
      <c r="B20" s="317"/>
      <c r="C20" s="298">
        <v>881.43600000000004</v>
      </c>
      <c r="D20" s="298">
        <v>25</v>
      </c>
      <c r="E20" s="298">
        <v>0.94520999999999999</v>
      </c>
      <c r="F20" s="298">
        <v>2.0000000000000001E-4</v>
      </c>
      <c r="G20" s="298">
        <v>-5.7965999999999997E-2</v>
      </c>
      <c r="H20" s="298">
        <v>4.9415374999999999</v>
      </c>
      <c r="I20" s="298">
        <v>0.74275875000000002</v>
      </c>
      <c r="J20" s="298">
        <v>5.6842962500000001</v>
      </c>
      <c r="K20" s="298">
        <v>3.3920249999999998</v>
      </c>
      <c r="L20" s="298">
        <v>0.42135999999999901</v>
      </c>
      <c r="M20" s="298">
        <v>3.8133849999999998</v>
      </c>
      <c r="N20" s="298">
        <v>3.89635</v>
      </c>
      <c r="O20" s="298">
        <v>0.44970250000000001</v>
      </c>
      <c r="P20" s="298">
        <v>4.3460524999999999</v>
      </c>
      <c r="Q20" s="298">
        <v>4.4714499999999999</v>
      </c>
      <c r="R20" s="298">
        <v>0.5252675</v>
      </c>
      <c r="S20" s="298">
        <v>4.9967174999999999</v>
      </c>
      <c r="T20" s="298">
        <v>1.73471</v>
      </c>
      <c r="U20" s="298">
        <v>0.166296</v>
      </c>
      <c r="V20" s="298">
        <v>1.901006</v>
      </c>
      <c r="W20" s="298">
        <v>0.94474999999999998</v>
      </c>
      <c r="X20" s="298">
        <v>0.79062500000000002</v>
      </c>
      <c r="Y20" s="298">
        <v>1.7353749999999999</v>
      </c>
      <c r="Z20" s="298">
        <v>1.89625</v>
      </c>
      <c r="AA20" s="298">
        <v>1.0555000000000001</v>
      </c>
      <c r="AB20" s="298">
        <v>2.9517500000000001</v>
      </c>
      <c r="AC20" s="298">
        <v>1.696</v>
      </c>
      <c r="AD20" s="298">
        <v>1.0502499999999999</v>
      </c>
      <c r="AE20" s="298">
        <v>2.7462499999999999</v>
      </c>
      <c r="AF20" s="298">
        <v>1.4890000000000001</v>
      </c>
      <c r="AG20" s="298">
        <v>1.01125</v>
      </c>
      <c r="AH20" s="298">
        <v>2.5002499999999999</v>
      </c>
      <c r="AI20" s="298">
        <v>3.1560000000000001</v>
      </c>
      <c r="AJ20" s="298">
        <v>1.276</v>
      </c>
      <c r="AK20" s="298">
        <v>4.4320000000000004</v>
      </c>
      <c r="AL20" s="298">
        <v>119.47499999999999</v>
      </c>
      <c r="AM20" s="298">
        <v>38.912500000000001</v>
      </c>
      <c r="AN20" s="298">
        <v>158.38749999999999</v>
      </c>
      <c r="AO20" s="298">
        <v>120.875</v>
      </c>
      <c r="AP20" s="298">
        <v>39.075000000000003</v>
      </c>
      <c r="AQ20" s="298">
        <v>159.94999999999999</v>
      </c>
      <c r="AR20" s="298">
        <v>120.55</v>
      </c>
      <c r="AS20" s="298">
        <v>39.049999999999997</v>
      </c>
      <c r="AT20" s="298">
        <v>159.6</v>
      </c>
      <c r="AU20" s="298">
        <v>120.22499999999999</v>
      </c>
      <c r="AV20" s="298">
        <v>39.024999999999999</v>
      </c>
      <c r="AW20" s="298">
        <v>159.25</v>
      </c>
      <c r="AX20" s="298">
        <v>122</v>
      </c>
      <c r="AY20" s="298">
        <v>39.21</v>
      </c>
      <c r="AZ20" s="298">
        <v>161.21</v>
      </c>
      <c r="BA20" s="298">
        <v>0.62637500000000002</v>
      </c>
      <c r="BB20" s="298">
        <v>0.15525</v>
      </c>
      <c r="BC20" s="298">
        <v>0.78162500000000001</v>
      </c>
      <c r="BD20" s="298">
        <v>0.60850000000000004</v>
      </c>
      <c r="BE20" s="298">
        <v>0.1176</v>
      </c>
      <c r="BF20" s="298">
        <v>0.72609999999999997</v>
      </c>
      <c r="BG20" s="298">
        <v>0.64749999999999996</v>
      </c>
      <c r="BH20" s="298">
        <v>0.13072500000000001</v>
      </c>
      <c r="BI20" s="298">
        <v>0.77822499999999994</v>
      </c>
      <c r="BJ20" s="298">
        <v>0.66200000000000003</v>
      </c>
      <c r="BK20" s="298">
        <v>0.14122499999999999</v>
      </c>
      <c r="BL20" s="298">
        <v>0.80322499999999997</v>
      </c>
      <c r="BM20" s="298">
        <v>0.42380000000000001</v>
      </c>
      <c r="BN20" s="298">
        <v>5.6899999999999999E-2</v>
      </c>
      <c r="BO20" s="298">
        <v>0.48070000000000002</v>
      </c>
      <c r="BP20" s="298">
        <v>0.29775000000000001</v>
      </c>
      <c r="BQ20" s="298">
        <v>3.8424999999999897E-2</v>
      </c>
      <c r="BR20" s="298">
        <v>0.336175</v>
      </c>
      <c r="BS20" s="298">
        <v>0.188975</v>
      </c>
      <c r="BT20" s="298">
        <v>1.60874999999999E-2</v>
      </c>
      <c r="BU20" s="298">
        <v>0.20506250000000001</v>
      </c>
      <c r="BV20" s="298">
        <v>0.21625</v>
      </c>
      <c r="BW20" s="298">
        <v>1.7767499999999999E-2</v>
      </c>
      <c r="BX20" s="298">
        <v>0.23401749999999999</v>
      </c>
      <c r="BY20" s="298">
        <v>0.24079999999999999</v>
      </c>
      <c r="BZ20" s="298">
        <v>2.1100000000000001E-2</v>
      </c>
      <c r="CA20" s="298">
        <v>0.26190000000000002</v>
      </c>
      <c r="CB20" s="298">
        <v>6.4079999999999998E-2</v>
      </c>
      <c r="CC20" s="298">
        <v>3.0270000000000002E-3</v>
      </c>
      <c r="CD20" s="298">
        <v>6.7107E-2</v>
      </c>
      <c r="CE20" s="298">
        <v>0.17150000000000001</v>
      </c>
      <c r="CF20" s="298">
        <v>1.5800000000000002E-2</v>
      </c>
      <c r="CG20" s="298">
        <v>0.18729999999999999</v>
      </c>
      <c r="CH20" s="298">
        <v>0.104225</v>
      </c>
      <c r="CI20" s="298">
        <v>4.7549999999999997E-3</v>
      </c>
      <c r="CJ20" s="298">
        <v>0.10897999999999999</v>
      </c>
      <c r="CK20" s="298">
        <v>0.12620000000000001</v>
      </c>
      <c r="CL20" s="298">
        <v>5.8849999999999996E-3</v>
      </c>
      <c r="CM20" s="298">
        <v>0.13208500000000001</v>
      </c>
      <c r="CN20" s="298">
        <v>0.14452499999999999</v>
      </c>
      <c r="CO20" s="298">
        <v>7.7324999999999998E-3</v>
      </c>
      <c r="CP20" s="298">
        <v>0.15225749999999999</v>
      </c>
      <c r="CQ20" s="298">
        <v>2.3550000000000001E-2</v>
      </c>
      <c r="CR20" s="298">
        <v>4.058E-4</v>
      </c>
      <c r="CS20" s="298">
        <v>2.3955799999999999E-2</v>
      </c>
      <c r="CT20" s="298">
        <v>7.9575000000000007E-2</v>
      </c>
      <c r="CU20" s="298">
        <v>2.2949999999999902E-3</v>
      </c>
      <c r="CV20" s="298">
        <v>8.1869999999999998E-2</v>
      </c>
      <c r="CW20" s="298">
        <v>2.3422499999999999E-2</v>
      </c>
      <c r="CX20" s="298">
        <v>3.0899999999999998E-4</v>
      </c>
      <c r="CY20" s="298">
        <v>2.3731499999999999E-2</v>
      </c>
      <c r="CZ20" s="298">
        <v>3.2524999999999998E-2</v>
      </c>
      <c r="DA20" s="298">
        <v>3.88E-4</v>
      </c>
      <c r="DB20" s="298">
        <v>3.2912999999999998E-2</v>
      </c>
      <c r="DC20" s="298">
        <v>4.3150000000000001E-2</v>
      </c>
      <c r="DD20" s="298">
        <v>5.8474999999999998E-4</v>
      </c>
      <c r="DE20" s="298">
        <v>4.3734750000000003E-2</v>
      </c>
      <c r="DF20" s="298">
        <v>1.7979999999999999E-3</v>
      </c>
      <c r="DG20" s="301">
        <v>8.2509999999999994E-6</v>
      </c>
      <c r="DH20" s="298">
        <v>1.806251E-3</v>
      </c>
      <c r="DI20" s="298">
        <v>1.1752</v>
      </c>
      <c r="DJ20" s="298">
        <v>0.21176999999999899</v>
      </c>
      <c r="DK20" s="298">
        <v>1.38697</v>
      </c>
      <c r="DL20" s="298">
        <v>0.92512249999999996</v>
      </c>
      <c r="DM20" s="298">
        <v>0.1387515</v>
      </c>
      <c r="DN20" s="298">
        <v>1.063874</v>
      </c>
      <c r="DO20" s="298">
        <v>1.022475</v>
      </c>
      <c r="DP20" s="298">
        <v>0.1547655</v>
      </c>
      <c r="DQ20" s="298">
        <v>1.1772404999999999</v>
      </c>
      <c r="DR20" s="298">
        <v>1.0904750000000001</v>
      </c>
      <c r="DS20" s="298">
        <v>0.17064225</v>
      </c>
      <c r="DT20" s="298">
        <v>1.2611172500000001</v>
      </c>
      <c r="DU20" s="298">
        <v>0.51322799999999902</v>
      </c>
      <c r="DV20" s="298">
        <v>6.0341051E-2</v>
      </c>
      <c r="DW20" s="298">
        <v>0.573569051</v>
      </c>
      <c r="DX20" s="298">
        <v>53.299438393464897</v>
      </c>
      <c r="DY20" s="298">
        <v>73.310667233319094</v>
      </c>
      <c r="DZ20" s="298">
        <v>56.354859874402401</v>
      </c>
      <c r="EA20" s="298">
        <v>65.775073030868796</v>
      </c>
      <c r="EB20" s="298">
        <v>84.755840477400199</v>
      </c>
      <c r="EC20" s="298">
        <v>68.250563506580605</v>
      </c>
      <c r="ED20" s="298">
        <v>63.326731704931603</v>
      </c>
      <c r="EE20" s="298">
        <v>84.466499316708195</v>
      </c>
      <c r="EF20" s="298">
        <v>66.105863670167594</v>
      </c>
      <c r="EG20" s="298">
        <v>60.707489855338203</v>
      </c>
      <c r="EH20" s="298">
        <v>82.760863736852897</v>
      </c>
      <c r="EI20" s="298">
        <v>63.691540179947502</v>
      </c>
      <c r="EJ20" s="298">
        <v>82.575385598603305</v>
      </c>
      <c r="EK20" s="298">
        <v>94.297330021646403</v>
      </c>
      <c r="EL20" s="298">
        <v>83.808566581811604</v>
      </c>
      <c r="EM20" s="298">
        <v>51.107999999999997</v>
      </c>
      <c r="EN20" s="298">
        <v>3343.5099999999902</v>
      </c>
      <c r="EO20" s="298">
        <v>15.963900000000001</v>
      </c>
      <c r="EP20" s="298">
        <v>5.5604269999999998</v>
      </c>
      <c r="EQ20" s="298">
        <v>3.0956457999999998</v>
      </c>
      <c r="ER20" s="298">
        <v>1.058283251</v>
      </c>
      <c r="ES20" s="298">
        <v>25.678256050999899</v>
      </c>
      <c r="ET20" s="298">
        <v>62.168941567892396</v>
      </c>
    </row>
    <row r="21" spans="1:150" ht="14" thickBot="1" x14ac:dyDescent="0.2">
      <c r="A21" s="260"/>
      <c r="B21" s="261"/>
      <c r="E21" s="215"/>
      <c r="F21" s="216"/>
      <c r="G21" s="216"/>
      <c r="H21" s="217"/>
      <c r="I21" s="216"/>
      <c r="J21" s="216"/>
      <c r="K21" s="217"/>
      <c r="L21" s="216"/>
      <c r="M21" s="258"/>
      <c r="N21" s="265"/>
      <c r="O21" s="258"/>
      <c r="P21" s="258"/>
      <c r="Q21" s="265"/>
      <c r="R21" s="258"/>
      <c r="S21" s="258"/>
      <c r="T21" s="265"/>
      <c r="U21" s="258"/>
      <c r="V21" s="258"/>
      <c r="W21" s="265"/>
      <c r="X21" s="258"/>
      <c r="Y21" s="266"/>
      <c r="Z21" s="258"/>
      <c r="AA21" s="258"/>
      <c r="AB21" s="266"/>
      <c r="AC21" s="258"/>
      <c r="AD21" s="258"/>
      <c r="AE21" s="266"/>
      <c r="AF21" s="258"/>
      <c r="AG21" s="258"/>
      <c r="AH21" s="266"/>
      <c r="AI21" s="258"/>
      <c r="AJ21" s="258"/>
      <c r="AK21" s="258"/>
      <c r="AL21" s="265"/>
      <c r="AM21" s="258"/>
      <c r="AN21" s="258"/>
      <c r="AO21" s="265"/>
      <c r="AP21" s="258"/>
      <c r="AR21" s="267"/>
      <c r="AS21" s="258"/>
      <c r="AT21" s="268"/>
      <c r="AU21" s="269"/>
      <c r="AV21" s="230"/>
      <c r="AW21" s="269"/>
      <c r="AX21" s="269"/>
      <c r="AY21" s="270"/>
    </row>
    <row r="22" spans="1:150" s="249" customFormat="1" ht="14" thickTop="1" x14ac:dyDescent="0.15">
      <c r="A22" s="247" t="s">
        <v>71</v>
      </c>
      <c r="B22" s="248" t="s">
        <v>70</v>
      </c>
      <c r="C22" s="247" t="s">
        <v>72</v>
      </c>
      <c r="E22" s="248"/>
      <c r="H22" s="250" t="s">
        <v>93</v>
      </c>
      <c r="K22" s="250" t="s">
        <v>95</v>
      </c>
      <c r="M22" s="247"/>
      <c r="N22" s="250" t="s">
        <v>96</v>
      </c>
      <c r="O22" s="247"/>
      <c r="P22" s="247"/>
      <c r="Q22" s="250" t="s">
        <v>97</v>
      </c>
      <c r="S22" s="247"/>
      <c r="T22" s="250" t="s">
        <v>98</v>
      </c>
      <c r="U22" s="247"/>
      <c r="V22" s="251"/>
      <c r="W22" s="247" t="s">
        <v>99</v>
      </c>
      <c r="X22" s="247" t="s">
        <v>109</v>
      </c>
      <c r="Y22" s="248"/>
      <c r="Z22" s="250" t="s">
        <v>99</v>
      </c>
      <c r="AA22" s="247" t="s">
        <v>110</v>
      </c>
      <c r="AB22" s="252"/>
      <c r="AC22" s="250" t="s">
        <v>99</v>
      </c>
      <c r="AD22" s="247" t="s">
        <v>111</v>
      </c>
      <c r="AE22" s="248"/>
      <c r="AF22" s="250" t="s">
        <v>99</v>
      </c>
      <c r="AG22" s="247" t="s">
        <v>112</v>
      </c>
      <c r="AH22" s="252"/>
      <c r="AI22" s="250" t="s">
        <v>99</v>
      </c>
      <c r="AJ22" s="247" t="s">
        <v>113</v>
      </c>
      <c r="AK22" s="251"/>
      <c r="AL22" s="247" t="s">
        <v>115</v>
      </c>
      <c r="AM22" s="247" t="s">
        <v>109</v>
      </c>
      <c r="AO22" s="250" t="s">
        <v>115</v>
      </c>
      <c r="AP22" s="247" t="s">
        <v>110</v>
      </c>
      <c r="AQ22" s="247"/>
      <c r="AR22" s="250" t="s">
        <v>115</v>
      </c>
      <c r="AS22" s="247" t="s">
        <v>111</v>
      </c>
      <c r="AU22" s="250" t="s">
        <v>115</v>
      </c>
      <c r="AV22" s="247" t="s">
        <v>112</v>
      </c>
      <c r="AW22" s="247"/>
      <c r="AX22" s="250" t="s">
        <v>115</v>
      </c>
      <c r="AY22" s="247" t="s">
        <v>113</v>
      </c>
      <c r="AZ22" s="251"/>
      <c r="BA22" s="247" t="s">
        <v>116</v>
      </c>
      <c r="BB22" s="247" t="s">
        <v>109</v>
      </c>
      <c r="BD22" s="250" t="s">
        <v>116</v>
      </c>
      <c r="BE22" s="247" t="s">
        <v>110</v>
      </c>
      <c r="BF22" s="247"/>
      <c r="BG22" s="250" t="s">
        <v>116</v>
      </c>
      <c r="BH22" s="247" t="s">
        <v>111</v>
      </c>
      <c r="BJ22" s="250" t="s">
        <v>116</v>
      </c>
      <c r="BK22" s="247" t="s">
        <v>112</v>
      </c>
      <c r="BL22" s="247"/>
      <c r="BM22" s="250" t="s">
        <v>116</v>
      </c>
      <c r="BN22" s="247" t="s">
        <v>113</v>
      </c>
      <c r="BO22" s="251"/>
      <c r="BP22" s="247" t="s">
        <v>28</v>
      </c>
      <c r="BQ22" s="247" t="s">
        <v>109</v>
      </c>
      <c r="BS22" s="250" t="s">
        <v>28</v>
      </c>
      <c r="BT22" s="247" t="s">
        <v>110</v>
      </c>
      <c r="BU22" s="247"/>
      <c r="BV22" s="250" t="s">
        <v>28</v>
      </c>
      <c r="BW22" s="247" t="s">
        <v>111</v>
      </c>
      <c r="BY22" s="250" t="s">
        <v>28</v>
      </c>
      <c r="BZ22" s="247" t="s">
        <v>112</v>
      </c>
      <c r="CA22" s="247"/>
      <c r="CB22" s="250" t="s">
        <v>28</v>
      </c>
      <c r="CC22" s="247" t="s">
        <v>113</v>
      </c>
      <c r="CD22" s="251"/>
      <c r="CE22" s="247" t="s">
        <v>29</v>
      </c>
      <c r="CF22" s="247" t="s">
        <v>109</v>
      </c>
      <c r="CH22" s="250" t="s">
        <v>29</v>
      </c>
      <c r="CI22" s="247" t="s">
        <v>110</v>
      </c>
      <c r="CJ22" s="247"/>
      <c r="CK22" s="250" t="s">
        <v>29</v>
      </c>
      <c r="CL22" s="247" t="s">
        <v>111</v>
      </c>
      <c r="CN22" s="250" t="s">
        <v>29</v>
      </c>
      <c r="CO22" s="247" t="s">
        <v>112</v>
      </c>
      <c r="CP22" s="247"/>
      <c r="CQ22" s="250" t="s">
        <v>29</v>
      </c>
      <c r="CR22" s="247" t="s">
        <v>113</v>
      </c>
      <c r="CS22" s="251"/>
      <c r="CT22" s="247" t="s">
        <v>52</v>
      </c>
      <c r="CU22" s="247" t="s">
        <v>109</v>
      </c>
      <c r="CW22" s="250" t="s">
        <v>52</v>
      </c>
      <c r="CX22" s="247" t="s">
        <v>110</v>
      </c>
      <c r="CY22" s="247"/>
      <c r="CZ22" s="250" t="s">
        <v>52</v>
      </c>
      <c r="DA22" s="247" t="s">
        <v>111</v>
      </c>
      <c r="DC22" s="250" t="s">
        <v>52</v>
      </c>
      <c r="DD22" s="247" t="s">
        <v>112</v>
      </c>
      <c r="DE22" s="247"/>
      <c r="DF22" s="250" t="s">
        <v>52</v>
      </c>
      <c r="DG22" s="247" t="s">
        <v>113</v>
      </c>
      <c r="DH22" s="251"/>
      <c r="DI22" s="247" t="s">
        <v>117</v>
      </c>
      <c r="DJ22" s="247" t="s">
        <v>109</v>
      </c>
      <c r="DL22" s="247" t="s">
        <v>117</v>
      </c>
      <c r="DM22" s="247" t="s">
        <v>110</v>
      </c>
      <c r="DN22" s="247"/>
      <c r="DO22" s="247" t="s">
        <v>117</v>
      </c>
      <c r="DP22" s="247" t="s">
        <v>111</v>
      </c>
      <c r="DR22" s="247" t="s">
        <v>117</v>
      </c>
      <c r="DS22" s="247" t="s">
        <v>112</v>
      </c>
      <c r="DT22" s="247"/>
      <c r="DU22" s="247" t="s">
        <v>117</v>
      </c>
      <c r="DV22" s="247" t="s">
        <v>113</v>
      </c>
      <c r="DW22" s="251"/>
      <c r="DX22" s="247" t="s">
        <v>136</v>
      </c>
      <c r="DY22" s="247" t="s">
        <v>109</v>
      </c>
      <c r="EA22" s="247" t="s">
        <v>136</v>
      </c>
      <c r="EB22" s="247" t="s">
        <v>110</v>
      </c>
      <c r="EC22" s="247"/>
      <c r="ED22" s="247" t="s">
        <v>136</v>
      </c>
      <c r="EE22" s="247" t="s">
        <v>111</v>
      </c>
      <c r="EG22" s="247" t="s">
        <v>136</v>
      </c>
      <c r="EH22" s="247" t="s">
        <v>112</v>
      </c>
      <c r="EI22" s="247"/>
      <c r="EJ22" s="247" t="s">
        <v>136</v>
      </c>
      <c r="EK22" s="247" t="s">
        <v>113</v>
      </c>
      <c r="EL22" s="251"/>
      <c r="EM22" s="247" t="s">
        <v>114</v>
      </c>
    </row>
    <row r="23" spans="1:150" x14ac:dyDescent="0.15">
      <c r="A23" s="253" t="s">
        <v>37</v>
      </c>
      <c r="B23" s="235" t="s">
        <v>51</v>
      </c>
      <c r="C23" s="253" t="s">
        <v>21</v>
      </c>
      <c r="D23" s="253" t="s">
        <v>17</v>
      </c>
      <c r="E23" s="254" t="s">
        <v>18</v>
      </c>
      <c r="F23" s="253" t="s">
        <v>19</v>
      </c>
      <c r="G23" s="253" t="s">
        <v>20</v>
      </c>
      <c r="H23" s="255" t="s">
        <v>31</v>
      </c>
      <c r="I23" s="253" t="s">
        <v>32</v>
      </c>
      <c r="J23" s="253" t="s">
        <v>33</v>
      </c>
      <c r="K23" s="255" t="s">
        <v>31</v>
      </c>
      <c r="L23" s="253" t="s">
        <v>32</v>
      </c>
      <c r="M23" s="253" t="s">
        <v>33</v>
      </c>
      <c r="N23" s="255" t="s">
        <v>31</v>
      </c>
      <c r="O23" s="253" t="s">
        <v>32</v>
      </c>
      <c r="P23" s="253" t="s">
        <v>33</v>
      </c>
      <c r="Q23" s="255" t="s">
        <v>31</v>
      </c>
      <c r="R23" s="253" t="s">
        <v>32</v>
      </c>
      <c r="S23" s="253" t="s">
        <v>33</v>
      </c>
      <c r="T23" s="255" t="s">
        <v>31</v>
      </c>
      <c r="U23" s="253" t="s">
        <v>32</v>
      </c>
      <c r="V23" s="256" t="s">
        <v>33</v>
      </c>
      <c r="W23" s="253" t="s">
        <v>106</v>
      </c>
      <c r="X23" s="253" t="s">
        <v>107</v>
      </c>
      <c r="Y23" s="253" t="s">
        <v>108</v>
      </c>
      <c r="Z23" s="253" t="s">
        <v>106</v>
      </c>
      <c r="AA23" s="253" t="s">
        <v>107</v>
      </c>
      <c r="AB23" s="253" t="s">
        <v>108</v>
      </c>
      <c r="AC23" s="253" t="s">
        <v>106</v>
      </c>
      <c r="AD23" s="253" t="s">
        <v>107</v>
      </c>
      <c r="AE23" s="253" t="s">
        <v>108</v>
      </c>
      <c r="AF23" s="253" t="s">
        <v>106</v>
      </c>
      <c r="AG23" s="253" t="s">
        <v>107</v>
      </c>
      <c r="AH23" s="253" t="s">
        <v>108</v>
      </c>
      <c r="AI23" s="253" t="s">
        <v>106</v>
      </c>
      <c r="AJ23" s="253" t="s">
        <v>107</v>
      </c>
      <c r="AK23" s="256" t="s">
        <v>108</v>
      </c>
      <c r="AL23" s="253" t="s">
        <v>106</v>
      </c>
      <c r="AM23" s="253" t="s">
        <v>107</v>
      </c>
      <c r="AN23" s="253" t="s">
        <v>108</v>
      </c>
      <c r="AO23" s="255" t="s">
        <v>106</v>
      </c>
      <c r="AP23" s="253" t="s">
        <v>107</v>
      </c>
      <c r="AQ23" s="253" t="s">
        <v>108</v>
      </c>
      <c r="AR23" s="255" t="s">
        <v>106</v>
      </c>
      <c r="AS23" s="253" t="s">
        <v>107</v>
      </c>
      <c r="AT23" s="253" t="s">
        <v>108</v>
      </c>
      <c r="AU23" s="255" t="s">
        <v>106</v>
      </c>
      <c r="AV23" s="253" t="s">
        <v>107</v>
      </c>
      <c r="AW23" s="253" t="s">
        <v>108</v>
      </c>
      <c r="AX23" s="255" t="s">
        <v>106</v>
      </c>
      <c r="AY23" s="253" t="s">
        <v>107</v>
      </c>
      <c r="AZ23" s="256" t="s">
        <v>108</v>
      </c>
      <c r="BA23" s="253" t="s">
        <v>106</v>
      </c>
      <c r="BB23" s="253" t="s">
        <v>107</v>
      </c>
      <c r="BC23" s="253" t="s">
        <v>108</v>
      </c>
      <c r="BD23" s="255" t="s">
        <v>106</v>
      </c>
      <c r="BE23" s="253" t="s">
        <v>107</v>
      </c>
      <c r="BF23" s="253" t="s">
        <v>108</v>
      </c>
      <c r="BG23" s="255" t="s">
        <v>106</v>
      </c>
      <c r="BH23" s="253" t="s">
        <v>107</v>
      </c>
      <c r="BI23" s="253" t="s">
        <v>108</v>
      </c>
      <c r="BJ23" s="255" t="s">
        <v>106</v>
      </c>
      <c r="BK23" s="253" t="s">
        <v>107</v>
      </c>
      <c r="BL23" s="253" t="s">
        <v>108</v>
      </c>
      <c r="BM23" s="255" t="s">
        <v>106</v>
      </c>
      <c r="BN23" s="253" t="s">
        <v>107</v>
      </c>
      <c r="BO23" s="256" t="s">
        <v>108</v>
      </c>
      <c r="BP23" s="253" t="s">
        <v>106</v>
      </c>
      <c r="BQ23" s="253" t="s">
        <v>107</v>
      </c>
      <c r="BR23" s="253" t="s">
        <v>108</v>
      </c>
      <c r="BS23" s="255" t="s">
        <v>106</v>
      </c>
      <c r="BT23" s="253" t="s">
        <v>107</v>
      </c>
      <c r="BU23" s="253" t="s">
        <v>108</v>
      </c>
      <c r="BV23" s="255" t="s">
        <v>106</v>
      </c>
      <c r="BW23" s="253" t="s">
        <v>107</v>
      </c>
      <c r="BX23" s="253" t="s">
        <v>108</v>
      </c>
      <c r="BY23" s="255" t="s">
        <v>106</v>
      </c>
      <c r="BZ23" s="253" t="s">
        <v>107</v>
      </c>
      <c r="CA23" s="253" t="s">
        <v>108</v>
      </c>
      <c r="CB23" s="255" t="s">
        <v>106</v>
      </c>
      <c r="CC23" s="253" t="s">
        <v>107</v>
      </c>
      <c r="CD23" s="256" t="s">
        <v>108</v>
      </c>
      <c r="CE23" s="253" t="s">
        <v>106</v>
      </c>
      <c r="CF23" s="253" t="s">
        <v>107</v>
      </c>
      <c r="CG23" s="253" t="s">
        <v>108</v>
      </c>
      <c r="CH23" s="255" t="s">
        <v>106</v>
      </c>
      <c r="CI23" s="253" t="s">
        <v>107</v>
      </c>
      <c r="CJ23" s="253" t="s">
        <v>108</v>
      </c>
      <c r="CK23" s="255" t="s">
        <v>106</v>
      </c>
      <c r="CL23" s="253" t="s">
        <v>107</v>
      </c>
      <c r="CM23" s="253" t="s">
        <v>108</v>
      </c>
      <c r="CN23" s="255" t="s">
        <v>106</v>
      </c>
      <c r="CO23" s="253" t="s">
        <v>107</v>
      </c>
      <c r="CP23" s="253" t="s">
        <v>108</v>
      </c>
      <c r="CQ23" s="255" t="s">
        <v>106</v>
      </c>
      <c r="CR23" s="253" t="s">
        <v>107</v>
      </c>
      <c r="CS23" s="256" t="s">
        <v>108</v>
      </c>
      <c r="CT23" s="253" t="s">
        <v>106</v>
      </c>
      <c r="CU23" s="253" t="s">
        <v>107</v>
      </c>
      <c r="CV23" s="253" t="s">
        <v>108</v>
      </c>
      <c r="CW23" s="255" t="s">
        <v>106</v>
      </c>
      <c r="CX23" s="253" t="s">
        <v>107</v>
      </c>
      <c r="CY23" s="253" t="s">
        <v>108</v>
      </c>
      <c r="CZ23" s="255" t="s">
        <v>106</v>
      </c>
      <c r="DA23" s="253" t="s">
        <v>107</v>
      </c>
      <c r="DB23" s="253" t="s">
        <v>108</v>
      </c>
      <c r="DC23" s="255" t="s">
        <v>106</v>
      </c>
      <c r="DD23" s="253" t="s">
        <v>107</v>
      </c>
      <c r="DE23" s="253" t="s">
        <v>108</v>
      </c>
      <c r="DF23" s="255" t="s">
        <v>106</v>
      </c>
      <c r="DG23" s="253" t="s">
        <v>107</v>
      </c>
      <c r="DH23" s="256" t="s">
        <v>108</v>
      </c>
      <c r="DI23" s="253" t="s">
        <v>106</v>
      </c>
      <c r="DJ23" s="253" t="s">
        <v>107</v>
      </c>
      <c r="DK23" s="253" t="s">
        <v>108</v>
      </c>
      <c r="DL23" s="255" t="s">
        <v>106</v>
      </c>
      <c r="DM23" s="253" t="s">
        <v>107</v>
      </c>
      <c r="DN23" s="253" t="s">
        <v>108</v>
      </c>
      <c r="DO23" s="255" t="s">
        <v>106</v>
      </c>
      <c r="DP23" s="253" t="s">
        <v>107</v>
      </c>
      <c r="DQ23" s="253" t="s">
        <v>108</v>
      </c>
      <c r="DR23" s="255" t="s">
        <v>106</v>
      </c>
      <c r="DS23" s="253" t="s">
        <v>107</v>
      </c>
      <c r="DT23" s="253" t="s">
        <v>108</v>
      </c>
      <c r="DU23" s="255" t="s">
        <v>106</v>
      </c>
      <c r="DV23" s="253" t="s">
        <v>107</v>
      </c>
      <c r="DW23" s="256" t="s">
        <v>108</v>
      </c>
      <c r="DX23" s="253" t="s">
        <v>106</v>
      </c>
      <c r="DY23" s="253" t="s">
        <v>107</v>
      </c>
      <c r="DZ23" s="253" t="s">
        <v>108</v>
      </c>
      <c r="EA23" s="255" t="s">
        <v>106</v>
      </c>
      <c r="EB23" s="253" t="s">
        <v>107</v>
      </c>
      <c r="EC23" s="253" t="s">
        <v>108</v>
      </c>
      <c r="ED23" s="255" t="s">
        <v>106</v>
      </c>
      <c r="EE23" s="253" t="s">
        <v>107</v>
      </c>
      <c r="EF23" s="253" t="s">
        <v>108</v>
      </c>
      <c r="EG23" s="255" t="s">
        <v>106</v>
      </c>
      <c r="EH23" s="253" t="s">
        <v>107</v>
      </c>
      <c r="EI23" s="253" t="s">
        <v>108</v>
      </c>
      <c r="EJ23" s="255" t="s">
        <v>106</v>
      </c>
      <c r="EK23" s="253" t="s">
        <v>107</v>
      </c>
      <c r="EL23" s="256" t="s">
        <v>108</v>
      </c>
      <c r="EM23" s="253" t="s">
        <v>100</v>
      </c>
      <c r="EN23" s="253" t="s">
        <v>101</v>
      </c>
      <c r="EO23" s="253" t="s">
        <v>102</v>
      </c>
      <c r="EP23" s="253" t="s">
        <v>103</v>
      </c>
      <c r="EQ23" s="253" t="s">
        <v>104</v>
      </c>
      <c r="ER23" s="253" t="s">
        <v>105</v>
      </c>
      <c r="ES23" s="253" t="s">
        <v>118</v>
      </c>
      <c r="ET23" s="253" t="s">
        <v>120</v>
      </c>
    </row>
    <row r="24" spans="1:150" x14ac:dyDescent="0.15">
      <c r="A24" s="253" t="s">
        <v>38</v>
      </c>
      <c r="B24" s="235" t="s">
        <v>57</v>
      </c>
      <c r="C24" s="234">
        <v>0</v>
      </c>
      <c r="D24" s="234">
        <v>0</v>
      </c>
      <c r="E24" s="234">
        <v>1.1353899999999999</v>
      </c>
      <c r="F24" s="234">
        <v>2.0000000000000001E-4</v>
      </c>
      <c r="G24" s="234">
        <v>0.119245</v>
      </c>
      <c r="H24" s="234">
        <v>3.2636750000000001</v>
      </c>
      <c r="I24" s="234">
        <v>1.19731125</v>
      </c>
      <c r="J24" s="234">
        <v>4.4609862500000004</v>
      </c>
      <c r="K24" s="234">
        <v>3.3971</v>
      </c>
      <c r="L24" s="234">
        <v>1.1493875</v>
      </c>
      <c r="M24" s="234">
        <v>4.5464874999999996</v>
      </c>
      <c r="N24" s="234">
        <v>3.7524999999999999</v>
      </c>
      <c r="O24" s="234">
        <v>1.1452275000000001</v>
      </c>
      <c r="P24" s="234">
        <v>4.8977275000000002</v>
      </c>
      <c r="Q24" s="234">
        <v>4.0185249999999897</v>
      </c>
      <c r="R24" s="234">
        <v>1.213455</v>
      </c>
      <c r="S24" s="234">
        <v>5.2319799999999903</v>
      </c>
      <c r="T24" s="234">
        <v>4.3045799999999996</v>
      </c>
      <c r="U24" s="234">
        <v>1.30278</v>
      </c>
      <c r="V24" s="234">
        <v>5.6073599999999999</v>
      </c>
      <c r="W24" s="234">
        <v>0</v>
      </c>
      <c r="X24" s="234">
        <v>0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0</v>
      </c>
      <c r="AF24" s="234">
        <v>0</v>
      </c>
      <c r="AG24" s="234">
        <v>0</v>
      </c>
      <c r="AH24" s="234">
        <v>0</v>
      </c>
      <c r="AI24" s="234">
        <v>0</v>
      </c>
      <c r="AJ24" s="234">
        <v>0</v>
      </c>
      <c r="AK24" s="234">
        <v>0</v>
      </c>
      <c r="AL24" s="234">
        <v>0</v>
      </c>
      <c r="AM24" s="234">
        <v>0</v>
      </c>
      <c r="AN24" s="234">
        <v>0</v>
      </c>
      <c r="AO24" s="234">
        <v>0</v>
      </c>
      <c r="AP24" s="234">
        <v>0</v>
      </c>
      <c r="AQ24" s="234">
        <v>0</v>
      </c>
      <c r="AR24" s="234">
        <v>0</v>
      </c>
      <c r="AS24" s="234">
        <v>0</v>
      </c>
      <c r="AT24" s="234">
        <v>0</v>
      </c>
      <c r="AU24" s="234">
        <v>0</v>
      </c>
      <c r="AV24" s="234">
        <v>0</v>
      </c>
      <c r="AW24" s="234">
        <v>0</v>
      </c>
      <c r="AX24" s="234">
        <v>0</v>
      </c>
      <c r="AY24" s="234">
        <v>0</v>
      </c>
      <c r="AZ24" s="234">
        <v>0</v>
      </c>
      <c r="BA24" s="234">
        <v>0</v>
      </c>
      <c r="BB24" s="234">
        <v>0</v>
      </c>
      <c r="BC24" s="234">
        <v>0</v>
      </c>
      <c r="BD24" s="234">
        <v>0</v>
      </c>
      <c r="BE24" s="234">
        <v>0</v>
      </c>
      <c r="BF24" s="234">
        <v>0</v>
      </c>
      <c r="BG24" s="234">
        <v>0</v>
      </c>
      <c r="BH24" s="234">
        <v>0</v>
      </c>
      <c r="BI24" s="234">
        <v>0</v>
      </c>
      <c r="BJ24" s="234">
        <v>0</v>
      </c>
      <c r="BK24" s="234">
        <v>0</v>
      </c>
      <c r="BL24" s="234">
        <v>0</v>
      </c>
      <c r="BM24" s="234">
        <v>0</v>
      </c>
      <c r="BN24" s="234">
        <v>0</v>
      </c>
      <c r="BO24" s="234">
        <v>0</v>
      </c>
      <c r="BP24" s="234">
        <v>0</v>
      </c>
      <c r="BQ24" s="234">
        <v>0</v>
      </c>
      <c r="BR24" s="234">
        <v>0</v>
      </c>
      <c r="BS24" s="234">
        <v>0</v>
      </c>
      <c r="BT24" s="234">
        <v>0</v>
      </c>
      <c r="BU24" s="234">
        <v>0</v>
      </c>
      <c r="BV24" s="234">
        <v>0</v>
      </c>
      <c r="BW24" s="234">
        <v>0</v>
      </c>
      <c r="BX24" s="234">
        <v>0</v>
      </c>
      <c r="BY24" s="234">
        <v>0</v>
      </c>
      <c r="BZ24" s="234">
        <v>0</v>
      </c>
      <c r="CA24" s="234">
        <v>0</v>
      </c>
      <c r="CB24" s="234">
        <v>0</v>
      </c>
      <c r="CC24" s="234">
        <v>0</v>
      </c>
      <c r="CD24" s="234">
        <v>0</v>
      </c>
      <c r="CE24" s="234">
        <v>0</v>
      </c>
      <c r="CF24" s="234">
        <v>0</v>
      </c>
      <c r="CG24" s="234">
        <v>0</v>
      </c>
      <c r="CH24" s="234">
        <v>0</v>
      </c>
      <c r="CI24" s="234">
        <v>0</v>
      </c>
      <c r="CJ24" s="234">
        <v>0</v>
      </c>
      <c r="CK24" s="234">
        <v>0</v>
      </c>
      <c r="CL24" s="234">
        <v>0</v>
      </c>
      <c r="CM24" s="234">
        <v>0</v>
      </c>
      <c r="CN24" s="234">
        <v>0</v>
      </c>
      <c r="CO24" s="234">
        <v>0</v>
      </c>
      <c r="CP24" s="234">
        <v>0</v>
      </c>
      <c r="CQ24" s="234">
        <v>0</v>
      </c>
      <c r="CR24" s="234">
        <v>0</v>
      </c>
      <c r="CS24" s="234">
        <v>0</v>
      </c>
      <c r="CT24" s="234">
        <v>0</v>
      </c>
      <c r="CU24" s="234">
        <v>0</v>
      </c>
      <c r="CV24" s="234">
        <v>0</v>
      </c>
      <c r="CW24" s="234">
        <v>0</v>
      </c>
      <c r="CX24" s="234">
        <v>0</v>
      </c>
      <c r="CY24" s="234">
        <v>0</v>
      </c>
      <c r="CZ24" s="234">
        <v>0</v>
      </c>
      <c r="DA24" s="234">
        <v>0</v>
      </c>
      <c r="DB24" s="234">
        <v>0</v>
      </c>
      <c r="DC24" s="234">
        <v>0</v>
      </c>
      <c r="DD24" s="234">
        <v>0</v>
      </c>
      <c r="DE24" s="234">
        <v>0</v>
      </c>
      <c r="DF24" s="234">
        <v>0</v>
      </c>
      <c r="DG24" s="234">
        <v>0</v>
      </c>
      <c r="DH24" s="234">
        <v>0</v>
      </c>
      <c r="DI24" s="234">
        <v>0</v>
      </c>
      <c r="DJ24" s="234">
        <v>0</v>
      </c>
      <c r="DK24" s="234">
        <v>0</v>
      </c>
      <c r="DL24" s="234">
        <v>0</v>
      </c>
      <c r="DM24" s="234">
        <v>0</v>
      </c>
      <c r="DN24" s="234">
        <v>0</v>
      </c>
      <c r="DO24" s="234">
        <v>0</v>
      </c>
      <c r="DP24" s="234">
        <v>0</v>
      </c>
      <c r="DQ24" s="234">
        <v>0</v>
      </c>
      <c r="DR24" s="234">
        <v>0</v>
      </c>
      <c r="DS24" s="234">
        <v>0</v>
      </c>
      <c r="DT24" s="234">
        <v>0</v>
      </c>
      <c r="DU24" s="234">
        <v>0</v>
      </c>
      <c r="DV24" s="234">
        <v>0</v>
      </c>
      <c r="DW24" s="234">
        <v>0</v>
      </c>
      <c r="DX24" s="234">
        <v>0</v>
      </c>
      <c r="DY24" s="234">
        <v>0</v>
      </c>
      <c r="DZ24" s="234">
        <v>0</v>
      </c>
      <c r="EA24" s="234">
        <v>0</v>
      </c>
      <c r="EB24" s="234">
        <v>0</v>
      </c>
      <c r="EC24" s="234">
        <v>0</v>
      </c>
      <c r="ED24" s="234">
        <v>0</v>
      </c>
      <c r="EE24" s="234">
        <v>0</v>
      </c>
      <c r="EF24" s="234">
        <v>0</v>
      </c>
      <c r="EG24" s="234">
        <v>0</v>
      </c>
      <c r="EH24" s="234">
        <v>0</v>
      </c>
      <c r="EI24" s="234">
        <v>0</v>
      </c>
      <c r="EJ24" s="234">
        <v>0</v>
      </c>
      <c r="EK24" s="234">
        <v>0</v>
      </c>
      <c r="EL24" s="234">
        <v>0</v>
      </c>
      <c r="EM24" s="234">
        <v>0</v>
      </c>
      <c r="EN24" s="234">
        <v>0</v>
      </c>
      <c r="EO24" s="234">
        <v>0</v>
      </c>
      <c r="EP24" s="234">
        <v>0</v>
      </c>
      <c r="EQ24" s="234">
        <v>0</v>
      </c>
      <c r="ER24" s="234">
        <v>0</v>
      </c>
      <c r="ES24" s="234">
        <v>0</v>
      </c>
      <c r="ET24" s="234">
        <v>0</v>
      </c>
    </row>
    <row r="25" spans="1:150" x14ac:dyDescent="0.15">
      <c r="A25" s="253" t="s">
        <v>73</v>
      </c>
      <c r="B25" s="235" t="s">
        <v>74</v>
      </c>
      <c r="C25" s="234">
        <v>3.5257399999999999</v>
      </c>
      <c r="D25" s="234">
        <v>0.1</v>
      </c>
      <c r="E25" s="234">
        <v>1.10324</v>
      </c>
      <c r="F25" s="234">
        <v>1.8000000000000001E-4</v>
      </c>
      <c r="G25" s="234">
        <v>9.3578999999999996E-2</v>
      </c>
      <c r="H25" s="234">
        <v>3.26885</v>
      </c>
      <c r="I25" s="234">
        <v>1.1995437499999999</v>
      </c>
      <c r="J25" s="234">
        <v>4.4683937499999997</v>
      </c>
      <c r="K25" s="234">
        <v>3.4016249999999899</v>
      </c>
      <c r="L25" s="234">
        <v>1.153195</v>
      </c>
      <c r="M25" s="234">
        <v>4.5548199999999897</v>
      </c>
      <c r="N25" s="234">
        <v>3.764275</v>
      </c>
      <c r="O25" s="234">
        <v>1.14429</v>
      </c>
      <c r="P25" s="234">
        <v>4.9085650000000003</v>
      </c>
      <c r="Q25" s="234">
        <v>4.0027999999999997</v>
      </c>
      <c r="R25" s="234">
        <v>1.2104949999999901</v>
      </c>
      <c r="S25" s="234">
        <v>5.2132949999999996</v>
      </c>
      <c r="T25" s="234">
        <v>4.25291</v>
      </c>
      <c r="U25" s="234">
        <v>1.2932699999999999</v>
      </c>
      <c r="V25" s="234">
        <v>5.5461799999999997</v>
      </c>
      <c r="W25" s="234">
        <v>4.3825000000000003</v>
      </c>
      <c r="X25" s="234">
        <v>1.4012500000000001</v>
      </c>
      <c r="Y25" s="234">
        <v>5.7837500000000004</v>
      </c>
      <c r="Z25" s="234">
        <v>4.3825000000000003</v>
      </c>
      <c r="AA25" s="234">
        <v>1.4019999999999999</v>
      </c>
      <c r="AB25" s="234">
        <v>5.7845000000000004</v>
      </c>
      <c r="AC25" s="234">
        <v>4.38</v>
      </c>
      <c r="AD25" s="234">
        <v>1.4019999999999999</v>
      </c>
      <c r="AE25" s="234">
        <v>5.782</v>
      </c>
      <c r="AF25" s="234">
        <v>4.38</v>
      </c>
      <c r="AG25" s="234">
        <v>1.4017500000000001</v>
      </c>
      <c r="AH25" s="234">
        <v>5.7817499999999997</v>
      </c>
      <c r="AI25" s="234">
        <v>4.3780000000000001</v>
      </c>
      <c r="AJ25" s="234">
        <v>1.4019999999999999</v>
      </c>
      <c r="AK25" s="234">
        <v>5.78</v>
      </c>
      <c r="AL25" s="234">
        <v>122.7625</v>
      </c>
      <c r="AM25" s="234">
        <v>39.287500000000001</v>
      </c>
      <c r="AN25" s="234">
        <v>162.05000000000001</v>
      </c>
      <c r="AO25" s="234">
        <v>122.75</v>
      </c>
      <c r="AP25" s="234">
        <v>39.274999999999999</v>
      </c>
      <c r="AQ25" s="234">
        <v>162.02500000000001</v>
      </c>
      <c r="AR25" s="234">
        <v>122.75</v>
      </c>
      <c r="AS25" s="234">
        <v>39.274999999999999</v>
      </c>
      <c r="AT25" s="234">
        <v>162.02500000000001</v>
      </c>
      <c r="AU25" s="234">
        <v>122.75</v>
      </c>
      <c r="AV25" s="234">
        <v>39.274999999999999</v>
      </c>
      <c r="AW25" s="234">
        <v>162.02500000000001</v>
      </c>
      <c r="AX25" s="234">
        <v>122.8</v>
      </c>
      <c r="AY25" s="234">
        <v>39.29</v>
      </c>
      <c r="AZ25" s="234">
        <v>162.09</v>
      </c>
      <c r="BA25" s="234">
        <v>2.2812499999999999E-3</v>
      </c>
      <c r="BB25" s="234">
        <v>7.7562499999999995E-4</v>
      </c>
      <c r="BC25" s="234">
        <v>3.0568749999999902E-3</v>
      </c>
      <c r="BD25" s="234">
        <v>2.4242499999999902E-3</v>
      </c>
      <c r="BE25" s="234">
        <v>7.9224999999999999E-4</v>
      </c>
      <c r="BF25" s="234">
        <v>3.2164999999999902E-3</v>
      </c>
      <c r="BG25" s="234">
        <v>2.7399999999999998E-3</v>
      </c>
      <c r="BH25" s="234">
        <v>8.5375000000000002E-4</v>
      </c>
      <c r="BI25" s="234">
        <v>3.5937500000000002E-3</v>
      </c>
      <c r="BJ25" s="234">
        <v>2.9275E-3</v>
      </c>
      <c r="BK25" s="234">
        <v>9.0899999999999998E-4</v>
      </c>
      <c r="BL25" s="234">
        <v>3.8365000000000001E-3</v>
      </c>
      <c r="BM25" s="234">
        <v>3.137E-3</v>
      </c>
      <c r="BN25" s="234">
        <v>9.6929999999999998E-4</v>
      </c>
      <c r="BO25" s="234">
        <v>4.1063000000000002E-3</v>
      </c>
      <c r="BP25" s="258">
        <v>6.7475000000000002E-6</v>
      </c>
      <c r="BQ25" s="258">
        <v>2.475E-6</v>
      </c>
      <c r="BR25" s="258">
        <v>9.2225000000000002E-6</v>
      </c>
      <c r="BS25" s="258">
        <v>7.5525000000000001E-6</v>
      </c>
      <c r="BT25" s="258">
        <v>2.5349999999999999E-6</v>
      </c>
      <c r="BU25" s="258">
        <v>1.00875E-5</v>
      </c>
      <c r="BV25" s="258">
        <v>9.5449999999999992E-6</v>
      </c>
      <c r="BW25" s="258">
        <v>2.88E-6</v>
      </c>
      <c r="BX25" s="258">
        <v>1.2425E-5</v>
      </c>
      <c r="BY25" s="258">
        <v>1.08825E-5</v>
      </c>
      <c r="BZ25" s="258">
        <v>3.2449999999999998E-6</v>
      </c>
      <c r="CA25" s="258">
        <v>1.41275E-5</v>
      </c>
      <c r="CB25" s="258">
        <v>1.2479999999999901E-5</v>
      </c>
      <c r="CC25" s="258">
        <v>3.7129999999999999E-6</v>
      </c>
      <c r="CD25" s="258">
        <v>1.6192999999999999E-5</v>
      </c>
      <c r="CE25" s="258">
        <v>2.7237500000000002E-8</v>
      </c>
      <c r="CF25" s="258">
        <v>1.02125E-8</v>
      </c>
      <c r="CG25" s="258">
        <v>3.7450000000000001E-8</v>
      </c>
      <c r="CH25" s="258">
        <v>3.25E-8</v>
      </c>
      <c r="CI25" s="258">
        <v>1.0912499999999999E-8</v>
      </c>
      <c r="CJ25" s="258">
        <v>4.3412499999999999E-8</v>
      </c>
      <c r="CK25" s="258">
        <v>4.6574999999999999E-8</v>
      </c>
      <c r="CL25" s="258">
        <v>1.3750000000000001E-8</v>
      </c>
      <c r="CM25" s="258">
        <v>6.0325000000000006E-8</v>
      </c>
      <c r="CN25" s="258">
        <v>5.6400000000000002E-8</v>
      </c>
      <c r="CO25" s="258">
        <v>1.64075E-8</v>
      </c>
      <c r="CP25" s="258">
        <v>7.2807499999999999E-8</v>
      </c>
      <c r="CQ25" s="258">
        <v>6.9779999999999994E-8</v>
      </c>
      <c r="CR25" s="258">
        <v>2.028E-8</v>
      </c>
      <c r="CS25" s="258">
        <v>9.006E-8</v>
      </c>
      <c r="CT25" s="234">
        <v>0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2.2880247374999899E-3</v>
      </c>
      <c r="DJ25" s="234">
        <v>7.7811021249999995E-4</v>
      </c>
      <c r="DK25" s="234">
        <v>3.06613494999999E-3</v>
      </c>
      <c r="DL25" s="234">
        <v>2.4318349999999898E-3</v>
      </c>
      <c r="DM25" s="234">
        <v>7.9479591249999998E-4</v>
      </c>
      <c r="DN25" s="234">
        <v>3.2266309124999899E-3</v>
      </c>
      <c r="DO25" s="234">
        <v>2.7495915749999999E-3</v>
      </c>
      <c r="DP25" s="234">
        <v>8.5664374999999996E-4</v>
      </c>
      <c r="DQ25" s="234">
        <v>3.6062353250000002E-3</v>
      </c>
      <c r="DR25" s="234">
        <v>2.9384389000000001E-3</v>
      </c>
      <c r="DS25" s="234">
        <v>9.1226140750000004E-4</v>
      </c>
      <c r="DT25" s="234">
        <v>3.8507003075000002E-3</v>
      </c>
      <c r="DU25" s="234">
        <v>3.1495497800000001E-3</v>
      </c>
      <c r="DV25" s="234">
        <v>9.7303327999999996E-4</v>
      </c>
      <c r="DW25" s="234">
        <v>4.1225830599999997E-3</v>
      </c>
      <c r="DX25" s="234">
        <v>99.703904534380001</v>
      </c>
      <c r="DY25" s="234">
        <v>99.680609191336103</v>
      </c>
      <c r="DZ25" s="234">
        <v>99.697992744905093</v>
      </c>
      <c r="EA25" s="234">
        <v>99.6880956150396</v>
      </c>
      <c r="EB25" s="234">
        <v>99.679677202668003</v>
      </c>
      <c r="EC25" s="234">
        <v>99.686021959910093</v>
      </c>
      <c r="ED25" s="234">
        <v>99.651163646004406</v>
      </c>
      <c r="EE25" s="234">
        <v>99.662199134704395</v>
      </c>
      <c r="EF25" s="234">
        <v>99.653785072941602</v>
      </c>
      <c r="EG25" s="234">
        <v>99.627730901602206</v>
      </c>
      <c r="EH25" s="234">
        <v>99.6424920013948</v>
      </c>
      <c r="EI25" s="234">
        <v>99.6312279230782</v>
      </c>
      <c r="EJ25" s="234">
        <v>99.601537334647205</v>
      </c>
      <c r="EK25" s="234">
        <v>99.616325558772203</v>
      </c>
      <c r="EL25" s="234">
        <v>99.605027727446199</v>
      </c>
      <c r="EM25" s="234">
        <v>121.443</v>
      </c>
      <c r="EN25" s="234">
        <v>3402.79</v>
      </c>
      <c r="EO25" s="234">
        <v>7.1148299999999998E-2</v>
      </c>
      <c r="EP25" s="234">
        <v>2.3653300000000001E-4</v>
      </c>
      <c r="EQ25" s="258">
        <v>1.09584E-6</v>
      </c>
      <c r="ER25" s="234">
        <v>0</v>
      </c>
      <c r="ES25" s="234">
        <v>7.1385928840000001E-2</v>
      </c>
      <c r="ET25" s="234">
        <v>99.667120896426695</v>
      </c>
    </row>
    <row r="26" spans="1:150" x14ac:dyDescent="0.15">
      <c r="A26" s="253" t="s">
        <v>69</v>
      </c>
      <c r="B26" s="271">
        <v>18</v>
      </c>
      <c r="C26" s="234">
        <v>35.257399999999997</v>
      </c>
      <c r="D26" s="234">
        <v>1</v>
      </c>
      <c r="E26" s="234">
        <v>1.0912599999999999</v>
      </c>
      <c r="F26" s="234">
        <v>2.2000000000000001E-4</v>
      </c>
      <c r="G26" s="234">
        <v>8.3627999999999994E-2</v>
      </c>
      <c r="H26" s="234">
        <v>3.2760749999999899</v>
      </c>
      <c r="I26" s="234">
        <v>1.2045812499999999</v>
      </c>
      <c r="J26" s="234">
        <v>4.4806562499999902</v>
      </c>
      <c r="K26" s="234">
        <v>3.4046750000000001</v>
      </c>
      <c r="L26" s="234">
        <v>1.1510050000000001</v>
      </c>
      <c r="M26" s="234">
        <v>4.5556799999999997</v>
      </c>
      <c r="N26" s="234">
        <v>3.7512999999999899</v>
      </c>
      <c r="O26" s="234">
        <v>1.1433475</v>
      </c>
      <c r="P26" s="234">
        <v>4.8946474999999996</v>
      </c>
      <c r="Q26" s="234">
        <v>3.9906999999999999</v>
      </c>
      <c r="R26" s="234">
        <v>1.2065424999999901</v>
      </c>
      <c r="S26" s="234">
        <v>5.1972424999999998</v>
      </c>
      <c r="T26" s="234">
        <v>4.27278</v>
      </c>
      <c r="U26" s="234">
        <v>1.2917799999999999</v>
      </c>
      <c r="V26" s="234">
        <v>5.5645600000000002</v>
      </c>
      <c r="W26" s="234">
        <v>4.26</v>
      </c>
      <c r="X26" s="234">
        <v>1.35625</v>
      </c>
      <c r="Y26" s="234">
        <v>5.61625</v>
      </c>
      <c r="Z26" s="234">
        <v>4.2549999999999999</v>
      </c>
      <c r="AA26" s="234">
        <v>1.3585</v>
      </c>
      <c r="AB26" s="234">
        <v>5.6135000000000002</v>
      </c>
      <c r="AC26" s="234">
        <v>4.24</v>
      </c>
      <c r="AD26" s="234">
        <v>1.3592500000000001</v>
      </c>
      <c r="AE26" s="234">
        <v>5.5992499999999996</v>
      </c>
      <c r="AF26" s="234">
        <v>4.2300000000000004</v>
      </c>
      <c r="AG26" s="234">
        <v>1.3567499999999999</v>
      </c>
      <c r="AH26" s="234">
        <v>5.5867500000000003</v>
      </c>
      <c r="AI26" s="234">
        <v>4.22</v>
      </c>
      <c r="AJ26" s="234">
        <v>1.3540000000000001</v>
      </c>
      <c r="AK26" s="234">
        <v>5.5739999999999998</v>
      </c>
      <c r="AL26" s="234">
        <v>122.7</v>
      </c>
      <c r="AM26" s="234">
        <v>39.262500000000003</v>
      </c>
      <c r="AN26" s="234">
        <v>161.96250000000001</v>
      </c>
      <c r="AO26" s="234">
        <v>122.7</v>
      </c>
      <c r="AP26" s="234">
        <v>39.25</v>
      </c>
      <c r="AQ26" s="234">
        <v>161.94999999999999</v>
      </c>
      <c r="AR26" s="234">
        <v>122.675</v>
      </c>
      <c r="AS26" s="234">
        <v>39.25</v>
      </c>
      <c r="AT26" s="234">
        <v>161.92500000000001</v>
      </c>
      <c r="AU26" s="234">
        <v>122.675</v>
      </c>
      <c r="AV26" s="234">
        <v>39.25</v>
      </c>
      <c r="AW26" s="234">
        <v>161.92500000000001</v>
      </c>
      <c r="AX26" s="234">
        <v>122.7</v>
      </c>
      <c r="AY26" s="234">
        <v>39.26</v>
      </c>
      <c r="AZ26" s="234">
        <v>161.96</v>
      </c>
      <c r="BA26" s="234">
        <v>5.3187499999999999E-2</v>
      </c>
      <c r="BB26" s="234">
        <v>1.8024999999999999E-2</v>
      </c>
      <c r="BC26" s="234">
        <v>7.1212499999999998E-2</v>
      </c>
      <c r="BD26" s="234">
        <v>5.6500000000000002E-2</v>
      </c>
      <c r="BE26" s="234">
        <v>1.8380000000000001E-2</v>
      </c>
      <c r="BF26" s="234">
        <v>7.4880000000000002E-2</v>
      </c>
      <c r="BG26" s="234">
        <v>6.3575000000000007E-2</v>
      </c>
      <c r="BH26" s="234">
        <v>1.9820000000000001E-2</v>
      </c>
      <c r="BI26" s="234">
        <v>8.3394999999999997E-2</v>
      </c>
      <c r="BJ26" s="234">
        <v>6.7424999999999999E-2</v>
      </c>
      <c r="BK26" s="234">
        <v>2.0952499999999999E-2</v>
      </c>
      <c r="BL26" s="234">
        <v>8.8377499999999998E-2</v>
      </c>
      <c r="BM26" s="234">
        <v>7.1590000000000001E-2</v>
      </c>
      <c r="BN26" s="234">
        <v>2.2280000000000001E-2</v>
      </c>
      <c r="BO26" s="234">
        <v>9.3869999999999995E-2</v>
      </c>
      <c r="BP26" s="234">
        <v>1.01325E-3</v>
      </c>
      <c r="BQ26" s="234">
        <v>3.86375E-4</v>
      </c>
      <c r="BR26" s="234">
        <v>1.399625E-3</v>
      </c>
      <c r="BS26" s="234">
        <v>1.11875E-3</v>
      </c>
      <c r="BT26" s="234">
        <v>3.8249999999999997E-4</v>
      </c>
      <c r="BU26" s="234">
        <v>1.50125E-3</v>
      </c>
      <c r="BV26" s="234">
        <v>1.3849999999999999E-3</v>
      </c>
      <c r="BW26" s="234">
        <v>4.1375E-4</v>
      </c>
      <c r="BX26" s="234">
        <v>1.79875E-3</v>
      </c>
      <c r="BY26" s="234">
        <v>1.55825E-3</v>
      </c>
      <c r="BZ26" s="234">
        <v>4.6099999999999998E-4</v>
      </c>
      <c r="CA26" s="234">
        <v>2.0192500000000002E-3</v>
      </c>
      <c r="CB26" s="234">
        <v>1.7569999999999899E-3</v>
      </c>
      <c r="CC26" s="234">
        <v>5.2039999999999996E-4</v>
      </c>
      <c r="CD26" s="234">
        <v>2.2773999999999902E-3</v>
      </c>
      <c r="CE26" s="258">
        <v>4.26625E-5</v>
      </c>
      <c r="CF26" s="258">
        <v>1.6725E-5</v>
      </c>
      <c r="CG26" s="258">
        <v>5.93875E-5</v>
      </c>
      <c r="CH26" s="258">
        <v>5.0049999999999997E-5</v>
      </c>
      <c r="CI26" s="258">
        <v>1.7194999999999899E-5</v>
      </c>
      <c r="CJ26" s="258">
        <v>6.7244999999999997E-5</v>
      </c>
      <c r="CK26" s="258">
        <v>6.9999999999999994E-5</v>
      </c>
      <c r="CL26" s="258">
        <v>2.0632499999999999E-5</v>
      </c>
      <c r="CM26" s="258">
        <v>9.0632500000000003E-5</v>
      </c>
      <c r="CN26" s="258">
        <v>8.3900000000000006E-5</v>
      </c>
      <c r="CO26" s="258">
        <v>2.43449999999999E-5</v>
      </c>
      <c r="CP26" s="234">
        <v>1.08245E-4</v>
      </c>
      <c r="CQ26" s="234">
        <v>1.008E-4</v>
      </c>
      <c r="CR26" s="258">
        <v>2.93899999999999E-5</v>
      </c>
      <c r="CS26" s="234">
        <v>1.3019E-4</v>
      </c>
      <c r="CT26" s="258">
        <v>2.6462499999999998E-7</v>
      </c>
      <c r="CU26" s="258">
        <v>1.191E-7</v>
      </c>
      <c r="CV26" s="258">
        <v>3.8372499999999998E-7</v>
      </c>
      <c r="CW26" s="258">
        <v>3.2225000000000002E-7</v>
      </c>
      <c r="CX26" s="258">
        <v>1.1735E-7</v>
      </c>
      <c r="CY26" s="258">
        <v>4.3959999999999999E-7</v>
      </c>
      <c r="CZ26" s="258">
        <v>4.9574999999999998E-7</v>
      </c>
      <c r="DA26" s="258">
        <v>1.3899999999999999E-7</v>
      </c>
      <c r="DB26" s="258">
        <v>6.3474999999999898E-7</v>
      </c>
      <c r="DC26" s="258">
        <v>6.3224999999999996E-7</v>
      </c>
      <c r="DD26" s="258">
        <v>1.7315000000000001E-7</v>
      </c>
      <c r="DE26" s="258">
        <v>8.0539999999999899E-7</v>
      </c>
      <c r="DF26" s="258">
        <v>8.09E-7</v>
      </c>
      <c r="DG26" s="258">
        <v>2.2259999999999999E-7</v>
      </c>
      <c r="DH26" s="258">
        <v>1.0316E-6</v>
      </c>
      <c r="DI26" s="234">
        <v>5.4243677125E-2</v>
      </c>
      <c r="DJ26" s="234">
        <v>1.84282191E-2</v>
      </c>
      <c r="DK26" s="234">
        <v>7.2671896224999893E-2</v>
      </c>
      <c r="DL26" s="234">
        <v>5.7669122250000003E-2</v>
      </c>
      <c r="DM26" s="234">
        <v>1.8779812350000001E-2</v>
      </c>
      <c r="DN26" s="234">
        <v>7.6448934599999893E-2</v>
      </c>
      <c r="DO26" s="234">
        <v>6.503049575E-2</v>
      </c>
      <c r="DP26" s="234">
        <v>2.0254521500000001E-2</v>
      </c>
      <c r="DQ26" s="234">
        <v>8.5285017249999998E-2</v>
      </c>
      <c r="DR26" s="234">
        <v>6.9067782249999904E-2</v>
      </c>
      <c r="DS26" s="234">
        <v>2.1438018149999901E-2</v>
      </c>
      <c r="DT26" s="234">
        <v>9.0505800400000003E-2</v>
      </c>
      <c r="DU26" s="234">
        <v>7.3448608999999998E-2</v>
      </c>
      <c r="DV26" s="234">
        <v>2.2830012600000001E-2</v>
      </c>
      <c r="DW26" s="234">
        <v>9.6278621600000003E-2</v>
      </c>
      <c r="DX26" s="234">
        <v>98.052902787976294</v>
      </c>
      <c r="DY26" s="234">
        <v>97.811947547335095</v>
      </c>
      <c r="DZ26" s="234">
        <v>97.991801093944801</v>
      </c>
      <c r="EA26" s="234">
        <v>97.972706702675694</v>
      </c>
      <c r="EB26" s="234">
        <v>97.871052476197903</v>
      </c>
      <c r="EC26" s="234">
        <v>97.947735166998598</v>
      </c>
      <c r="ED26" s="234">
        <v>97.7618258430699</v>
      </c>
      <c r="EE26" s="234">
        <v>97.854693827252305</v>
      </c>
      <c r="EF26" s="234">
        <v>97.783881259635805</v>
      </c>
      <c r="EG26" s="234">
        <v>97.621492689523805</v>
      </c>
      <c r="EH26" s="234">
        <v>97.735247042880204</v>
      </c>
      <c r="EI26" s="234">
        <v>97.648437569090802</v>
      </c>
      <c r="EJ26" s="234">
        <v>97.469510961058504</v>
      </c>
      <c r="EK26" s="234">
        <v>97.590835319994497</v>
      </c>
      <c r="EL26" s="234">
        <v>97.498279929674396</v>
      </c>
      <c r="EM26" s="234">
        <v>117.702</v>
      </c>
      <c r="EN26" s="234">
        <v>3400.8599999999901</v>
      </c>
      <c r="EO26" s="234">
        <v>1.65018</v>
      </c>
      <c r="EP26" s="234">
        <v>3.4751400000000002E-2</v>
      </c>
      <c r="EQ26" s="234">
        <v>1.66978E-3</v>
      </c>
      <c r="ER26" s="258">
        <v>1.16204E-5</v>
      </c>
      <c r="ES26" s="234">
        <v>1.6866128004000001</v>
      </c>
      <c r="ET26" s="234">
        <v>97.839883558848797</v>
      </c>
    </row>
    <row r="27" spans="1:150" x14ac:dyDescent="0.15">
      <c r="A27" s="310" t="e" vm="1">
        <v>#VALUE!</v>
      </c>
      <c r="B27" s="311"/>
      <c r="C27" s="234">
        <v>176.28700000000001</v>
      </c>
      <c r="D27" s="234">
        <v>5</v>
      </c>
      <c r="E27" s="234">
        <v>1.0575399999999999</v>
      </c>
      <c r="F27" s="234">
        <v>2.1000000000000001E-4</v>
      </c>
      <c r="G27" s="234">
        <v>5.4408999999999999E-2</v>
      </c>
      <c r="H27" s="234">
        <v>3.31717499999999</v>
      </c>
      <c r="I27" s="234">
        <v>1.20987</v>
      </c>
      <c r="J27" s="234">
        <v>4.5270449999999904</v>
      </c>
      <c r="K27" s="234">
        <v>3.4399500000000001</v>
      </c>
      <c r="L27" s="234">
        <v>1.1612450000000001</v>
      </c>
      <c r="M27" s="234">
        <v>4.6011949999999997</v>
      </c>
      <c r="N27" s="234">
        <v>3.7278500000000001</v>
      </c>
      <c r="O27" s="234">
        <v>1.1370099999999901</v>
      </c>
      <c r="P27" s="234">
        <v>4.8648600000000002</v>
      </c>
      <c r="Q27" s="234">
        <v>3.9315749999999898</v>
      </c>
      <c r="R27" s="234">
        <v>1.1932224999999901</v>
      </c>
      <c r="S27" s="234">
        <v>5.1247974999999997</v>
      </c>
      <c r="T27" s="234">
        <v>4.1553599999999999</v>
      </c>
      <c r="U27" s="234">
        <v>1.2648299999999999</v>
      </c>
      <c r="V27" s="234">
        <v>5.4201899999999998</v>
      </c>
      <c r="W27" s="234">
        <v>3.75</v>
      </c>
      <c r="X27" s="234">
        <v>1.17</v>
      </c>
      <c r="Y27" s="234">
        <v>4.92</v>
      </c>
      <c r="Z27" s="234">
        <v>3.73</v>
      </c>
      <c r="AA27" s="234">
        <v>1.1815</v>
      </c>
      <c r="AB27" s="234">
        <v>4.9115000000000002</v>
      </c>
      <c r="AC27" s="234">
        <v>3.6749999999999998</v>
      </c>
      <c r="AD27" s="234">
        <v>1.18675</v>
      </c>
      <c r="AE27" s="234">
        <v>4.8617499999999998</v>
      </c>
      <c r="AF27" s="234">
        <v>3.6375000000000002</v>
      </c>
      <c r="AG27" s="234">
        <v>1.177</v>
      </c>
      <c r="AH27" s="234">
        <v>4.8144999999999998</v>
      </c>
      <c r="AI27" s="234">
        <v>3.5979999999999999</v>
      </c>
      <c r="AJ27" s="234">
        <v>1.1639999999999999</v>
      </c>
      <c r="AK27" s="234">
        <v>4.7619999999999996</v>
      </c>
      <c r="AL27" s="234">
        <v>122.425</v>
      </c>
      <c r="AM27" s="234">
        <v>39.162500000000001</v>
      </c>
      <c r="AN27" s="234">
        <v>161.58750000000001</v>
      </c>
      <c r="AO27" s="234">
        <v>122.4</v>
      </c>
      <c r="AP27" s="234">
        <v>39.15</v>
      </c>
      <c r="AQ27" s="234">
        <v>161.55000000000001</v>
      </c>
      <c r="AR27" s="234">
        <v>122.35</v>
      </c>
      <c r="AS27" s="234">
        <v>39.15</v>
      </c>
      <c r="AT27" s="234">
        <v>161.5</v>
      </c>
      <c r="AU27" s="234">
        <v>122.325</v>
      </c>
      <c r="AV27" s="234">
        <v>39.15</v>
      </c>
      <c r="AW27" s="234">
        <v>161.47499999999999</v>
      </c>
      <c r="AX27" s="234">
        <v>122.3</v>
      </c>
      <c r="AY27" s="234">
        <v>39.14</v>
      </c>
      <c r="AZ27" s="234">
        <v>161.44</v>
      </c>
      <c r="BA27" s="234">
        <v>0.24149999999999999</v>
      </c>
      <c r="BB27" s="234">
        <v>7.9524999999999998E-2</v>
      </c>
      <c r="BC27" s="234">
        <v>0.321025</v>
      </c>
      <c r="BD27" s="234">
        <v>0.25424999999999998</v>
      </c>
      <c r="BE27" s="234">
        <v>8.1799999999999998E-2</v>
      </c>
      <c r="BF27" s="234">
        <v>0.33604999999999902</v>
      </c>
      <c r="BG27" s="234">
        <v>0.27875</v>
      </c>
      <c r="BH27" s="234">
        <v>8.7849999999999998E-2</v>
      </c>
      <c r="BI27" s="234">
        <v>0.36659999999999998</v>
      </c>
      <c r="BJ27" s="234">
        <v>0.29149999999999998</v>
      </c>
      <c r="BK27" s="234">
        <v>9.1850000000000001E-2</v>
      </c>
      <c r="BL27" s="234">
        <v>0.38334999999999902</v>
      </c>
      <c r="BM27" s="234">
        <v>0.3049</v>
      </c>
      <c r="BN27" s="234">
        <v>9.597E-2</v>
      </c>
      <c r="BO27" s="234">
        <v>0.40087</v>
      </c>
      <c r="BP27" s="234">
        <v>2.0424999999999999E-2</v>
      </c>
      <c r="BQ27" s="234">
        <v>7.67375E-3</v>
      </c>
      <c r="BR27" s="234">
        <v>2.8098749999999999E-2</v>
      </c>
      <c r="BS27" s="234">
        <v>2.2062499999999999E-2</v>
      </c>
      <c r="BT27" s="234">
        <v>7.4850000000000003E-3</v>
      </c>
      <c r="BU27" s="234">
        <v>2.95474999999999E-2</v>
      </c>
      <c r="BV27" s="234">
        <v>2.5950000000000001E-2</v>
      </c>
      <c r="BW27" s="234">
        <v>7.8025000000000004E-3</v>
      </c>
      <c r="BX27" s="234">
        <v>3.3752499999999998E-2</v>
      </c>
      <c r="BY27" s="234">
        <v>2.845E-2</v>
      </c>
      <c r="BZ27" s="234">
        <v>8.4825000000000005E-3</v>
      </c>
      <c r="CA27" s="234">
        <v>3.69325E-2</v>
      </c>
      <c r="CB27" s="234">
        <v>3.1179999999999999E-2</v>
      </c>
      <c r="CC27" s="234">
        <v>9.2919999999999999E-3</v>
      </c>
      <c r="CD27" s="234">
        <v>4.0472000000000001E-2</v>
      </c>
      <c r="CE27" s="234">
        <v>4.215E-3</v>
      </c>
      <c r="CF27" s="234">
        <v>1.6100000000000001E-3</v>
      </c>
      <c r="CG27" s="234">
        <v>5.8250000000000003E-3</v>
      </c>
      <c r="CH27" s="234">
        <v>4.7999999999999996E-3</v>
      </c>
      <c r="CI27" s="234">
        <v>1.6205E-3</v>
      </c>
      <c r="CJ27" s="234">
        <v>6.4204999999999896E-3</v>
      </c>
      <c r="CK27" s="234">
        <v>6.2649999999999997E-3</v>
      </c>
      <c r="CL27" s="234">
        <v>1.8667499999999999E-3</v>
      </c>
      <c r="CM27" s="234">
        <v>8.1317500000000001E-3</v>
      </c>
      <c r="CN27" s="234">
        <v>7.2125000000000002E-3</v>
      </c>
      <c r="CO27" s="234">
        <v>2.1162500000000001E-3</v>
      </c>
      <c r="CP27" s="234">
        <v>9.3287500000000002E-3</v>
      </c>
      <c r="CQ27" s="234">
        <v>8.3379999999999999E-3</v>
      </c>
      <c r="CR27" s="234">
        <v>2.4620000000000002E-3</v>
      </c>
      <c r="CS27" s="234">
        <v>1.0800000000000001E-2</v>
      </c>
      <c r="CT27" s="234">
        <v>1.4037500000000001E-4</v>
      </c>
      <c r="CU27" s="258">
        <v>6.2537499999999995E-5</v>
      </c>
      <c r="CV27" s="234">
        <v>2.0291250000000001E-4</v>
      </c>
      <c r="CW27" s="234">
        <v>1.6535000000000001E-4</v>
      </c>
      <c r="CX27" s="258">
        <v>5.9375E-5</v>
      </c>
      <c r="CY27" s="234">
        <v>2.24725E-4</v>
      </c>
      <c r="CZ27" s="234">
        <v>2.3609999999999999E-4</v>
      </c>
      <c r="DA27" s="258">
        <v>6.6674999999999994E-5</v>
      </c>
      <c r="DB27" s="234">
        <v>3.0277499999999997E-4</v>
      </c>
      <c r="DC27" s="234">
        <v>2.8875E-4</v>
      </c>
      <c r="DD27" s="258">
        <v>7.9424999999999898E-5</v>
      </c>
      <c r="DE27" s="234">
        <v>3.6817499999999999E-4</v>
      </c>
      <c r="DF27" s="234">
        <v>3.5490000000000001E-4</v>
      </c>
      <c r="DG27" s="258">
        <v>9.8559999999999897E-5</v>
      </c>
      <c r="DH27" s="234">
        <v>4.5345999999999999E-4</v>
      </c>
      <c r="DI27" s="234">
        <v>0.26628037500000001</v>
      </c>
      <c r="DJ27" s="234">
        <v>8.8871287500000007E-2</v>
      </c>
      <c r="DK27" s="234">
        <v>0.35515166250000002</v>
      </c>
      <c r="DL27" s="234">
        <v>0.28127785</v>
      </c>
      <c r="DM27" s="234">
        <v>9.0964875000000001E-2</v>
      </c>
      <c r="DN27" s="234">
        <v>0.372242724999999</v>
      </c>
      <c r="DO27" s="234">
        <v>0.31120110000000001</v>
      </c>
      <c r="DP27" s="234">
        <v>9.7585925000000004E-2</v>
      </c>
      <c r="DQ27" s="234">
        <v>0.40878702499999903</v>
      </c>
      <c r="DR27" s="234">
        <v>0.32745124999999897</v>
      </c>
      <c r="DS27" s="234">
        <v>0.102528175</v>
      </c>
      <c r="DT27" s="234">
        <v>0.42997942499999903</v>
      </c>
      <c r="DU27" s="234">
        <v>0.34477289999999999</v>
      </c>
      <c r="DV27" s="234">
        <v>0.10782256</v>
      </c>
      <c r="DW27" s="234">
        <v>0.45259546</v>
      </c>
      <c r="DX27" s="234">
        <v>90.693878585682398</v>
      </c>
      <c r="DY27" s="234">
        <v>89.483344100309097</v>
      </c>
      <c r="DZ27" s="234">
        <v>90.390960791292898</v>
      </c>
      <c r="EA27" s="234">
        <v>90.391049277431506</v>
      </c>
      <c r="EB27" s="234">
        <v>89.924819882399603</v>
      </c>
      <c r="EC27" s="234">
        <v>90.277116900001204</v>
      </c>
      <c r="ED27" s="234">
        <v>89.572305496349401</v>
      </c>
      <c r="EE27" s="234">
        <v>90.023228247311195</v>
      </c>
      <c r="EF27" s="234">
        <v>89.679950091370898</v>
      </c>
      <c r="EG27" s="234">
        <v>89.020884788193598</v>
      </c>
      <c r="EH27" s="234">
        <v>89.585131111521207</v>
      </c>
      <c r="EI27" s="234">
        <v>89.155428774295402</v>
      </c>
      <c r="EJ27" s="234">
        <v>88.435024910600504</v>
      </c>
      <c r="EK27" s="234">
        <v>89.007346885475499</v>
      </c>
      <c r="EL27" s="234">
        <v>88.571370114936599</v>
      </c>
      <c r="EM27" s="234">
        <v>102.473</v>
      </c>
      <c r="EN27" s="234">
        <v>3392.24</v>
      </c>
      <c r="EO27" s="234">
        <v>7.3130699999999997</v>
      </c>
      <c r="EP27" s="234">
        <v>0.66619200000000001</v>
      </c>
      <c r="EQ27" s="234">
        <v>0.152924</v>
      </c>
      <c r="ER27" s="234">
        <v>5.6594599999999998E-3</v>
      </c>
      <c r="ES27" s="234">
        <v>8.1378454599999994</v>
      </c>
      <c r="ET27" s="234">
        <v>89.864940738257701</v>
      </c>
    </row>
    <row r="28" spans="1:150" x14ac:dyDescent="0.15">
      <c r="A28" s="310"/>
      <c r="B28" s="311"/>
      <c r="C28" s="234">
        <v>352.57400000000001</v>
      </c>
      <c r="D28" s="234">
        <v>10</v>
      </c>
      <c r="E28" s="234">
        <v>1.0116000000000001</v>
      </c>
      <c r="F28" s="234">
        <v>1.9000000000000001E-4</v>
      </c>
      <c r="G28" s="234">
        <v>1.1467E-2</v>
      </c>
      <c r="H28" s="234">
        <v>3.3616374999999898</v>
      </c>
      <c r="I28" s="234">
        <v>1.2093512500000001</v>
      </c>
      <c r="J28" s="234">
        <v>4.5709887499999997</v>
      </c>
      <c r="K28" s="234">
        <v>3.4594749999999999</v>
      </c>
      <c r="L28" s="234">
        <v>1.1656850000000001</v>
      </c>
      <c r="M28" s="234">
        <v>4.6251600000000002</v>
      </c>
      <c r="N28" s="234">
        <v>3.71237499999999</v>
      </c>
      <c r="O28" s="234">
        <v>1.1370549999999999</v>
      </c>
      <c r="P28" s="234">
        <v>4.8494299999999999</v>
      </c>
      <c r="Q28" s="234">
        <v>3.876525</v>
      </c>
      <c r="R28" s="234">
        <v>1.1837024999999901</v>
      </c>
      <c r="S28" s="234">
        <v>5.0602274999999999</v>
      </c>
      <c r="T28" s="234">
        <v>4.0548500000000001</v>
      </c>
      <c r="U28" s="234">
        <v>1.2380800000000001</v>
      </c>
      <c r="V28" s="234">
        <v>5.2929300000000001</v>
      </c>
      <c r="W28" s="234">
        <v>3.1850000000000001</v>
      </c>
      <c r="X28" s="234">
        <v>0.96675</v>
      </c>
      <c r="Y28" s="234">
        <v>4.1517499999999998</v>
      </c>
      <c r="Z28" s="234">
        <v>3.1549999999999998</v>
      </c>
      <c r="AA28" s="234">
        <v>0.98799999999999999</v>
      </c>
      <c r="AB28" s="234">
        <v>4.1429999999999998</v>
      </c>
      <c r="AC28" s="234">
        <v>3.0724999999999998</v>
      </c>
      <c r="AD28" s="234">
        <v>1.0009999999999999</v>
      </c>
      <c r="AE28" s="234">
        <v>4.0734999999999904</v>
      </c>
      <c r="AF28" s="234">
        <v>3.0150000000000001</v>
      </c>
      <c r="AG28" s="234">
        <v>0.98599999999999999</v>
      </c>
      <c r="AH28" s="234">
        <v>4.0010000000000003</v>
      </c>
      <c r="AI28" s="234">
        <v>2.95</v>
      </c>
      <c r="AJ28" s="234">
        <v>0.96619999999999995</v>
      </c>
      <c r="AK28" s="234">
        <v>3.9161999999999999</v>
      </c>
      <c r="AL28" s="234">
        <v>122.05</v>
      </c>
      <c r="AM28" s="234">
        <v>39.037500000000001</v>
      </c>
      <c r="AN28" s="234">
        <v>161.08750000000001</v>
      </c>
      <c r="AO28" s="234">
        <v>122</v>
      </c>
      <c r="AP28" s="234">
        <v>39.049999999999997</v>
      </c>
      <c r="AQ28" s="234">
        <v>161.05000000000001</v>
      </c>
      <c r="AR28" s="234">
        <v>121.9</v>
      </c>
      <c r="AS28" s="234">
        <v>39.024999999999999</v>
      </c>
      <c r="AT28" s="234">
        <v>160.92500000000001</v>
      </c>
      <c r="AU28" s="234">
        <v>121.85</v>
      </c>
      <c r="AV28" s="234">
        <v>39</v>
      </c>
      <c r="AW28" s="234">
        <v>160.85</v>
      </c>
      <c r="AX28" s="234">
        <v>121.8</v>
      </c>
      <c r="AY28" s="234">
        <v>38.99</v>
      </c>
      <c r="AZ28" s="234">
        <v>160.79</v>
      </c>
      <c r="BA28" s="234">
        <v>0.40024999999999999</v>
      </c>
      <c r="BB28" s="234">
        <v>0.12825</v>
      </c>
      <c r="BC28" s="234">
        <v>0.52849999999999997</v>
      </c>
      <c r="BD28" s="234">
        <v>0.41949999999999998</v>
      </c>
      <c r="BE28" s="234">
        <v>0.13325000000000001</v>
      </c>
      <c r="BF28" s="234">
        <v>0.55274999999999996</v>
      </c>
      <c r="BG28" s="234">
        <v>0.45200000000000001</v>
      </c>
      <c r="BH28" s="234">
        <v>0.14382499999999901</v>
      </c>
      <c r="BI28" s="234">
        <v>0.59582500000000005</v>
      </c>
      <c r="BJ28" s="234">
        <v>0.46700000000000003</v>
      </c>
      <c r="BK28" s="234">
        <v>0.14887500000000001</v>
      </c>
      <c r="BL28" s="234">
        <v>0.61587499999999995</v>
      </c>
      <c r="BM28" s="234">
        <v>0.48209999999999997</v>
      </c>
      <c r="BN28" s="234">
        <v>0.15390000000000001</v>
      </c>
      <c r="BO28" s="234">
        <v>0.63600000000000001</v>
      </c>
      <c r="BP28" s="234">
        <v>6.0237499999999999E-2</v>
      </c>
      <c r="BQ28" s="234">
        <v>2.22375E-2</v>
      </c>
      <c r="BR28" s="234">
        <v>8.2474999999999896E-2</v>
      </c>
      <c r="BS28" s="234">
        <v>6.3950000000000007E-2</v>
      </c>
      <c r="BT28" s="234">
        <v>2.16925E-2</v>
      </c>
      <c r="BU28" s="234">
        <v>8.5642499999999996E-2</v>
      </c>
      <c r="BV28" s="234">
        <v>7.2599999999999998E-2</v>
      </c>
      <c r="BW28" s="234">
        <v>2.20225E-2</v>
      </c>
      <c r="BX28" s="234">
        <v>9.4622499999999998E-2</v>
      </c>
      <c r="BY28" s="234">
        <v>7.7950000000000005E-2</v>
      </c>
      <c r="BZ28" s="234">
        <v>2.3474999999999999E-2</v>
      </c>
      <c r="CA28" s="234">
        <v>0.101425</v>
      </c>
      <c r="CB28" s="234">
        <v>8.3750000000000005E-2</v>
      </c>
      <c r="CC28" s="234">
        <v>2.5239999999999999E-2</v>
      </c>
      <c r="CD28" s="234">
        <v>0.10899</v>
      </c>
      <c r="CE28" s="234">
        <v>2.1812499999999999E-2</v>
      </c>
      <c r="CF28" s="234">
        <v>8.0274999999999999E-3</v>
      </c>
      <c r="CG28" s="234">
        <v>2.9839999999999998E-2</v>
      </c>
      <c r="CH28" s="234">
        <v>2.4289999999999999E-2</v>
      </c>
      <c r="CI28" s="234">
        <v>8.09E-3</v>
      </c>
      <c r="CJ28" s="234">
        <v>3.2379999999999999E-2</v>
      </c>
      <c r="CK28" s="234">
        <v>2.9925E-2</v>
      </c>
      <c r="CL28" s="234">
        <v>8.9724999999999996E-3</v>
      </c>
      <c r="CM28" s="234">
        <v>3.8897500000000002E-2</v>
      </c>
      <c r="CN28" s="234">
        <v>3.3349999999999998E-2</v>
      </c>
      <c r="CO28" s="234">
        <v>9.9574999999999993E-3</v>
      </c>
      <c r="CP28" s="234">
        <v>4.3307499999999999E-2</v>
      </c>
      <c r="CQ28" s="234">
        <v>3.7249999999999998E-2</v>
      </c>
      <c r="CR28" s="234">
        <v>1.1129999999999999E-2</v>
      </c>
      <c r="CS28" s="234">
        <v>4.8379999999999999E-2</v>
      </c>
      <c r="CT28" s="234">
        <v>1.58E-3</v>
      </c>
      <c r="CU28" s="234">
        <v>6.8887500000000003E-4</v>
      </c>
      <c r="CV28" s="234">
        <v>2.2688750000000001E-3</v>
      </c>
      <c r="CW28" s="234">
        <v>1.81349999999999E-3</v>
      </c>
      <c r="CX28" s="234">
        <v>6.4875000000000002E-4</v>
      </c>
      <c r="CY28" s="234">
        <v>2.46225E-3</v>
      </c>
      <c r="CZ28" s="234">
        <v>2.4297500000000001E-3</v>
      </c>
      <c r="DA28" s="234">
        <v>6.8799999999999905E-4</v>
      </c>
      <c r="DB28" s="234">
        <v>3.1177499999999999E-3</v>
      </c>
      <c r="DC28" s="234">
        <v>2.8700000000000002E-3</v>
      </c>
      <c r="DD28" s="234">
        <v>7.9975000000000001E-4</v>
      </c>
      <c r="DE28" s="234">
        <v>3.6697499999999998E-3</v>
      </c>
      <c r="DF28" s="234">
        <v>3.4069999999999999E-3</v>
      </c>
      <c r="DG28" s="234">
        <v>9.5330000000000002E-4</v>
      </c>
      <c r="DH28" s="234">
        <v>4.3603000000000001E-3</v>
      </c>
      <c r="DI28" s="234">
        <v>0.48387999999999998</v>
      </c>
      <c r="DJ28" s="234">
        <v>0.15920387499999999</v>
      </c>
      <c r="DK28" s="234">
        <v>0.64308387499999897</v>
      </c>
      <c r="DL28" s="234">
        <v>0.50955349999999999</v>
      </c>
      <c r="DM28" s="234">
        <v>0.16368125</v>
      </c>
      <c r="DN28" s="234">
        <v>0.67323474999999899</v>
      </c>
      <c r="DO28" s="234">
        <v>0.55695474999999905</v>
      </c>
      <c r="DP28" s="234">
        <v>0.175507999999999</v>
      </c>
      <c r="DQ28" s="234">
        <v>0.73246275000000005</v>
      </c>
      <c r="DR28" s="234">
        <v>0.58116999999999996</v>
      </c>
      <c r="DS28" s="234">
        <v>0.18310725</v>
      </c>
      <c r="DT28" s="234">
        <v>0.76427725000000002</v>
      </c>
      <c r="DU28" s="234">
        <v>0.60650700000000002</v>
      </c>
      <c r="DV28" s="234">
        <v>0.19122330000000001</v>
      </c>
      <c r="DW28" s="234">
        <v>0.7977303</v>
      </c>
      <c r="DX28" s="234">
        <v>82.716789286599905</v>
      </c>
      <c r="DY28" s="234">
        <v>80.557084430262705</v>
      </c>
      <c r="DZ28" s="234">
        <v>82.182125931862302</v>
      </c>
      <c r="EA28" s="234">
        <v>82.326978423266596</v>
      </c>
      <c r="EB28" s="234">
        <v>81.408224827217495</v>
      </c>
      <c r="EC28" s="234">
        <v>82.1036050203885</v>
      </c>
      <c r="ED28" s="234">
        <v>81.1556055496429</v>
      </c>
      <c r="EE28" s="234">
        <v>81.947831437883096</v>
      </c>
      <c r="EF28" s="234">
        <v>81.345433607374503</v>
      </c>
      <c r="EG28" s="234">
        <v>80.355145654455598</v>
      </c>
      <c r="EH28" s="234">
        <v>81.304809066817398</v>
      </c>
      <c r="EI28" s="234">
        <v>80.582668135156396</v>
      </c>
      <c r="EJ28" s="234">
        <v>79.487953148108701</v>
      </c>
      <c r="EK28" s="234">
        <v>80.481824129172495</v>
      </c>
      <c r="EL28" s="234">
        <v>79.726193175813904</v>
      </c>
      <c r="EM28" s="234">
        <v>86.000200000000007</v>
      </c>
      <c r="EN28" s="234">
        <v>3380.79</v>
      </c>
      <c r="EO28" s="234">
        <v>11.921799999999999</v>
      </c>
      <c r="EP28" s="234">
        <v>1.8955500000000001</v>
      </c>
      <c r="EQ28" s="234">
        <v>0.74543999999999999</v>
      </c>
      <c r="ER28" s="234">
        <v>5.9510300000000002E-2</v>
      </c>
      <c r="ES28" s="234">
        <v>14.622300299999999</v>
      </c>
      <c r="ET28" s="234">
        <v>81.531631517648407</v>
      </c>
    </row>
    <row r="29" spans="1:150" x14ac:dyDescent="0.15">
      <c r="A29" s="310"/>
      <c r="B29" s="311"/>
      <c r="C29" s="234">
        <v>528.86099999999999</v>
      </c>
      <c r="D29" s="234">
        <v>15</v>
      </c>
      <c r="E29" s="234">
        <v>0.97036</v>
      </c>
      <c r="F29" s="234">
        <v>2.1000000000000001E-4</v>
      </c>
      <c r="G29" s="234">
        <v>-3.0544999999999999E-2</v>
      </c>
      <c r="H29" s="234">
        <v>3.3812500000000001</v>
      </c>
      <c r="I29" s="234">
        <v>1.1982075000000001</v>
      </c>
      <c r="J29" s="234">
        <v>4.5794575000000002</v>
      </c>
      <c r="K29" s="234">
        <v>3.462475</v>
      </c>
      <c r="L29" s="234">
        <v>1.1619249999999901</v>
      </c>
      <c r="M29" s="234">
        <v>4.6243999999999996</v>
      </c>
      <c r="N29" s="234">
        <v>3.7105999999999999</v>
      </c>
      <c r="O29" s="234">
        <v>1.1466825</v>
      </c>
      <c r="P29" s="234">
        <v>4.8572825000000002</v>
      </c>
      <c r="Q29" s="234">
        <v>3.8638249999999998</v>
      </c>
      <c r="R29" s="234">
        <v>1.182965</v>
      </c>
      <c r="S29" s="234">
        <v>5.0467899999999997</v>
      </c>
      <c r="T29" s="234">
        <v>4.0154800000000002</v>
      </c>
      <c r="U29" s="234">
        <v>1.2349999999999901</v>
      </c>
      <c r="V29" s="234">
        <v>5.2504799999999996</v>
      </c>
      <c r="W29" s="234">
        <v>2.6875</v>
      </c>
      <c r="X29" s="234">
        <v>0.79125000000000001</v>
      </c>
      <c r="Y29" s="234">
        <v>3.4787499999999998</v>
      </c>
      <c r="Z29" s="234">
        <v>2.6549999999999998</v>
      </c>
      <c r="AA29" s="234">
        <v>0.81950000000000001</v>
      </c>
      <c r="AB29" s="234">
        <v>3.4744999999999999</v>
      </c>
      <c r="AC29" s="234">
        <v>2.5550000000000002</v>
      </c>
      <c r="AD29" s="234">
        <v>0.84050000000000002</v>
      </c>
      <c r="AE29" s="234">
        <v>3.3955000000000002</v>
      </c>
      <c r="AF29" s="234">
        <v>2.4822500000000001</v>
      </c>
      <c r="AG29" s="234">
        <v>0.82199999999999995</v>
      </c>
      <c r="AH29" s="234">
        <v>3.3042500000000001</v>
      </c>
      <c r="AI29" s="234">
        <v>2.4049999999999998</v>
      </c>
      <c r="AJ29" s="234">
        <v>0.79769999999999996</v>
      </c>
      <c r="AK29" s="234">
        <v>3.2027000000000001</v>
      </c>
      <c r="AL29" s="234">
        <v>121.65</v>
      </c>
      <c r="AM29" s="234">
        <v>38.912500000000001</v>
      </c>
      <c r="AN29" s="234">
        <v>160.5625</v>
      </c>
      <c r="AO29" s="234">
        <v>121.6</v>
      </c>
      <c r="AP29" s="234">
        <v>38.9</v>
      </c>
      <c r="AQ29" s="234">
        <v>160.5</v>
      </c>
      <c r="AR29" s="234">
        <v>121.45</v>
      </c>
      <c r="AS29" s="234">
        <v>38.875</v>
      </c>
      <c r="AT29" s="234">
        <v>160.32499999999999</v>
      </c>
      <c r="AU29" s="234">
        <v>121.375</v>
      </c>
      <c r="AV29" s="234">
        <v>38.85</v>
      </c>
      <c r="AW29" s="234">
        <v>160.22499999999999</v>
      </c>
      <c r="AX29" s="234">
        <v>121.3</v>
      </c>
      <c r="AY29" s="234">
        <v>38.840000000000003</v>
      </c>
      <c r="AZ29" s="234">
        <v>160.13999999999999</v>
      </c>
      <c r="BA29" s="234">
        <v>0.505</v>
      </c>
      <c r="BB29" s="234">
        <v>0.1575</v>
      </c>
      <c r="BC29" s="234">
        <v>0.66249999999999998</v>
      </c>
      <c r="BD29" s="234">
        <v>0.52749999999999997</v>
      </c>
      <c r="BE29" s="234">
        <v>0.1658</v>
      </c>
      <c r="BF29" s="234">
        <v>0.69330000000000003</v>
      </c>
      <c r="BG29" s="234">
        <v>0.5625</v>
      </c>
      <c r="BH29" s="234">
        <v>0.18054999999999999</v>
      </c>
      <c r="BI29" s="234">
        <v>0.74304999999999999</v>
      </c>
      <c r="BJ29" s="234">
        <v>0.57650000000000001</v>
      </c>
      <c r="BK29" s="234">
        <v>0.18532499999999999</v>
      </c>
      <c r="BL29" s="234">
        <v>0.76182499999999997</v>
      </c>
      <c r="BM29" s="234">
        <v>0.5887</v>
      </c>
      <c r="BN29" s="234">
        <v>0.18990000000000001</v>
      </c>
      <c r="BO29" s="234">
        <v>0.77859999999999996</v>
      </c>
      <c r="BP29" s="234">
        <v>0.105325</v>
      </c>
      <c r="BQ29" s="234">
        <v>3.8324999999999998E-2</v>
      </c>
      <c r="BR29" s="234">
        <v>0.14365</v>
      </c>
      <c r="BS29" s="234">
        <v>0.11070000000000001</v>
      </c>
      <c r="BT29" s="234">
        <v>3.7449999999999997E-2</v>
      </c>
      <c r="BU29" s="234">
        <v>0.14815</v>
      </c>
      <c r="BV29" s="234">
        <v>0.12304999999999899</v>
      </c>
      <c r="BW29" s="234">
        <v>3.7649999999999899E-2</v>
      </c>
      <c r="BX29" s="234">
        <v>0.16069999999999901</v>
      </c>
      <c r="BY29" s="234">
        <v>0.13100000000000001</v>
      </c>
      <c r="BZ29" s="234">
        <v>3.9799999999999898E-2</v>
      </c>
      <c r="CA29" s="234">
        <v>0.17080000000000001</v>
      </c>
      <c r="CB29" s="234">
        <v>0.13919999999999999</v>
      </c>
      <c r="CC29" s="234">
        <v>4.2270000000000002E-2</v>
      </c>
      <c r="CD29" s="234">
        <v>0.18146999999999999</v>
      </c>
      <c r="CE29" s="234">
        <v>4.845E-2</v>
      </c>
      <c r="CF29" s="234">
        <v>1.72E-2</v>
      </c>
      <c r="CG29" s="234">
        <v>6.565E-2</v>
      </c>
      <c r="CH29" s="234">
        <v>5.3175E-2</v>
      </c>
      <c r="CI29" s="234">
        <v>1.7454999999999998E-2</v>
      </c>
      <c r="CJ29" s="234">
        <v>7.0629999999999998E-2</v>
      </c>
      <c r="CK29" s="234">
        <v>6.3075000000000006E-2</v>
      </c>
      <c r="CL29" s="234">
        <v>1.916E-2</v>
      </c>
      <c r="CM29" s="234">
        <v>8.2235000000000003E-2</v>
      </c>
      <c r="CN29" s="234">
        <v>6.8474999999999994E-2</v>
      </c>
      <c r="CO29" s="234">
        <v>2.0772499999999999E-2</v>
      </c>
      <c r="CP29" s="234">
        <v>8.9247499999999994E-2</v>
      </c>
      <c r="CQ29" s="234">
        <v>7.4909999999999893E-2</v>
      </c>
      <c r="CR29" s="234">
        <v>2.2769999999999999E-2</v>
      </c>
      <c r="CS29" s="234">
        <v>9.7679999999999906E-2</v>
      </c>
      <c r="CT29" s="234">
        <v>5.7512499999999899E-3</v>
      </c>
      <c r="CU29" s="234">
        <v>2.4562499999999901E-3</v>
      </c>
      <c r="CV29" s="234">
        <v>8.2074999999999995E-3</v>
      </c>
      <c r="CW29" s="234">
        <v>6.4749999999999999E-3</v>
      </c>
      <c r="CX29" s="234">
        <v>2.3079999999999902E-3</v>
      </c>
      <c r="CY29" s="234">
        <v>8.7829999999999991E-3</v>
      </c>
      <c r="CZ29" s="234">
        <v>8.3199999999999993E-3</v>
      </c>
      <c r="DA29" s="234">
        <v>2.3732499999999999E-3</v>
      </c>
      <c r="DB29" s="234">
        <v>1.069325E-2</v>
      </c>
      <c r="DC29" s="234">
        <v>9.5849999999999998E-3</v>
      </c>
      <c r="DD29" s="234">
        <v>2.7049999999999999E-3</v>
      </c>
      <c r="DE29" s="234">
        <v>1.2290000000000001E-2</v>
      </c>
      <c r="DF29" s="234">
        <v>1.116E-2</v>
      </c>
      <c r="DG29" s="234">
        <v>3.143E-3</v>
      </c>
      <c r="DH29" s="234">
        <v>1.4303E-2</v>
      </c>
      <c r="DI29" s="234">
        <v>0.66452624999999999</v>
      </c>
      <c r="DJ29" s="234">
        <v>0.21548124999999901</v>
      </c>
      <c r="DK29" s="234">
        <v>0.88000749999999905</v>
      </c>
      <c r="DL29" s="234">
        <v>0.69784999999999997</v>
      </c>
      <c r="DM29" s="234">
        <v>0.22301299999999999</v>
      </c>
      <c r="DN29" s="234">
        <v>0.92086299999999999</v>
      </c>
      <c r="DO29" s="234">
        <v>0.75694499999999998</v>
      </c>
      <c r="DP29" s="234">
        <v>0.23973325000000001</v>
      </c>
      <c r="DQ29" s="234">
        <v>0.99667824999999899</v>
      </c>
      <c r="DR29" s="234">
        <v>0.78555999999999904</v>
      </c>
      <c r="DS29" s="234">
        <v>0.2486025</v>
      </c>
      <c r="DT29" s="234">
        <v>1.0341624999999901</v>
      </c>
      <c r="DU29" s="234">
        <v>0.81396999999999997</v>
      </c>
      <c r="DV29" s="234">
        <v>0.25808300000000001</v>
      </c>
      <c r="DW29" s="234">
        <v>1.0720529999999999</v>
      </c>
      <c r="DX29" s="234">
        <v>75.993988198359304</v>
      </c>
      <c r="DY29" s="234">
        <v>73.092206398468505</v>
      </c>
      <c r="DZ29" s="234">
        <v>75.283449288784396</v>
      </c>
      <c r="EA29" s="234">
        <v>75.589310023644003</v>
      </c>
      <c r="EB29" s="234">
        <v>74.345441745548399</v>
      </c>
      <c r="EC29" s="234">
        <v>75.288072167086696</v>
      </c>
      <c r="ED29" s="234">
        <v>74.311872064680998</v>
      </c>
      <c r="EE29" s="234">
        <v>75.312873787845405</v>
      </c>
      <c r="EF29" s="234">
        <v>74.552645249356999</v>
      </c>
      <c r="EG29" s="234">
        <v>73.387137837975402</v>
      </c>
      <c r="EH29" s="234">
        <v>74.546716143240701</v>
      </c>
      <c r="EI29" s="234">
        <v>73.665889064822906</v>
      </c>
      <c r="EJ29" s="234">
        <v>72.324532845190802</v>
      </c>
      <c r="EK29" s="234">
        <v>73.580979762324503</v>
      </c>
      <c r="EL29" s="234">
        <v>72.627006314053503</v>
      </c>
      <c r="EM29" s="234">
        <v>71.729699999999994</v>
      </c>
      <c r="EN29" s="234">
        <v>3368.84</v>
      </c>
      <c r="EO29" s="234">
        <v>14.8713</v>
      </c>
      <c r="EP29" s="234">
        <v>3.2492700000000001</v>
      </c>
      <c r="EQ29" s="234">
        <v>1.5913299999999999</v>
      </c>
      <c r="ER29" s="234">
        <v>0.20702799999999999</v>
      </c>
      <c r="ES29" s="234">
        <v>19.918928000000001</v>
      </c>
      <c r="ET29" s="234">
        <v>74.659138282943701</v>
      </c>
    </row>
    <row r="30" spans="1:150" x14ac:dyDescent="0.15">
      <c r="A30" s="310"/>
      <c r="B30" s="311"/>
      <c r="C30" s="234">
        <v>705.149</v>
      </c>
      <c r="D30" s="234">
        <v>20</v>
      </c>
      <c r="E30" s="234">
        <v>0.93193000000000004</v>
      </c>
      <c r="F30" s="234">
        <v>1.9000000000000001E-4</v>
      </c>
      <c r="G30" s="234">
        <v>-7.3041999999999996E-2</v>
      </c>
      <c r="H30" s="234">
        <v>3.3922500000000002</v>
      </c>
      <c r="I30" s="234">
        <v>1.18423375</v>
      </c>
      <c r="J30" s="234">
        <v>4.5764837500000004</v>
      </c>
      <c r="K30" s="234">
        <v>3.4913500000000002</v>
      </c>
      <c r="L30" s="234">
        <v>1.1598649999999999</v>
      </c>
      <c r="M30" s="234">
        <v>4.6512149999999997</v>
      </c>
      <c r="N30" s="234">
        <v>3.7058249999999999</v>
      </c>
      <c r="O30" s="234">
        <v>1.14924</v>
      </c>
      <c r="P30" s="234">
        <v>4.8550649999999997</v>
      </c>
      <c r="Q30" s="234">
        <v>3.8502000000000001</v>
      </c>
      <c r="R30" s="234">
        <v>1.1844125000000001</v>
      </c>
      <c r="S30" s="234">
        <v>5.0346124999999997</v>
      </c>
      <c r="T30" s="234">
        <v>3.99336</v>
      </c>
      <c r="U30" s="234">
        <v>1.23123</v>
      </c>
      <c r="V30" s="234">
        <v>5.2245900000000001</v>
      </c>
      <c r="W30" s="234">
        <v>2.2475000000000001</v>
      </c>
      <c r="X30" s="234">
        <v>0.64</v>
      </c>
      <c r="Y30" s="234">
        <v>2.8875000000000002</v>
      </c>
      <c r="Z30" s="234">
        <v>2.214</v>
      </c>
      <c r="AA30" s="234">
        <v>0.67349999999999999</v>
      </c>
      <c r="AB30" s="234">
        <v>2.8875000000000002</v>
      </c>
      <c r="AC30" s="234">
        <v>2.1059999999999999</v>
      </c>
      <c r="AD30" s="234">
        <v>0.7</v>
      </c>
      <c r="AE30" s="234">
        <v>2.806</v>
      </c>
      <c r="AF30" s="234">
        <v>2.0285000000000002</v>
      </c>
      <c r="AG30" s="234">
        <v>0.68049999999999999</v>
      </c>
      <c r="AH30" s="234">
        <v>2.7090000000000001</v>
      </c>
      <c r="AI30" s="234">
        <v>1.946</v>
      </c>
      <c r="AJ30" s="234">
        <v>0.65479999999999905</v>
      </c>
      <c r="AK30" s="234">
        <v>2.6008</v>
      </c>
      <c r="AL30" s="234">
        <v>121.25</v>
      </c>
      <c r="AM30" s="234">
        <v>38.774999999999999</v>
      </c>
      <c r="AN30" s="234">
        <v>160.02500000000001</v>
      </c>
      <c r="AO30" s="234">
        <v>121.15</v>
      </c>
      <c r="AP30" s="234">
        <v>38.75</v>
      </c>
      <c r="AQ30" s="234">
        <v>159.9</v>
      </c>
      <c r="AR30" s="234">
        <v>120.97499999999999</v>
      </c>
      <c r="AS30" s="234">
        <v>38.725000000000001</v>
      </c>
      <c r="AT30" s="234">
        <v>159.69999999999999</v>
      </c>
      <c r="AU30" s="234">
        <v>120.875</v>
      </c>
      <c r="AV30" s="234">
        <v>38.700000000000003</v>
      </c>
      <c r="AW30" s="234">
        <v>159.57499999999999</v>
      </c>
      <c r="AX30" s="234">
        <v>120.8</v>
      </c>
      <c r="AY30" s="234">
        <v>38.67</v>
      </c>
      <c r="AZ30" s="234">
        <v>159.47</v>
      </c>
      <c r="BA30" s="234">
        <v>0.57299999999999995</v>
      </c>
      <c r="BB30" s="234">
        <v>0.174875</v>
      </c>
      <c r="BC30" s="234">
        <v>0.74787499999999996</v>
      </c>
      <c r="BD30" s="234">
        <v>0.59650000000000003</v>
      </c>
      <c r="BE30" s="234">
        <v>0.18575</v>
      </c>
      <c r="BF30" s="234">
        <v>0.78225</v>
      </c>
      <c r="BG30" s="234">
        <v>0.63275000000000003</v>
      </c>
      <c r="BH30" s="234">
        <v>0.20435</v>
      </c>
      <c r="BI30" s="234">
        <v>0.83709999999999996</v>
      </c>
      <c r="BJ30" s="234">
        <v>0.64400000000000002</v>
      </c>
      <c r="BK30" s="234">
        <v>0.20912500000000001</v>
      </c>
      <c r="BL30" s="234">
        <v>0.85312500000000002</v>
      </c>
      <c r="BM30" s="234">
        <v>0.65279999999999905</v>
      </c>
      <c r="BN30" s="234">
        <v>0.21259999999999901</v>
      </c>
      <c r="BO30" s="234">
        <v>0.86539999999999995</v>
      </c>
      <c r="BP30" s="234">
        <v>0.15125</v>
      </c>
      <c r="BQ30" s="234">
        <v>5.4237499999999897E-2</v>
      </c>
      <c r="BR30" s="234">
        <v>0.20548749999999999</v>
      </c>
      <c r="BS30" s="234">
        <v>0.15784999999999999</v>
      </c>
      <c r="BT30" s="234">
        <v>5.3024999999999899E-2</v>
      </c>
      <c r="BU30" s="234">
        <v>0.21087499999999901</v>
      </c>
      <c r="BV30" s="234">
        <v>0.17242499999999999</v>
      </c>
      <c r="BW30" s="234">
        <v>5.3425E-2</v>
      </c>
      <c r="BX30" s="234">
        <v>0.22585</v>
      </c>
      <c r="BY30" s="234">
        <v>0.18187500000000001</v>
      </c>
      <c r="BZ30" s="234">
        <v>5.5899999999999998E-2</v>
      </c>
      <c r="CA30" s="234">
        <v>0.23777499999999999</v>
      </c>
      <c r="CB30" s="234">
        <v>0.19119999999999901</v>
      </c>
      <c r="CC30" s="234">
        <v>5.9060000000000001E-2</v>
      </c>
      <c r="CD30" s="234">
        <v>0.25025999999999998</v>
      </c>
      <c r="CE30" s="234">
        <v>7.8274999999999997E-2</v>
      </c>
      <c r="CF30" s="234">
        <v>2.6787499999999999E-2</v>
      </c>
      <c r="CG30" s="234">
        <v>0.1050625</v>
      </c>
      <c r="CH30" s="234">
        <v>8.4599999999999995E-2</v>
      </c>
      <c r="CI30" s="234">
        <v>2.76E-2</v>
      </c>
      <c r="CJ30" s="234">
        <v>0.11219999999999999</v>
      </c>
      <c r="CK30" s="234">
        <v>9.8275000000000001E-2</v>
      </c>
      <c r="CL30" s="234">
        <v>3.005E-2</v>
      </c>
      <c r="CM30" s="234">
        <v>0.12832499999999999</v>
      </c>
      <c r="CN30" s="234">
        <v>0.10514999999999999</v>
      </c>
      <c r="CO30" s="234">
        <v>3.2199999999999999E-2</v>
      </c>
      <c r="CP30" s="234">
        <v>0.13735</v>
      </c>
      <c r="CQ30" s="234">
        <v>0.11269999999999999</v>
      </c>
      <c r="CR30" s="234">
        <v>3.4369999999999998E-2</v>
      </c>
      <c r="CS30" s="234">
        <v>0.14707000000000001</v>
      </c>
      <c r="CT30" s="234">
        <v>1.3424999999999999E-2</v>
      </c>
      <c r="CU30" s="234">
        <v>5.6049999999999997E-3</v>
      </c>
      <c r="CV30" s="234">
        <v>1.9029999999999998E-2</v>
      </c>
      <c r="CW30" s="234">
        <v>1.48325E-2</v>
      </c>
      <c r="CX30" s="234">
        <v>5.26999999999999E-3</v>
      </c>
      <c r="CY30" s="234">
        <v>2.0102499999999999E-2</v>
      </c>
      <c r="CZ30" s="234">
        <v>1.8530000000000001E-2</v>
      </c>
      <c r="DA30" s="234">
        <v>5.3299999999999997E-3</v>
      </c>
      <c r="DB30" s="234">
        <v>2.3859999999999999E-2</v>
      </c>
      <c r="DC30" s="234">
        <v>2.09575E-2</v>
      </c>
      <c r="DD30" s="234">
        <v>5.96E-3</v>
      </c>
      <c r="DE30" s="234">
        <v>2.69175E-2</v>
      </c>
      <c r="DF30" s="234">
        <v>2.393E-2</v>
      </c>
      <c r="DG30" s="234">
        <v>6.77299999999999E-3</v>
      </c>
      <c r="DH30" s="234">
        <v>3.0703000000000001E-2</v>
      </c>
      <c r="DI30" s="234">
        <v>0.81594999999999995</v>
      </c>
      <c r="DJ30" s="234">
        <v>0.26150499999999999</v>
      </c>
      <c r="DK30" s="234">
        <v>1.0774550000000001</v>
      </c>
      <c r="DL30" s="234">
        <v>0.8537825</v>
      </c>
      <c r="DM30" s="234">
        <v>0.27164499999999903</v>
      </c>
      <c r="DN30" s="234">
        <v>1.1254275</v>
      </c>
      <c r="DO30" s="234">
        <v>0.92198000000000002</v>
      </c>
      <c r="DP30" s="234">
        <v>0.293155</v>
      </c>
      <c r="DQ30" s="234">
        <v>1.2151350000000001</v>
      </c>
      <c r="DR30" s="234">
        <v>0.95198249999999995</v>
      </c>
      <c r="DS30" s="234">
        <v>0.30318499999999998</v>
      </c>
      <c r="DT30" s="234">
        <v>1.2551675</v>
      </c>
      <c r="DU30" s="234">
        <v>0.980629999999999</v>
      </c>
      <c r="DV30" s="234">
        <v>0.312803</v>
      </c>
      <c r="DW30" s="234">
        <v>1.2934329999999901</v>
      </c>
      <c r="DX30" s="234">
        <v>70.224891231080306</v>
      </c>
      <c r="DY30" s="234">
        <v>66.872526337928505</v>
      </c>
      <c r="DZ30" s="234">
        <v>69.411251513984297</v>
      </c>
      <c r="EA30" s="234">
        <v>69.8655688070439</v>
      </c>
      <c r="EB30" s="234">
        <v>68.379686723481001</v>
      </c>
      <c r="EC30" s="234">
        <v>69.506920703465994</v>
      </c>
      <c r="ED30" s="234">
        <v>68.629471355126995</v>
      </c>
      <c r="EE30" s="234">
        <v>69.707151506881999</v>
      </c>
      <c r="EF30" s="234">
        <v>68.889464956568602</v>
      </c>
      <c r="EG30" s="234">
        <v>67.648302358499194</v>
      </c>
      <c r="EH30" s="234">
        <v>68.976037732737396</v>
      </c>
      <c r="EI30" s="234">
        <v>67.969016087494296</v>
      </c>
      <c r="EJ30" s="234">
        <v>66.569450251369005</v>
      </c>
      <c r="EK30" s="234">
        <v>67.9661000693727</v>
      </c>
      <c r="EL30" s="234">
        <v>66.907215139864206</v>
      </c>
      <c r="EM30" s="234">
        <v>59.3108</v>
      </c>
      <c r="EN30" s="234">
        <v>3356.37</v>
      </c>
      <c r="EO30" s="234">
        <v>16.738299999999999</v>
      </c>
      <c r="EP30" s="234">
        <v>4.5921599999999998</v>
      </c>
      <c r="EQ30" s="234">
        <v>2.4990699999999899</v>
      </c>
      <c r="ER30" s="234">
        <v>0.46646299999999902</v>
      </c>
      <c r="ES30" s="234">
        <v>24.295992999999999</v>
      </c>
      <c r="ET30" s="234">
        <v>68.893253303126897</v>
      </c>
    </row>
    <row r="31" spans="1:150" s="264" customFormat="1" x14ac:dyDescent="0.15">
      <c r="A31" s="312"/>
      <c r="B31" s="313"/>
      <c r="C31" s="234">
        <v>881.43600000000004</v>
      </c>
      <c r="D31" s="234">
        <v>25</v>
      </c>
      <c r="E31" s="234">
        <v>0.89546999999999999</v>
      </c>
      <c r="F31" s="234">
        <v>1.7000000000000001E-4</v>
      </c>
      <c r="G31" s="234">
        <v>-0.116732</v>
      </c>
      <c r="H31" s="234">
        <v>3.3874624999999998</v>
      </c>
      <c r="I31" s="234">
        <v>1.1626425</v>
      </c>
      <c r="J31" s="234">
        <v>4.5501050000000003</v>
      </c>
      <c r="K31" s="234">
        <v>3.48725</v>
      </c>
      <c r="L31" s="234">
        <v>1.1491275000000001</v>
      </c>
      <c r="M31" s="234">
        <v>4.6363775</v>
      </c>
      <c r="N31" s="234">
        <v>3.7299249999999899</v>
      </c>
      <c r="O31" s="234">
        <v>1.158995</v>
      </c>
      <c r="P31" s="234">
        <v>4.8889199999999997</v>
      </c>
      <c r="Q31" s="234">
        <v>3.8616249999999899</v>
      </c>
      <c r="R31" s="234">
        <v>1.1950425</v>
      </c>
      <c r="S31" s="234">
        <v>5.0566674999999996</v>
      </c>
      <c r="T31" s="234">
        <v>4.0312299999999999</v>
      </c>
      <c r="U31" s="234">
        <v>1.24011</v>
      </c>
      <c r="V31" s="234">
        <v>5.2713400000000004</v>
      </c>
      <c r="W31" s="234">
        <v>1.8612500000000001</v>
      </c>
      <c r="X31" s="234">
        <v>0.51075000000000004</v>
      </c>
      <c r="Y31" s="234">
        <v>2.3719999999999999</v>
      </c>
      <c r="Z31" s="234">
        <v>1.8282499999999999</v>
      </c>
      <c r="AA31" s="234">
        <v>0.54725000000000001</v>
      </c>
      <c r="AB31" s="234">
        <v>2.37549999999999</v>
      </c>
      <c r="AC31" s="234">
        <v>1.72</v>
      </c>
      <c r="AD31" s="234">
        <v>0.57774999999999999</v>
      </c>
      <c r="AE31" s="234">
        <v>2.29774999999999</v>
      </c>
      <c r="AF31" s="234">
        <v>1.641</v>
      </c>
      <c r="AG31" s="234">
        <v>0.55825000000000002</v>
      </c>
      <c r="AH31" s="234">
        <v>2.1992500000000001</v>
      </c>
      <c r="AI31" s="234">
        <v>1.5580000000000001</v>
      </c>
      <c r="AJ31" s="234">
        <v>0.53189999999999904</v>
      </c>
      <c r="AK31" s="234">
        <v>2.0899000000000001</v>
      </c>
      <c r="AL31" s="234">
        <v>120.8125</v>
      </c>
      <c r="AM31" s="234">
        <v>38.625</v>
      </c>
      <c r="AN31" s="234">
        <v>159.4375</v>
      </c>
      <c r="AO31" s="234">
        <v>120.7</v>
      </c>
      <c r="AP31" s="234">
        <v>38.625</v>
      </c>
      <c r="AQ31" s="234">
        <v>159.32499999999999</v>
      </c>
      <c r="AR31" s="234">
        <v>120.47499999999999</v>
      </c>
      <c r="AS31" s="234">
        <v>38.575000000000003</v>
      </c>
      <c r="AT31" s="234">
        <v>159.05000000000001</v>
      </c>
      <c r="AU31" s="234">
        <v>120.35</v>
      </c>
      <c r="AV31" s="234">
        <v>38.524999999999999</v>
      </c>
      <c r="AW31" s="234">
        <v>158.875</v>
      </c>
      <c r="AX31" s="234">
        <v>120.2</v>
      </c>
      <c r="AY31" s="234">
        <v>38.5</v>
      </c>
      <c r="AZ31" s="234">
        <v>158.69999999999999</v>
      </c>
      <c r="BA31" s="234">
        <v>0.61550000000000005</v>
      </c>
      <c r="BB31" s="234">
        <v>0.18425</v>
      </c>
      <c r="BC31" s="234">
        <v>0.79974999999999996</v>
      </c>
      <c r="BD31" s="234">
        <v>0.64</v>
      </c>
      <c r="BE31" s="234">
        <v>0.19767499999999999</v>
      </c>
      <c r="BF31" s="234">
        <v>0.83767499999999995</v>
      </c>
      <c r="BG31" s="234">
        <v>0.67625000000000002</v>
      </c>
      <c r="BH31" s="234">
        <v>0.219525</v>
      </c>
      <c r="BI31" s="234">
        <v>0.89577499999999999</v>
      </c>
      <c r="BJ31" s="234">
        <v>0.6855</v>
      </c>
      <c r="BK31" s="234">
        <v>0.224</v>
      </c>
      <c r="BL31" s="234">
        <v>0.90949999999999998</v>
      </c>
      <c r="BM31" s="234">
        <v>0.69259999999999999</v>
      </c>
      <c r="BN31" s="234">
        <v>0.22669999999999901</v>
      </c>
      <c r="BO31" s="234">
        <v>0.91930000000000001</v>
      </c>
      <c r="BP31" s="234">
        <v>0.19550000000000001</v>
      </c>
      <c r="BQ31" s="234">
        <v>6.9000000000000006E-2</v>
      </c>
      <c r="BR31" s="234">
        <v>0.26450000000000001</v>
      </c>
      <c r="BS31" s="234">
        <v>0.20305000000000001</v>
      </c>
      <c r="BT31" s="234">
        <v>6.7799999999999999E-2</v>
      </c>
      <c r="BU31" s="234">
        <v>0.27084999999999998</v>
      </c>
      <c r="BV31" s="234">
        <v>0.21937499999999999</v>
      </c>
      <c r="BW31" s="234">
        <v>6.8449999999999997E-2</v>
      </c>
      <c r="BX31" s="234">
        <v>0.287825</v>
      </c>
      <c r="BY31" s="234">
        <v>0.22925000000000001</v>
      </c>
      <c r="BZ31" s="234">
        <v>7.1224999999999997E-2</v>
      </c>
      <c r="CA31" s="234">
        <v>0.30047499999999999</v>
      </c>
      <c r="CB31" s="234">
        <v>0.2389</v>
      </c>
      <c r="CC31" s="234">
        <v>7.4359999999999996E-2</v>
      </c>
      <c r="CD31" s="234">
        <v>0.31325999999999998</v>
      </c>
      <c r="CE31" s="234">
        <v>0.1071375</v>
      </c>
      <c r="CF31" s="234">
        <v>3.5700000000000003E-2</v>
      </c>
      <c r="CG31" s="234">
        <v>0.14283750000000001</v>
      </c>
      <c r="CH31" s="234">
        <v>0.115</v>
      </c>
      <c r="CI31" s="234">
        <v>3.7024999999999898E-2</v>
      </c>
      <c r="CJ31" s="234">
        <v>0.15202499999999999</v>
      </c>
      <c r="CK31" s="234">
        <v>0.13075000000000001</v>
      </c>
      <c r="CL31" s="234">
        <v>4.0474999999999997E-2</v>
      </c>
      <c r="CM31" s="234">
        <v>0.17122499999999999</v>
      </c>
      <c r="CN31" s="234">
        <v>0.13867499999999999</v>
      </c>
      <c r="CO31" s="234">
        <v>4.2849999999999999E-2</v>
      </c>
      <c r="CP31" s="234">
        <v>0.18152499999999999</v>
      </c>
      <c r="CQ31" s="234">
        <v>0.14660000000000001</v>
      </c>
      <c r="CR31" s="234">
        <v>4.5530000000000001E-2</v>
      </c>
      <c r="CS31" s="234">
        <v>0.19213</v>
      </c>
      <c r="CT31" s="234">
        <v>2.47625E-2</v>
      </c>
      <c r="CU31" s="234">
        <v>1.0135E-2</v>
      </c>
      <c r="CV31" s="234">
        <v>3.4897499999999998E-2</v>
      </c>
      <c r="CW31" s="234">
        <v>2.70249999999999E-2</v>
      </c>
      <c r="CX31" s="234">
        <v>9.5425000000000006E-3</v>
      </c>
      <c r="CY31" s="234">
        <v>3.6567499999999899E-2</v>
      </c>
      <c r="CZ31" s="234">
        <v>3.2899999999999999E-2</v>
      </c>
      <c r="DA31" s="234">
        <v>9.5425000000000006E-3</v>
      </c>
      <c r="DB31" s="234">
        <v>4.2442500000000001E-2</v>
      </c>
      <c r="DC31" s="234">
        <v>3.6774999999999898E-2</v>
      </c>
      <c r="DD31" s="234">
        <v>1.0515E-2</v>
      </c>
      <c r="DE31" s="234">
        <v>4.7289999999999999E-2</v>
      </c>
      <c r="DF31" s="234">
        <v>4.1279999999999997E-2</v>
      </c>
      <c r="DG31" s="234">
        <v>1.18E-2</v>
      </c>
      <c r="DH31" s="234">
        <v>5.3080000000000002E-2</v>
      </c>
      <c r="DI31" s="234">
        <v>0.94289999999999996</v>
      </c>
      <c r="DJ31" s="234">
        <v>0.29908499999999999</v>
      </c>
      <c r="DK31" s="234">
        <v>1.2419849999999999</v>
      </c>
      <c r="DL31" s="234">
        <v>0.98507500000000003</v>
      </c>
      <c r="DM31" s="234">
        <v>0.3120425</v>
      </c>
      <c r="DN31" s="234">
        <v>1.2971174999999999</v>
      </c>
      <c r="DO31" s="234">
        <v>1.059275</v>
      </c>
      <c r="DP31" s="234">
        <v>0.33799249999999997</v>
      </c>
      <c r="DQ31" s="234">
        <v>1.3972674999999899</v>
      </c>
      <c r="DR31" s="234">
        <v>1.0902000000000001</v>
      </c>
      <c r="DS31" s="234">
        <v>0.34859000000000001</v>
      </c>
      <c r="DT31" s="234">
        <v>1.43879</v>
      </c>
      <c r="DU31" s="234">
        <v>1.11938</v>
      </c>
      <c r="DV31" s="234">
        <v>0.35838999999999999</v>
      </c>
      <c r="DW31" s="234">
        <v>1.47777</v>
      </c>
      <c r="DX31" s="234">
        <v>65.277335878672105</v>
      </c>
      <c r="DY31" s="234">
        <v>61.604560576424703</v>
      </c>
      <c r="DZ31" s="234">
        <v>64.392887192679396</v>
      </c>
      <c r="EA31" s="234">
        <v>64.969672359972506</v>
      </c>
      <c r="EB31" s="234">
        <v>63.348742559106498</v>
      </c>
      <c r="EC31" s="234">
        <v>64.579731597176007</v>
      </c>
      <c r="ED31" s="234">
        <v>63.840834533053197</v>
      </c>
      <c r="EE31" s="234">
        <v>64.949666042885497</v>
      </c>
      <c r="EF31" s="234">
        <v>64.109055710520707</v>
      </c>
      <c r="EG31" s="234">
        <v>62.878370941111697</v>
      </c>
      <c r="EH31" s="234">
        <v>64.258871453570094</v>
      </c>
      <c r="EI31" s="234">
        <v>63.212838565739197</v>
      </c>
      <c r="EJ31" s="234">
        <v>61.873537136629103</v>
      </c>
      <c r="EK31" s="234">
        <v>63.255113144897997</v>
      </c>
      <c r="EL31" s="234">
        <v>62.208598090365797</v>
      </c>
      <c r="EM31" s="234">
        <v>48.555899999999902</v>
      </c>
      <c r="EN31" s="234">
        <v>3343.2</v>
      </c>
      <c r="EO31" s="234">
        <v>17.889099999999999</v>
      </c>
      <c r="EP31" s="234">
        <v>5.8658599999999996</v>
      </c>
      <c r="EQ31" s="234">
        <v>3.3539300000000001</v>
      </c>
      <c r="ER31" s="234">
        <v>0.83745999999999998</v>
      </c>
      <c r="ES31" s="234">
        <v>27.946349999999899</v>
      </c>
      <c r="ET31" s="234">
        <v>64.012294986643994</v>
      </c>
    </row>
    <row r="32" spans="1:150" ht="15" customHeight="1" thickBot="1" x14ac:dyDescent="0.2">
      <c r="A32" s="260"/>
      <c r="B32" s="261"/>
      <c r="E32" s="215"/>
      <c r="F32" s="216"/>
      <c r="G32" s="216"/>
      <c r="H32" s="217"/>
      <c r="I32" s="216"/>
      <c r="J32" s="216"/>
      <c r="K32" s="217"/>
      <c r="L32" s="216"/>
      <c r="M32" s="258"/>
      <c r="N32" s="265"/>
      <c r="O32" s="258"/>
      <c r="P32" s="258"/>
      <c r="Q32" s="265"/>
      <c r="R32" s="258"/>
      <c r="S32" s="258"/>
      <c r="T32" s="265"/>
      <c r="U32" s="258"/>
      <c r="V32" s="258"/>
      <c r="W32" s="218"/>
      <c r="X32" s="258"/>
      <c r="Y32" s="266"/>
      <c r="Z32" s="219"/>
      <c r="AA32" s="258"/>
      <c r="AB32" s="266"/>
      <c r="AC32" s="219"/>
      <c r="AD32" s="258"/>
      <c r="AE32" s="266"/>
      <c r="AF32" s="219"/>
      <c r="AG32" s="258"/>
      <c r="AH32" s="266"/>
      <c r="AI32" s="219"/>
      <c r="AJ32" s="258"/>
      <c r="AK32" s="258"/>
      <c r="AL32" s="218"/>
      <c r="AM32" s="258"/>
      <c r="AN32" s="258"/>
      <c r="AO32" s="265"/>
      <c r="AP32" s="258"/>
      <c r="AR32" s="267"/>
      <c r="AS32" s="258"/>
      <c r="AT32" s="268"/>
    </row>
    <row r="33" spans="1:150" s="249" customFormat="1" ht="14" thickTop="1" x14ac:dyDescent="0.15">
      <c r="A33" s="247" t="s">
        <v>71</v>
      </c>
      <c r="B33" s="248" t="s">
        <v>70</v>
      </c>
      <c r="C33" s="247" t="s">
        <v>72</v>
      </c>
      <c r="E33" s="248"/>
      <c r="H33" s="250" t="s">
        <v>93</v>
      </c>
      <c r="K33" s="250" t="s">
        <v>95</v>
      </c>
      <c r="M33" s="247"/>
      <c r="N33" s="250" t="s">
        <v>96</v>
      </c>
      <c r="O33" s="247"/>
      <c r="P33" s="247"/>
      <c r="Q33" s="250" t="s">
        <v>97</v>
      </c>
      <c r="S33" s="247"/>
      <c r="T33" s="250" t="s">
        <v>98</v>
      </c>
      <c r="U33" s="247"/>
      <c r="V33" s="251"/>
      <c r="W33" s="247" t="s">
        <v>99</v>
      </c>
      <c r="X33" s="247" t="s">
        <v>109</v>
      </c>
      <c r="Y33" s="248"/>
      <c r="Z33" s="250" t="s">
        <v>99</v>
      </c>
      <c r="AA33" s="247" t="s">
        <v>110</v>
      </c>
      <c r="AB33" s="252"/>
      <c r="AC33" s="250" t="s">
        <v>99</v>
      </c>
      <c r="AD33" s="247" t="s">
        <v>111</v>
      </c>
      <c r="AE33" s="248"/>
      <c r="AF33" s="250" t="s">
        <v>99</v>
      </c>
      <c r="AG33" s="247" t="s">
        <v>112</v>
      </c>
      <c r="AH33" s="252"/>
      <c r="AI33" s="250" t="s">
        <v>99</v>
      </c>
      <c r="AJ33" s="247" t="s">
        <v>113</v>
      </c>
      <c r="AK33" s="251"/>
      <c r="AL33" s="247" t="s">
        <v>115</v>
      </c>
      <c r="AM33" s="247" t="s">
        <v>109</v>
      </c>
      <c r="AO33" s="250" t="s">
        <v>115</v>
      </c>
      <c r="AP33" s="247" t="s">
        <v>110</v>
      </c>
      <c r="AQ33" s="247"/>
      <c r="AR33" s="250" t="s">
        <v>115</v>
      </c>
      <c r="AS33" s="247" t="s">
        <v>111</v>
      </c>
      <c r="AU33" s="250" t="s">
        <v>115</v>
      </c>
      <c r="AV33" s="247" t="s">
        <v>112</v>
      </c>
      <c r="AW33" s="247"/>
      <c r="AX33" s="250" t="s">
        <v>115</v>
      </c>
      <c r="AY33" s="247" t="s">
        <v>113</v>
      </c>
      <c r="AZ33" s="251"/>
      <c r="BA33" s="247" t="s">
        <v>116</v>
      </c>
      <c r="BB33" s="247" t="s">
        <v>109</v>
      </c>
      <c r="BD33" s="250" t="s">
        <v>116</v>
      </c>
      <c r="BE33" s="247" t="s">
        <v>110</v>
      </c>
      <c r="BF33" s="247"/>
      <c r="BG33" s="250" t="s">
        <v>116</v>
      </c>
      <c r="BH33" s="247" t="s">
        <v>111</v>
      </c>
      <c r="BJ33" s="250" t="s">
        <v>116</v>
      </c>
      <c r="BK33" s="247" t="s">
        <v>112</v>
      </c>
      <c r="BL33" s="247"/>
      <c r="BM33" s="250" t="s">
        <v>116</v>
      </c>
      <c r="BN33" s="247" t="s">
        <v>113</v>
      </c>
      <c r="BO33" s="251"/>
      <c r="BP33" s="247" t="s">
        <v>28</v>
      </c>
      <c r="BQ33" s="247" t="s">
        <v>109</v>
      </c>
      <c r="BS33" s="250" t="s">
        <v>28</v>
      </c>
      <c r="BT33" s="247" t="s">
        <v>110</v>
      </c>
      <c r="BU33" s="247"/>
      <c r="BV33" s="250" t="s">
        <v>28</v>
      </c>
      <c r="BW33" s="247" t="s">
        <v>111</v>
      </c>
      <c r="BY33" s="250" t="s">
        <v>28</v>
      </c>
      <c r="BZ33" s="247" t="s">
        <v>112</v>
      </c>
      <c r="CA33" s="247"/>
      <c r="CB33" s="250" t="s">
        <v>28</v>
      </c>
      <c r="CC33" s="247" t="s">
        <v>113</v>
      </c>
      <c r="CD33" s="251"/>
      <c r="CE33" s="247" t="s">
        <v>29</v>
      </c>
      <c r="CF33" s="247" t="s">
        <v>109</v>
      </c>
      <c r="CH33" s="250" t="s">
        <v>29</v>
      </c>
      <c r="CI33" s="247" t="s">
        <v>110</v>
      </c>
      <c r="CJ33" s="247"/>
      <c r="CK33" s="250" t="s">
        <v>29</v>
      </c>
      <c r="CL33" s="247" t="s">
        <v>111</v>
      </c>
      <c r="CN33" s="250" t="s">
        <v>29</v>
      </c>
      <c r="CO33" s="247" t="s">
        <v>112</v>
      </c>
      <c r="CP33" s="247"/>
      <c r="CQ33" s="250" t="s">
        <v>29</v>
      </c>
      <c r="CR33" s="247" t="s">
        <v>113</v>
      </c>
      <c r="CS33" s="251"/>
      <c r="CT33" s="247" t="s">
        <v>52</v>
      </c>
      <c r="CU33" s="247" t="s">
        <v>109</v>
      </c>
      <c r="CW33" s="250" t="s">
        <v>52</v>
      </c>
      <c r="CX33" s="247" t="s">
        <v>110</v>
      </c>
      <c r="CY33" s="247"/>
      <c r="CZ33" s="250" t="s">
        <v>52</v>
      </c>
      <c r="DA33" s="247" t="s">
        <v>111</v>
      </c>
      <c r="DC33" s="250" t="s">
        <v>52</v>
      </c>
      <c r="DD33" s="247" t="s">
        <v>112</v>
      </c>
      <c r="DE33" s="247"/>
      <c r="DF33" s="250" t="s">
        <v>52</v>
      </c>
      <c r="DG33" s="247" t="s">
        <v>113</v>
      </c>
      <c r="DH33" s="251"/>
      <c r="DI33" s="247" t="s">
        <v>117</v>
      </c>
      <c r="DJ33" s="247" t="s">
        <v>109</v>
      </c>
      <c r="DL33" s="247" t="s">
        <v>117</v>
      </c>
      <c r="DM33" s="247" t="s">
        <v>110</v>
      </c>
      <c r="DN33" s="247"/>
      <c r="DO33" s="247" t="s">
        <v>117</v>
      </c>
      <c r="DP33" s="247" t="s">
        <v>111</v>
      </c>
      <c r="DR33" s="247" t="s">
        <v>117</v>
      </c>
      <c r="DS33" s="247" t="s">
        <v>112</v>
      </c>
      <c r="DT33" s="247"/>
      <c r="DU33" s="247" t="s">
        <v>117</v>
      </c>
      <c r="DV33" s="247" t="s">
        <v>113</v>
      </c>
      <c r="DW33" s="251"/>
      <c r="DX33" s="247" t="s">
        <v>136</v>
      </c>
      <c r="DY33" s="247" t="s">
        <v>109</v>
      </c>
      <c r="EA33" s="247" t="s">
        <v>136</v>
      </c>
      <c r="EB33" s="247" t="s">
        <v>110</v>
      </c>
      <c r="EC33" s="247"/>
      <c r="ED33" s="247" t="s">
        <v>136</v>
      </c>
      <c r="EE33" s="247" t="s">
        <v>111</v>
      </c>
      <c r="EG33" s="247" t="s">
        <v>136</v>
      </c>
      <c r="EH33" s="247" t="s">
        <v>112</v>
      </c>
      <c r="EI33" s="247"/>
      <c r="EJ33" s="247" t="s">
        <v>136</v>
      </c>
      <c r="EK33" s="247" t="s">
        <v>113</v>
      </c>
      <c r="EL33" s="251"/>
      <c r="EM33" s="247" t="s">
        <v>114</v>
      </c>
    </row>
    <row r="34" spans="1:150" x14ac:dyDescent="0.15">
      <c r="A34" s="253" t="s">
        <v>37</v>
      </c>
      <c r="B34" s="235" t="s">
        <v>51</v>
      </c>
      <c r="C34" s="253" t="s">
        <v>21</v>
      </c>
      <c r="D34" s="253" t="s">
        <v>17</v>
      </c>
      <c r="E34" s="254" t="s">
        <v>18</v>
      </c>
      <c r="F34" s="253" t="s">
        <v>19</v>
      </c>
      <c r="G34" s="253" t="s">
        <v>20</v>
      </c>
      <c r="H34" s="255" t="s">
        <v>31</v>
      </c>
      <c r="I34" s="253" t="s">
        <v>32</v>
      </c>
      <c r="J34" s="253" t="s">
        <v>33</v>
      </c>
      <c r="K34" s="255" t="s">
        <v>31</v>
      </c>
      <c r="L34" s="253" t="s">
        <v>32</v>
      </c>
      <c r="M34" s="253" t="s">
        <v>33</v>
      </c>
      <c r="N34" s="255" t="s">
        <v>31</v>
      </c>
      <c r="O34" s="253" t="s">
        <v>32</v>
      </c>
      <c r="P34" s="253" t="s">
        <v>33</v>
      </c>
      <c r="Q34" s="255" t="s">
        <v>31</v>
      </c>
      <c r="R34" s="253" t="s">
        <v>32</v>
      </c>
      <c r="S34" s="253" t="s">
        <v>33</v>
      </c>
      <c r="T34" s="255" t="s">
        <v>31</v>
      </c>
      <c r="U34" s="253" t="s">
        <v>32</v>
      </c>
      <c r="V34" s="256" t="s">
        <v>33</v>
      </c>
      <c r="W34" s="253" t="s">
        <v>106</v>
      </c>
      <c r="X34" s="253" t="s">
        <v>107</v>
      </c>
      <c r="Y34" s="253" t="s">
        <v>108</v>
      </c>
      <c r="Z34" s="253" t="s">
        <v>106</v>
      </c>
      <c r="AA34" s="253" t="s">
        <v>107</v>
      </c>
      <c r="AB34" s="253" t="s">
        <v>108</v>
      </c>
      <c r="AC34" s="253" t="s">
        <v>106</v>
      </c>
      <c r="AD34" s="253" t="s">
        <v>107</v>
      </c>
      <c r="AE34" s="253" t="s">
        <v>108</v>
      </c>
      <c r="AF34" s="253" t="s">
        <v>106</v>
      </c>
      <c r="AG34" s="253" t="s">
        <v>107</v>
      </c>
      <c r="AH34" s="253" t="s">
        <v>108</v>
      </c>
      <c r="AI34" s="253" t="s">
        <v>106</v>
      </c>
      <c r="AJ34" s="253" t="s">
        <v>107</v>
      </c>
      <c r="AK34" s="256" t="s">
        <v>108</v>
      </c>
      <c r="AL34" s="253" t="s">
        <v>106</v>
      </c>
      <c r="AM34" s="253" t="s">
        <v>107</v>
      </c>
      <c r="AN34" s="253" t="s">
        <v>108</v>
      </c>
      <c r="AO34" s="255" t="s">
        <v>106</v>
      </c>
      <c r="AP34" s="253" t="s">
        <v>107</v>
      </c>
      <c r="AQ34" s="253" t="s">
        <v>108</v>
      </c>
      <c r="AR34" s="255" t="s">
        <v>106</v>
      </c>
      <c r="AS34" s="253" t="s">
        <v>107</v>
      </c>
      <c r="AT34" s="253" t="s">
        <v>108</v>
      </c>
      <c r="AU34" s="255" t="s">
        <v>106</v>
      </c>
      <c r="AV34" s="253" t="s">
        <v>107</v>
      </c>
      <c r="AW34" s="253" t="s">
        <v>108</v>
      </c>
      <c r="AX34" s="255" t="s">
        <v>106</v>
      </c>
      <c r="AY34" s="253" t="s">
        <v>107</v>
      </c>
      <c r="AZ34" s="256" t="s">
        <v>108</v>
      </c>
      <c r="BA34" s="253" t="s">
        <v>106</v>
      </c>
      <c r="BB34" s="253" t="s">
        <v>107</v>
      </c>
      <c r="BC34" s="253" t="s">
        <v>108</v>
      </c>
      <c r="BD34" s="255" t="s">
        <v>106</v>
      </c>
      <c r="BE34" s="253" t="s">
        <v>107</v>
      </c>
      <c r="BF34" s="253" t="s">
        <v>108</v>
      </c>
      <c r="BG34" s="255" t="s">
        <v>106</v>
      </c>
      <c r="BH34" s="253" t="s">
        <v>107</v>
      </c>
      <c r="BI34" s="253" t="s">
        <v>108</v>
      </c>
      <c r="BJ34" s="255" t="s">
        <v>106</v>
      </c>
      <c r="BK34" s="253" t="s">
        <v>107</v>
      </c>
      <c r="BL34" s="253" t="s">
        <v>108</v>
      </c>
      <c r="BM34" s="255" t="s">
        <v>106</v>
      </c>
      <c r="BN34" s="253" t="s">
        <v>107</v>
      </c>
      <c r="BO34" s="256" t="s">
        <v>108</v>
      </c>
      <c r="BP34" s="253" t="s">
        <v>106</v>
      </c>
      <c r="BQ34" s="253" t="s">
        <v>107</v>
      </c>
      <c r="BR34" s="253" t="s">
        <v>108</v>
      </c>
      <c r="BS34" s="255" t="s">
        <v>106</v>
      </c>
      <c r="BT34" s="253" t="s">
        <v>107</v>
      </c>
      <c r="BU34" s="253" t="s">
        <v>108</v>
      </c>
      <c r="BV34" s="255" t="s">
        <v>106</v>
      </c>
      <c r="BW34" s="253" t="s">
        <v>107</v>
      </c>
      <c r="BX34" s="253" t="s">
        <v>108</v>
      </c>
      <c r="BY34" s="255" t="s">
        <v>106</v>
      </c>
      <c r="BZ34" s="253" t="s">
        <v>107</v>
      </c>
      <c r="CA34" s="253" t="s">
        <v>108</v>
      </c>
      <c r="CB34" s="255" t="s">
        <v>106</v>
      </c>
      <c r="CC34" s="253" t="s">
        <v>107</v>
      </c>
      <c r="CD34" s="256" t="s">
        <v>108</v>
      </c>
      <c r="CE34" s="253" t="s">
        <v>106</v>
      </c>
      <c r="CF34" s="253" t="s">
        <v>107</v>
      </c>
      <c r="CG34" s="253" t="s">
        <v>108</v>
      </c>
      <c r="CH34" s="255" t="s">
        <v>106</v>
      </c>
      <c r="CI34" s="253" t="s">
        <v>107</v>
      </c>
      <c r="CJ34" s="253" t="s">
        <v>108</v>
      </c>
      <c r="CK34" s="255" t="s">
        <v>106</v>
      </c>
      <c r="CL34" s="253" t="s">
        <v>107</v>
      </c>
      <c r="CM34" s="253" t="s">
        <v>108</v>
      </c>
      <c r="CN34" s="255" t="s">
        <v>106</v>
      </c>
      <c r="CO34" s="253" t="s">
        <v>107</v>
      </c>
      <c r="CP34" s="253" t="s">
        <v>108</v>
      </c>
      <c r="CQ34" s="255" t="s">
        <v>106</v>
      </c>
      <c r="CR34" s="253" t="s">
        <v>107</v>
      </c>
      <c r="CS34" s="256" t="s">
        <v>108</v>
      </c>
      <c r="CT34" s="253" t="s">
        <v>106</v>
      </c>
      <c r="CU34" s="253" t="s">
        <v>107</v>
      </c>
      <c r="CV34" s="253" t="s">
        <v>108</v>
      </c>
      <c r="CW34" s="255" t="s">
        <v>106</v>
      </c>
      <c r="CX34" s="253" t="s">
        <v>107</v>
      </c>
      <c r="CY34" s="253" t="s">
        <v>108</v>
      </c>
      <c r="CZ34" s="255" t="s">
        <v>106</v>
      </c>
      <c r="DA34" s="253" t="s">
        <v>107</v>
      </c>
      <c r="DB34" s="253" t="s">
        <v>108</v>
      </c>
      <c r="DC34" s="255" t="s">
        <v>106</v>
      </c>
      <c r="DD34" s="253" t="s">
        <v>107</v>
      </c>
      <c r="DE34" s="253" t="s">
        <v>108</v>
      </c>
      <c r="DF34" s="255" t="s">
        <v>106</v>
      </c>
      <c r="DG34" s="253" t="s">
        <v>107</v>
      </c>
      <c r="DH34" s="256" t="s">
        <v>108</v>
      </c>
      <c r="DI34" s="253" t="s">
        <v>106</v>
      </c>
      <c r="DJ34" s="253" t="s">
        <v>107</v>
      </c>
      <c r="DK34" s="253" t="s">
        <v>108</v>
      </c>
      <c r="DL34" s="255" t="s">
        <v>106</v>
      </c>
      <c r="DM34" s="253" t="s">
        <v>107</v>
      </c>
      <c r="DN34" s="253" t="s">
        <v>108</v>
      </c>
      <c r="DO34" s="255" t="s">
        <v>106</v>
      </c>
      <c r="DP34" s="253" t="s">
        <v>107</v>
      </c>
      <c r="DQ34" s="253" t="s">
        <v>108</v>
      </c>
      <c r="DR34" s="255" t="s">
        <v>106</v>
      </c>
      <c r="DS34" s="253" t="s">
        <v>107</v>
      </c>
      <c r="DT34" s="253" t="s">
        <v>108</v>
      </c>
      <c r="DU34" s="255" t="s">
        <v>106</v>
      </c>
      <c r="DV34" s="253" t="s">
        <v>107</v>
      </c>
      <c r="DW34" s="256" t="s">
        <v>108</v>
      </c>
      <c r="DX34" s="253" t="s">
        <v>106</v>
      </c>
      <c r="DY34" s="253" t="s">
        <v>107</v>
      </c>
      <c r="DZ34" s="253" t="s">
        <v>108</v>
      </c>
      <c r="EA34" s="255" t="s">
        <v>106</v>
      </c>
      <c r="EB34" s="253" t="s">
        <v>107</v>
      </c>
      <c r="EC34" s="253" t="s">
        <v>108</v>
      </c>
      <c r="ED34" s="255" t="s">
        <v>106</v>
      </c>
      <c r="EE34" s="253" t="s">
        <v>107</v>
      </c>
      <c r="EF34" s="253" t="s">
        <v>108</v>
      </c>
      <c r="EG34" s="255" t="s">
        <v>106</v>
      </c>
      <c r="EH34" s="253" t="s">
        <v>107</v>
      </c>
      <c r="EI34" s="253" t="s">
        <v>108</v>
      </c>
      <c r="EJ34" s="255" t="s">
        <v>106</v>
      </c>
      <c r="EK34" s="253" t="s">
        <v>107</v>
      </c>
      <c r="EL34" s="256" t="s">
        <v>108</v>
      </c>
      <c r="EM34" s="253" t="s">
        <v>100</v>
      </c>
      <c r="EN34" s="253" t="s">
        <v>101</v>
      </c>
      <c r="EO34" s="253" t="s">
        <v>102</v>
      </c>
      <c r="EP34" s="253" t="s">
        <v>103</v>
      </c>
      <c r="EQ34" s="253" t="s">
        <v>104</v>
      </c>
      <c r="ER34" s="253" t="s">
        <v>105</v>
      </c>
      <c r="ES34" s="253" t="s">
        <v>118</v>
      </c>
      <c r="ET34" s="253" t="s">
        <v>120</v>
      </c>
    </row>
    <row r="35" spans="1:150" x14ac:dyDescent="0.15">
      <c r="A35" s="253" t="s">
        <v>38</v>
      </c>
      <c r="B35" s="235" t="s">
        <v>57</v>
      </c>
      <c r="C35" s="234">
        <v>0</v>
      </c>
      <c r="D35" s="234">
        <v>0</v>
      </c>
      <c r="E35" s="234">
        <v>1.13015</v>
      </c>
      <c r="F35" s="234">
        <v>1.8000000000000001E-4</v>
      </c>
      <c r="G35" s="234">
        <v>0.115162</v>
      </c>
      <c r="H35" s="234">
        <v>3.2717999999999998</v>
      </c>
      <c r="I35" s="234">
        <v>1.20223375</v>
      </c>
      <c r="J35" s="234">
        <v>4.4740337500000003</v>
      </c>
      <c r="K35" s="234">
        <v>3.4014500000000001</v>
      </c>
      <c r="L35" s="234">
        <v>1.1529324999999999</v>
      </c>
      <c r="M35" s="234">
        <v>4.5543825</v>
      </c>
      <c r="N35" s="234">
        <v>3.7563</v>
      </c>
      <c r="O35" s="234">
        <v>1.1424999999999901</v>
      </c>
      <c r="P35" s="234">
        <v>4.8987999999999996</v>
      </c>
      <c r="Q35" s="234">
        <v>3.9952999999999999</v>
      </c>
      <c r="R35" s="234">
        <v>1.2070274999999999</v>
      </c>
      <c r="S35" s="234">
        <v>5.2023275</v>
      </c>
      <c r="T35" s="234">
        <v>4.2930900000000003</v>
      </c>
      <c r="U35" s="234">
        <v>1.2926800000000001</v>
      </c>
      <c r="V35" s="234">
        <v>5.5857700000000001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>
        <v>0</v>
      </c>
      <c r="BB35" s="234">
        <v>0</v>
      </c>
      <c r="BC35" s="234">
        <v>0</v>
      </c>
      <c r="BD35" s="234">
        <v>0</v>
      </c>
      <c r="BE35" s="234">
        <v>0</v>
      </c>
      <c r="BF35" s="234">
        <v>0</v>
      </c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>
        <v>0</v>
      </c>
      <c r="BR35" s="234">
        <v>0</v>
      </c>
      <c r="BS35" s="234">
        <v>0</v>
      </c>
      <c r="BT35" s="234">
        <v>0</v>
      </c>
      <c r="BU35" s="234">
        <v>0</v>
      </c>
      <c r="BV35" s="234">
        <v>0</v>
      </c>
      <c r="BW35" s="234">
        <v>0</v>
      </c>
      <c r="BX35" s="234">
        <v>0</v>
      </c>
      <c r="BY35" s="234">
        <v>0</v>
      </c>
      <c r="BZ35" s="234">
        <v>0</v>
      </c>
      <c r="CA35" s="234">
        <v>0</v>
      </c>
      <c r="CB35" s="234">
        <v>0</v>
      </c>
      <c r="CC35" s="234">
        <v>0</v>
      </c>
      <c r="CD35" s="234">
        <v>0</v>
      </c>
      <c r="CE35" s="234">
        <v>0</v>
      </c>
      <c r="CF35" s="234">
        <v>0</v>
      </c>
      <c r="CG35" s="234">
        <v>0</v>
      </c>
      <c r="CH35" s="234">
        <v>0</v>
      </c>
      <c r="CI35" s="234">
        <v>0</v>
      </c>
      <c r="CJ35" s="234">
        <v>0</v>
      </c>
      <c r="CK35" s="234">
        <v>0</v>
      </c>
      <c r="CL35" s="234">
        <v>0</v>
      </c>
      <c r="CM35" s="234">
        <v>0</v>
      </c>
      <c r="CN35" s="234">
        <v>0</v>
      </c>
      <c r="CO35" s="234">
        <v>0</v>
      </c>
      <c r="CP35" s="234">
        <v>0</v>
      </c>
      <c r="CQ35" s="234">
        <v>0</v>
      </c>
      <c r="CR35" s="234">
        <v>0</v>
      </c>
      <c r="CS35" s="234">
        <v>0</v>
      </c>
      <c r="CT35" s="234">
        <v>0</v>
      </c>
      <c r="CU35" s="234">
        <v>0</v>
      </c>
      <c r="CV35" s="234">
        <v>0</v>
      </c>
      <c r="CW35" s="234">
        <v>0</v>
      </c>
      <c r="CX35" s="234">
        <v>0</v>
      </c>
      <c r="CY35" s="234">
        <v>0</v>
      </c>
      <c r="CZ35" s="234">
        <v>0</v>
      </c>
      <c r="DA35" s="234">
        <v>0</v>
      </c>
      <c r="DB35" s="234">
        <v>0</v>
      </c>
      <c r="DC35" s="234">
        <v>0</v>
      </c>
      <c r="DD35" s="234">
        <v>0</v>
      </c>
      <c r="DE35" s="234">
        <v>0</v>
      </c>
      <c r="DF35" s="234">
        <v>0</v>
      </c>
      <c r="DG35" s="234">
        <v>0</v>
      </c>
      <c r="DH35" s="234">
        <v>0</v>
      </c>
      <c r="DI35" s="234">
        <v>0</v>
      </c>
      <c r="DJ35" s="234">
        <v>0</v>
      </c>
      <c r="DK35" s="234">
        <v>0</v>
      </c>
      <c r="DL35" s="234">
        <v>0</v>
      </c>
      <c r="DM35" s="234">
        <v>0</v>
      </c>
      <c r="DN35" s="234">
        <v>0</v>
      </c>
      <c r="DO35" s="234">
        <v>0</v>
      </c>
      <c r="DP35" s="234">
        <v>0</v>
      </c>
      <c r="DQ35" s="234">
        <v>0</v>
      </c>
      <c r="DR35" s="234">
        <v>0</v>
      </c>
      <c r="DS35" s="234">
        <v>0</v>
      </c>
      <c r="DT35" s="234">
        <v>0</v>
      </c>
      <c r="DU35" s="234">
        <v>0</v>
      </c>
      <c r="DV35" s="234">
        <v>0</v>
      </c>
      <c r="DW35" s="234">
        <v>0</v>
      </c>
      <c r="DX35" s="234">
        <v>0</v>
      </c>
      <c r="DY35" s="234">
        <v>0</v>
      </c>
      <c r="DZ35" s="234">
        <v>0</v>
      </c>
      <c r="EA35" s="234">
        <v>0</v>
      </c>
      <c r="EB35" s="234">
        <v>0</v>
      </c>
      <c r="EC35" s="234">
        <v>0</v>
      </c>
      <c r="ED35" s="234">
        <v>0</v>
      </c>
      <c r="EE35" s="234">
        <v>0</v>
      </c>
      <c r="EF35" s="234">
        <v>0</v>
      </c>
      <c r="EG35" s="234">
        <v>0</v>
      </c>
      <c r="EH35" s="234">
        <v>0</v>
      </c>
      <c r="EI35" s="234">
        <v>0</v>
      </c>
      <c r="EJ35" s="234">
        <v>0</v>
      </c>
      <c r="EK35" s="234">
        <v>0</v>
      </c>
      <c r="EL35" s="234">
        <v>0</v>
      </c>
      <c r="EM35" s="234">
        <v>0</v>
      </c>
      <c r="EN35" s="234">
        <v>0</v>
      </c>
      <c r="EO35" s="234">
        <v>0</v>
      </c>
      <c r="EP35" s="234">
        <v>0</v>
      </c>
      <c r="EQ35" s="234">
        <v>0</v>
      </c>
      <c r="ER35" s="234">
        <v>0</v>
      </c>
      <c r="ES35" s="234">
        <v>0</v>
      </c>
      <c r="ET35" s="234">
        <v>0</v>
      </c>
    </row>
    <row r="36" spans="1:150" x14ac:dyDescent="0.15">
      <c r="A36" s="253" t="s">
        <v>73</v>
      </c>
      <c r="B36" s="235" t="s">
        <v>74</v>
      </c>
      <c r="C36" s="234">
        <v>3.5257399999999999</v>
      </c>
      <c r="D36" s="234">
        <v>0.1</v>
      </c>
      <c r="E36" s="234">
        <v>1.0983799999999999</v>
      </c>
      <c r="F36" s="234">
        <v>1.9000000000000001E-4</v>
      </c>
      <c r="G36" s="234">
        <v>8.9567999999999995E-2</v>
      </c>
      <c r="H36" s="234">
        <v>3.2637874999999998</v>
      </c>
      <c r="I36" s="234">
        <v>1.1997212500000001</v>
      </c>
      <c r="J36" s="234">
        <v>4.4635087499999999</v>
      </c>
      <c r="K36" s="234">
        <v>3.3924749999999899</v>
      </c>
      <c r="L36" s="234">
        <v>1.1535525</v>
      </c>
      <c r="M36" s="234">
        <v>4.5460274999999903</v>
      </c>
      <c r="N36" s="234">
        <v>3.7572999999999999</v>
      </c>
      <c r="O36" s="234">
        <v>1.1439599999999901</v>
      </c>
      <c r="P36" s="234">
        <v>4.9012599999999997</v>
      </c>
      <c r="Q36" s="234">
        <v>4.0210999999999997</v>
      </c>
      <c r="R36" s="234">
        <v>1.2113274999999999</v>
      </c>
      <c r="S36" s="234">
        <v>5.2324275</v>
      </c>
      <c r="T36" s="234">
        <v>4.2777700000000003</v>
      </c>
      <c r="U36" s="234">
        <v>1.29522</v>
      </c>
      <c r="V36" s="234">
        <v>5.5729899999999999</v>
      </c>
      <c r="W36" s="234">
        <v>4.3825000000000003</v>
      </c>
      <c r="X36" s="234">
        <v>1.4012500000000001</v>
      </c>
      <c r="Y36" s="234">
        <v>5.7837500000000004</v>
      </c>
      <c r="Z36" s="234">
        <v>4.3825000000000003</v>
      </c>
      <c r="AA36" s="234">
        <v>1.4019999999999999</v>
      </c>
      <c r="AB36" s="234">
        <v>5.7845000000000004</v>
      </c>
      <c r="AC36" s="234">
        <v>4.38</v>
      </c>
      <c r="AD36" s="234">
        <v>1.4019999999999999</v>
      </c>
      <c r="AE36" s="234">
        <v>5.782</v>
      </c>
      <c r="AF36" s="234">
        <v>4.38</v>
      </c>
      <c r="AG36" s="234">
        <v>1.4017500000000001</v>
      </c>
      <c r="AH36" s="234">
        <v>5.7817499999999997</v>
      </c>
      <c r="AI36" s="234">
        <v>4.3780000000000001</v>
      </c>
      <c r="AJ36" s="234">
        <v>1.4019999999999999</v>
      </c>
      <c r="AK36" s="234">
        <v>5.78</v>
      </c>
      <c r="AL36" s="234">
        <v>122.7625</v>
      </c>
      <c r="AM36" s="234">
        <v>39.287500000000001</v>
      </c>
      <c r="AN36" s="234">
        <v>162.05000000000001</v>
      </c>
      <c r="AO36" s="234">
        <v>122.75</v>
      </c>
      <c r="AP36" s="234">
        <v>39.274999999999999</v>
      </c>
      <c r="AQ36" s="234">
        <v>162.02500000000001</v>
      </c>
      <c r="AR36" s="234">
        <v>122.75</v>
      </c>
      <c r="AS36" s="234">
        <v>39.274999999999999</v>
      </c>
      <c r="AT36" s="234">
        <v>162.02500000000001</v>
      </c>
      <c r="AU36" s="234">
        <v>122.75</v>
      </c>
      <c r="AV36" s="234">
        <v>39.274999999999999</v>
      </c>
      <c r="AW36" s="234">
        <v>162.02500000000001</v>
      </c>
      <c r="AX36" s="234">
        <v>122.8</v>
      </c>
      <c r="AY36" s="234">
        <v>39.29</v>
      </c>
      <c r="AZ36" s="234">
        <v>162.09</v>
      </c>
      <c r="BA36" s="234">
        <v>2.2924999999999998E-3</v>
      </c>
      <c r="BB36" s="234">
        <v>7.8149999999999997E-4</v>
      </c>
      <c r="BC36" s="234">
        <v>3.0739999999999999E-3</v>
      </c>
      <c r="BD36" s="234">
        <v>2.4332500000000001E-3</v>
      </c>
      <c r="BE36" s="234">
        <v>7.9650000000000001E-4</v>
      </c>
      <c r="BF36" s="234">
        <v>3.22975E-3</v>
      </c>
      <c r="BG36" s="234">
        <v>2.7550000000000001E-3</v>
      </c>
      <c r="BH36" s="234">
        <v>8.5599999999999999E-4</v>
      </c>
      <c r="BI36" s="234">
        <v>3.6110000000000001E-3</v>
      </c>
      <c r="BJ36" s="234">
        <v>2.9350000000000001E-3</v>
      </c>
      <c r="BK36" s="234">
        <v>9.0850000000000002E-4</v>
      </c>
      <c r="BL36" s="234">
        <v>3.8435000000000001E-3</v>
      </c>
      <c r="BM36" s="234">
        <v>3.1340000000000001E-3</v>
      </c>
      <c r="BN36" s="234">
        <v>9.6719999999999998E-4</v>
      </c>
      <c r="BO36" s="234">
        <v>4.1012000000000002E-3</v>
      </c>
      <c r="BP36" s="258">
        <v>6.8087499999999998E-6</v>
      </c>
      <c r="BQ36" s="258">
        <v>2.5062499999999999E-6</v>
      </c>
      <c r="BR36" s="258">
        <v>9.3149999999999998E-6</v>
      </c>
      <c r="BS36" s="258">
        <v>7.5924999999999997E-6</v>
      </c>
      <c r="BT36" s="258">
        <v>2.5575000000000001E-6</v>
      </c>
      <c r="BU36" s="258">
        <v>1.0149999999999999E-5</v>
      </c>
      <c r="BV36" s="258">
        <v>9.6150000000000003E-6</v>
      </c>
      <c r="BW36" s="258">
        <v>2.8874999999999999E-6</v>
      </c>
      <c r="BX36" s="258">
        <v>1.2502499999999999E-5</v>
      </c>
      <c r="BY36" s="258">
        <v>1.0909999999999901E-5</v>
      </c>
      <c r="BZ36" s="258">
        <v>3.2424999999999999E-6</v>
      </c>
      <c r="CA36" s="258">
        <v>1.41524999999999E-5</v>
      </c>
      <c r="CB36" s="258">
        <v>1.2449999999999999E-5</v>
      </c>
      <c r="CC36" s="258">
        <v>3.6859999999999999E-6</v>
      </c>
      <c r="CD36" s="258">
        <v>1.6135999999999999E-5</v>
      </c>
      <c r="CE36" s="258">
        <v>2.76125E-8</v>
      </c>
      <c r="CF36" s="258">
        <v>1.037625E-8</v>
      </c>
      <c r="CG36" s="258">
        <v>3.7988750000000003E-8</v>
      </c>
      <c r="CH36" s="258">
        <v>3.2649999999999998E-8</v>
      </c>
      <c r="CI36" s="258">
        <v>1.0995E-8</v>
      </c>
      <c r="CJ36" s="258">
        <v>4.3644999999999998E-8</v>
      </c>
      <c r="CK36" s="258">
        <v>4.7024999999999999E-8</v>
      </c>
      <c r="CL36" s="258">
        <v>1.37875E-8</v>
      </c>
      <c r="CM36" s="258">
        <v>6.0812500000000003E-8</v>
      </c>
      <c r="CN36" s="258">
        <v>5.6725E-8</v>
      </c>
      <c r="CO36" s="258">
        <v>1.6332500000000001E-8</v>
      </c>
      <c r="CP36" s="258">
        <v>7.3057500000000004E-8</v>
      </c>
      <c r="CQ36" s="258">
        <v>6.919E-8</v>
      </c>
      <c r="CR36" s="258">
        <v>1.9919999999999999E-8</v>
      </c>
      <c r="CS36" s="258">
        <v>8.9109999999999995E-8</v>
      </c>
      <c r="CT36" s="234">
        <v>0</v>
      </c>
      <c r="CU36" s="234">
        <v>0</v>
      </c>
      <c r="CV36" s="234">
        <v>0</v>
      </c>
      <c r="CW36" s="234">
        <v>0</v>
      </c>
      <c r="CX36" s="234">
        <v>0</v>
      </c>
      <c r="CY36" s="234">
        <v>0</v>
      </c>
      <c r="CZ36" s="234">
        <v>0</v>
      </c>
      <c r="DA36" s="234">
        <v>0</v>
      </c>
      <c r="DB36" s="234">
        <v>0</v>
      </c>
      <c r="DC36" s="234">
        <v>0</v>
      </c>
      <c r="DD36" s="234">
        <v>0</v>
      </c>
      <c r="DE36" s="234">
        <v>0</v>
      </c>
      <c r="DF36" s="234">
        <v>0</v>
      </c>
      <c r="DG36" s="234">
        <v>0</v>
      </c>
      <c r="DH36" s="234">
        <v>0</v>
      </c>
      <c r="DI36" s="234">
        <v>2.2993363625E-3</v>
      </c>
      <c r="DJ36" s="234">
        <v>7.8401662624999903E-4</v>
      </c>
      <c r="DK36" s="234">
        <v>3.08335298875E-3</v>
      </c>
      <c r="DL36" s="234">
        <v>2.4408751500000002E-3</v>
      </c>
      <c r="DM36" s="234">
        <v>7.9906849499999997E-4</v>
      </c>
      <c r="DN36" s="234">
        <v>3.2399436449999999E-3</v>
      </c>
      <c r="DO36" s="234">
        <v>2.7646620250000001E-3</v>
      </c>
      <c r="DP36" s="234">
        <v>8.5890128749999996E-4</v>
      </c>
      <c r="DQ36" s="234">
        <v>3.6235633125000001E-3</v>
      </c>
      <c r="DR36" s="234">
        <v>2.9459667250000001E-3</v>
      </c>
      <c r="DS36" s="234">
        <v>9.1175883249999996E-4</v>
      </c>
      <c r="DT36" s="234">
        <v>3.8577255574999999E-3</v>
      </c>
      <c r="DU36" s="234">
        <v>3.1465191899999901E-3</v>
      </c>
      <c r="DV36" s="234">
        <v>9.7090592E-4</v>
      </c>
      <c r="DW36" s="234">
        <v>4.1174251099999996E-3</v>
      </c>
      <c r="DX36" s="234">
        <v>99.702681060000799</v>
      </c>
      <c r="DY36" s="234">
        <v>99.679008561076401</v>
      </c>
      <c r="DZ36" s="234">
        <v>99.696661758023595</v>
      </c>
      <c r="EA36" s="234">
        <v>99.687605898236896</v>
      </c>
      <c r="EB36" s="234">
        <v>99.678563850774694</v>
      </c>
      <c r="EC36" s="234">
        <v>99.685375854739604</v>
      </c>
      <c r="ED36" s="234">
        <v>99.650516956046303</v>
      </c>
      <c r="EE36" s="234">
        <v>99.662209436378305</v>
      </c>
      <c r="EF36" s="234">
        <v>99.653288450717497</v>
      </c>
      <c r="EG36" s="234">
        <v>99.627737648665999</v>
      </c>
      <c r="EH36" s="234">
        <v>99.642577358854297</v>
      </c>
      <c r="EI36" s="234">
        <v>99.631244957994895</v>
      </c>
      <c r="EJ36" s="234">
        <v>99.602125738187496</v>
      </c>
      <c r="EK36" s="234">
        <v>99.618302873258799</v>
      </c>
      <c r="EL36" s="234">
        <v>99.605940373739998</v>
      </c>
      <c r="EM36" s="234">
        <v>121.443</v>
      </c>
      <c r="EN36" s="234">
        <v>3402.79</v>
      </c>
      <c r="EO36" s="234">
        <v>7.1430199999999999E-2</v>
      </c>
      <c r="EP36" s="234">
        <v>2.3787599999999901E-4</v>
      </c>
      <c r="EQ36" s="258">
        <v>1.1030799999999999E-6</v>
      </c>
      <c r="ER36" s="234">
        <v>0</v>
      </c>
      <c r="ES36" s="234">
        <v>7.1669179079999895E-2</v>
      </c>
      <c r="ET36" s="234">
        <v>99.666552508250106</v>
      </c>
    </row>
    <row r="37" spans="1:150" x14ac:dyDescent="0.15">
      <c r="A37" s="253" t="s">
        <v>69</v>
      </c>
      <c r="B37" s="271">
        <v>20</v>
      </c>
      <c r="C37" s="234">
        <v>35.257399999999997</v>
      </c>
      <c r="D37" s="234">
        <v>1</v>
      </c>
      <c r="E37" s="234">
        <v>1.0865899999999999</v>
      </c>
      <c r="F37" s="234">
        <v>1.9000000000000001E-4</v>
      </c>
      <c r="G37" s="234">
        <v>7.9689999999999997E-2</v>
      </c>
      <c r="H37" s="234">
        <v>3.2800625000000001</v>
      </c>
      <c r="I37" s="234">
        <v>1.2060724999999901</v>
      </c>
      <c r="J37" s="234">
        <v>4.486135</v>
      </c>
      <c r="K37" s="234">
        <v>3.3992749999999998</v>
      </c>
      <c r="L37" s="234">
        <v>1.1546400000000001</v>
      </c>
      <c r="M37" s="234">
        <v>4.5539149999999999</v>
      </c>
      <c r="N37" s="234">
        <v>3.7466499999999998</v>
      </c>
      <c r="O37" s="234">
        <v>1.1426425</v>
      </c>
      <c r="P37" s="234">
        <v>4.8892924999999998</v>
      </c>
      <c r="Q37" s="234">
        <v>3.9907249999999999</v>
      </c>
      <c r="R37" s="234">
        <v>1.2051225000000001</v>
      </c>
      <c r="S37" s="234">
        <v>5.1958475000000002</v>
      </c>
      <c r="T37" s="234">
        <v>4.2701799999999999</v>
      </c>
      <c r="U37" s="234">
        <v>1.2844800000000001</v>
      </c>
      <c r="V37" s="234">
        <v>5.5546600000000002</v>
      </c>
      <c r="W37" s="234">
        <v>4.26</v>
      </c>
      <c r="X37" s="234">
        <v>1.35625</v>
      </c>
      <c r="Y37" s="234">
        <v>5.61625</v>
      </c>
      <c r="Z37" s="234">
        <v>4.2549999999999999</v>
      </c>
      <c r="AA37" s="234">
        <v>1.3585</v>
      </c>
      <c r="AB37" s="234">
        <v>5.6135000000000002</v>
      </c>
      <c r="AC37" s="234">
        <v>4.24</v>
      </c>
      <c r="AD37" s="234">
        <v>1.3592500000000001</v>
      </c>
      <c r="AE37" s="234">
        <v>5.5992499999999996</v>
      </c>
      <c r="AF37" s="234">
        <v>4.2300000000000004</v>
      </c>
      <c r="AG37" s="234">
        <v>1.3567499999999999</v>
      </c>
      <c r="AH37" s="234">
        <v>5.5867500000000003</v>
      </c>
      <c r="AI37" s="234">
        <v>4.22</v>
      </c>
      <c r="AJ37" s="234">
        <v>1.3540000000000001</v>
      </c>
      <c r="AK37" s="234">
        <v>5.5739999999999998</v>
      </c>
      <c r="AL37" s="234">
        <v>122.7</v>
      </c>
      <c r="AM37" s="234">
        <v>39.262500000000003</v>
      </c>
      <c r="AN37" s="234">
        <v>161.96250000000001</v>
      </c>
      <c r="AO37" s="234">
        <v>122.7</v>
      </c>
      <c r="AP37" s="234">
        <v>39.25</v>
      </c>
      <c r="AQ37" s="234">
        <v>161.94999999999999</v>
      </c>
      <c r="AR37" s="234">
        <v>122.675</v>
      </c>
      <c r="AS37" s="234">
        <v>39.25</v>
      </c>
      <c r="AT37" s="234">
        <v>161.92500000000001</v>
      </c>
      <c r="AU37" s="234">
        <v>122.675</v>
      </c>
      <c r="AV37" s="234">
        <v>39.25</v>
      </c>
      <c r="AW37" s="234">
        <v>161.92500000000001</v>
      </c>
      <c r="AX37" s="234">
        <v>122.7</v>
      </c>
      <c r="AY37" s="234">
        <v>39.26</v>
      </c>
      <c r="AZ37" s="234">
        <v>161.96</v>
      </c>
      <c r="BA37" s="234">
        <v>5.3374999999999999E-2</v>
      </c>
      <c r="BB37" s="234">
        <v>1.8075000000000001E-2</v>
      </c>
      <c r="BC37" s="234">
        <v>7.145E-2</v>
      </c>
      <c r="BD37" s="234">
        <v>5.6575E-2</v>
      </c>
      <c r="BE37" s="234">
        <v>1.84075E-2</v>
      </c>
      <c r="BF37" s="234">
        <v>7.4982499999999994E-2</v>
      </c>
      <c r="BG37" s="234">
        <v>6.3750000000000001E-2</v>
      </c>
      <c r="BH37" s="234">
        <v>1.98675E-2</v>
      </c>
      <c r="BI37" s="234">
        <v>8.3617499999999997E-2</v>
      </c>
      <c r="BJ37" s="234">
        <v>6.7674999999999999E-2</v>
      </c>
      <c r="BK37" s="234">
        <v>2.0975000000000001E-2</v>
      </c>
      <c r="BL37" s="234">
        <v>8.8650000000000007E-2</v>
      </c>
      <c r="BM37" s="234">
        <v>7.2120000000000004E-2</v>
      </c>
      <c r="BN37" s="234">
        <v>2.2409999999999999E-2</v>
      </c>
      <c r="BO37" s="234">
        <v>9.4530000000000003E-2</v>
      </c>
      <c r="BP37" s="234">
        <v>1.0169999999999999E-3</v>
      </c>
      <c r="BQ37" s="234">
        <v>3.87625E-4</v>
      </c>
      <c r="BR37" s="234">
        <v>1.4046249999999901E-3</v>
      </c>
      <c r="BS37" s="234">
        <v>1.1194999999999901E-3</v>
      </c>
      <c r="BT37" s="234">
        <v>3.8249999999999997E-4</v>
      </c>
      <c r="BU37" s="234">
        <v>1.5019999999999901E-3</v>
      </c>
      <c r="BV37" s="234">
        <v>1.3914999999999999E-3</v>
      </c>
      <c r="BW37" s="234">
        <v>4.15E-4</v>
      </c>
      <c r="BX37" s="234">
        <v>1.8064999999999999E-3</v>
      </c>
      <c r="BY37" s="234">
        <v>1.5679999999999999E-3</v>
      </c>
      <c r="BZ37" s="234">
        <v>4.6125000000000002E-4</v>
      </c>
      <c r="CA37" s="234">
        <v>2.0292499999999998E-3</v>
      </c>
      <c r="CB37" s="234">
        <v>1.7729999999999901E-3</v>
      </c>
      <c r="CC37" s="234">
        <v>5.2300000000000003E-4</v>
      </c>
      <c r="CD37" s="234">
        <v>2.2959999999999999E-3</v>
      </c>
      <c r="CE37" s="258">
        <v>4.3112499999999998E-5</v>
      </c>
      <c r="CF37" s="258">
        <v>1.6875E-5</v>
      </c>
      <c r="CG37" s="258">
        <v>5.9987500000000001E-5</v>
      </c>
      <c r="CH37" s="258">
        <v>5.02E-5</v>
      </c>
      <c r="CI37" s="258">
        <v>1.7275E-5</v>
      </c>
      <c r="CJ37" s="258">
        <v>6.7475E-5</v>
      </c>
      <c r="CK37" s="258">
        <v>7.0674999999999997E-5</v>
      </c>
      <c r="CL37" s="258">
        <v>2.0665E-5</v>
      </c>
      <c r="CM37" s="258">
        <v>9.1340000000000003E-5</v>
      </c>
      <c r="CN37" s="258">
        <v>8.4724999999999999E-5</v>
      </c>
      <c r="CO37" s="258">
        <v>2.4454999999999999E-5</v>
      </c>
      <c r="CP37" s="234">
        <v>1.0917999999999999E-4</v>
      </c>
      <c r="CQ37" s="234">
        <v>1.0230000000000001E-4</v>
      </c>
      <c r="CR37" s="258">
        <v>2.94099999999999E-5</v>
      </c>
      <c r="CS37" s="234">
        <v>1.3171E-4</v>
      </c>
      <c r="CT37" s="258">
        <v>2.6737499999999902E-7</v>
      </c>
      <c r="CU37" s="258">
        <v>1.2026250000000001E-7</v>
      </c>
      <c r="CV37" s="258">
        <v>3.8763749999999998E-7</v>
      </c>
      <c r="CW37" s="258">
        <v>3.2249999999999998E-7</v>
      </c>
      <c r="CX37" s="258">
        <v>1.1785E-7</v>
      </c>
      <c r="CY37" s="258">
        <v>4.4035E-7</v>
      </c>
      <c r="CZ37" s="258">
        <v>5.0124999999999997E-7</v>
      </c>
      <c r="DA37" s="258">
        <v>1.3932500000000001E-7</v>
      </c>
      <c r="DB37" s="258">
        <v>6.40575E-7</v>
      </c>
      <c r="DC37" s="258">
        <v>6.3974999999999999E-7</v>
      </c>
      <c r="DD37" s="258">
        <v>1.7380000000000001E-7</v>
      </c>
      <c r="DE37" s="258">
        <v>8.1355000000000003E-7</v>
      </c>
      <c r="DF37" s="258">
        <v>8.2279999999999998E-7</v>
      </c>
      <c r="DG37" s="258">
        <v>2.2289999999999999E-7</v>
      </c>
      <c r="DH37" s="258">
        <v>1.0457E-6</v>
      </c>
      <c r="DI37" s="234">
        <v>5.4435379874999898E-2</v>
      </c>
      <c r="DJ37" s="234">
        <v>1.84796202625E-2</v>
      </c>
      <c r="DK37" s="234">
        <v>7.2915000137500005E-2</v>
      </c>
      <c r="DL37" s="234">
        <v>5.77450225E-2</v>
      </c>
      <c r="DM37" s="234">
        <v>1.880739285E-2</v>
      </c>
      <c r="DN37" s="234">
        <v>7.655241535E-2</v>
      </c>
      <c r="DO37" s="234">
        <v>6.5212676250000004E-2</v>
      </c>
      <c r="DP37" s="234">
        <v>2.03033043249999E-2</v>
      </c>
      <c r="DQ37" s="234">
        <v>8.5515980574999997E-2</v>
      </c>
      <c r="DR37" s="234">
        <v>6.9328364749999996E-2</v>
      </c>
      <c r="DS37" s="234">
        <v>2.1460878799999999E-2</v>
      </c>
      <c r="DT37" s="234">
        <v>9.0789243549999996E-2</v>
      </c>
      <c r="DU37" s="234">
        <v>7.3996122799999994E-2</v>
      </c>
      <c r="DV37" s="234">
        <v>2.2962632899999998E-2</v>
      </c>
      <c r="DW37" s="234">
        <v>9.6958755699999996E-2</v>
      </c>
      <c r="DX37" s="234">
        <v>98.052039174825296</v>
      </c>
      <c r="DY37" s="234">
        <v>97.810451422959801</v>
      </c>
      <c r="DZ37" s="234">
        <v>97.990811033755193</v>
      </c>
      <c r="EA37" s="234">
        <v>97.973812374910693</v>
      </c>
      <c r="EB37" s="234">
        <v>97.8737464932573</v>
      </c>
      <c r="EC37" s="234">
        <v>97.949228195057799</v>
      </c>
      <c r="ED37" s="234">
        <v>97.757067591594094</v>
      </c>
      <c r="EE37" s="234">
        <v>97.853530055876703</v>
      </c>
      <c r="EF37" s="234">
        <v>97.779969822909294</v>
      </c>
      <c r="EG37" s="234">
        <v>97.615168400463304</v>
      </c>
      <c r="EH37" s="234">
        <v>97.735979013124094</v>
      </c>
      <c r="EI37" s="234">
        <v>97.643725769317697</v>
      </c>
      <c r="EJ37" s="234">
        <v>97.464566075886296</v>
      </c>
      <c r="EK37" s="234">
        <v>97.593338262181604</v>
      </c>
      <c r="EL37" s="234">
        <v>97.495063047720194</v>
      </c>
      <c r="EM37" s="234">
        <v>117.702</v>
      </c>
      <c r="EN37" s="234">
        <v>3400.8599999999901</v>
      </c>
      <c r="EO37" s="234">
        <v>1.65513</v>
      </c>
      <c r="EP37" s="234">
        <v>3.4883999999999998E-2</v>
      </c>
      <c r="EQ37" s="234">
        <v>1.68359E-3</v>
      </c>
      <c r="ER37" s="258">
        <v>1.17247E-5</v>
      </c>
      <c r="ES37" s="234">
        <v>1.6917093147</v>
      </c>
      <c r="ET37" s="234">
        <v>97.837730490566699</v>
      </c>
    </row>
    <row r="38" spans="1:150" x14ac:dyDescent="0.15">
      <c r="A38" s="310" t="e" vm="1">
        <v>#VALUE!</v>
      </c>
      <c r="B38" s="311"/>
      <c r="C38" s="234">
        <v>176.28700000000001</v>
      </c>
      <c r="D38" s="234">
        <v>5</v>
      </c>
      <c r="E38" s="234">
        <v>1.0530200000000001</v>
      </c>
      <c r="F38" s="234">
        <v>1.9000000000000001E-4</v>
      </c>
      <c r="G38" s="234">
        <v>5.0349999999999999E-2</v>
      </c>
      <c r="H38" s="234">
        <v>3.3180000000000001</v>
      </c>
      <c r="I38" s="234">
        <v>1.21101875</v>
      </c>
      <c r="J38" s="234">
        <v>4.5290187499999996</v>
      </c>
      <c r="K38" s="234">
        <v>3.4313499999999899</v>
      </c>
      <c r="L38" s="234">
        <v>1.15811</v>
      </c>
      <c r="M38" s="234">
        <v>4.5894599999999999</v>
      </c>
      <c r="N38" s="234">
        <v>3.7314500000000002</v>
      </c>
      <c r="O38" s="234">
        <v>1.1416074999999899</v>
      </c>
      <c r="P38" s="234">
        <v>4.8730574999999998</v>
      </c>
      <c r="Q38" s="234">
        <v>3.92959999999999</v>
      </c>
      <c r="R38" s="234">
        <v>1.1931050000000001</v>
      </c>
      <c r="S38" s="234">
        <v>5.1227049999999998</v>
      </c>
      <c r="T38" s="234">
        <v>4.1616200000000001</v>
      </c>
      <c r="U38" s="234">
        <v>1.2653700000000001</v>
      </c>
      <c r="V38" s="234">
        <v>5.42699</v>
      </c>
      <c r="W38" s="234">
        <v>3.75</v>
      </c>
      <c r="X38" s="234">
        <v>1.17025</v>
      </c>
      <c r="Y38" s="234">
        <v>4.9202500000000002</v>
      </c>
      <c r="Z38" s="234">
        <v>3.7324999999999999</v>
      </c>
      <c r="AA38" s="234">
        <v>1.1815</v>
      </c>
      <c r="AB38" s="234">
        <v>4.9139999999999997</v>
      </c>
      <c r="AC38" s="234">
        <v>3.6749999999999998</v>
      </c>
      <c r="AD38" s="234">
        <v>1.1870000000000001</v>
      </c>
      <c r="AE38" s="234">
        <v>4.8620000000000001</v>
      </c>
      <c r="AF38" s="234">
        <v>3.6375000000000002</v>
      </c>
      <c r="AG38" s="234">
        <v>1.177</v>
      </c>
      <c r="AH38" s="234">
        <v>4.8144999999999998</v>
      </c>
      <c r="AI38" s="234">
        <v>3.5950000000000002</v>
      </c>
      <c r="AJ38" s="234">
        <v>1.1639999999999999</v>
      </c>
      <c r="AK38" s="234">
        <v>4.7590000000000003</v>
      </c>
      <c r="AL38" s="234">
        <v>122.425</v>
      </c>
      <c r="AM38" s="234">
        <v>39.162500000000001</v>
      </c>
      <c r="AN38" s="234">
        <v>161.58750000000001</v>
      </c>
      <c r="AO38" s="234">
        <v>122.4</v>
      </c>
      <c r="AP38" s="234">
        <v>39.15</v>
      </c>
      <c r="AQ38" s="234">
        <v>161.55000000000001</v>
      </c>
      <c r="AR38" s="234">
        <v>122.35</v>
      </c>
      <c r="AS38" s="234">
        <v>39.15</v>
      </c>
      <c r="AT38" s="234">
        <v>161.5</v>
      </c>
      <c r="AU38" s="234">
        <v>122.325</v>
      </c>
      <c r="AV38" s="234">
        <v>39.15</v>
      </c>
      <c r="AW38" s="234">
        <v>161.47499999999999</v>
      </c>
      <c r="AX38" s="234">
        <v>122.3</v>
      </c>
      <c r="AY38" s="234">
        <v>39.14</v>
      </c>
      <c r="AZ38" s="234">
        <v>161.44</v>
      </c>
      <c r="BA38" s="234">
        <v>0.24174999999999999</v>
      </c>
      <c r="BB38" s="234">
        <v>7.9687499999999994E-2</v>
      </c>
      <c r="BC38" s="234">
        <v>0.32143749999999999</v>
      </c>
      <c r="BD38" s="234">
        <v>0.25424999999999998</v>
      </c>
      <c r="BE38" s="234">
        <v>8.2049999999999998E-2</v>
      </c>
      <c r="BF38" s="234">
        <v>0.33629999999999999</v>
      </c>
      <c r="BG38" s="234">
        <v>0.28025</v>
      </c>
      <c r="BH38" s="234">
        <v>8.8550000000000004E-2</v>
      </c>
      <c r="BI38" s="234">
        <v>0.36880000000000002</v>
      </c>
      <c r="BJ38" s="234">
        <v>0.29249999999999998</v>
      </c>
      <c r="BK38" s="234">
        <v>9.1899999999999996E-2</v>
      </c>
      <c r="BL38" s="234">
        <v>0.38439999999999902</v>
      </c>
      <c r="BM38" s="234">
        <v>0.30599999999999999</v>
      </c>
      <c r="BN38" s="234">
        <v>9.6199999999999994E-2</v>
      </c>
      <c r="BO38" s="234">
        <v>0.4022</v>
      </c>
      <c r="BP38" s="234">
        <v>2.0424999999999999E-2</v>
      </c>
      <c r="BQ38" s="234">
        <v>7.6874999999999999E-3</v>
      </c>
      <c r="BR38" s="234">
        <v>2.8112499999999999E-2</v>
      </c>
      <c r="BS38" s="234">
        <v>2.20225E-2</v>
      </c>
      <c r="BT38" s="234">
        <v>7.5174999999999999E-3</v>
      </c>
      <c r="BU38" s="234">
        <v>2.954E-2</v>
      </c>
      <c r="BV38" s="234">
        <v>2.605E-2</v>
      </c>
      <c r="BW38" s="234">
        <v>7.8600000000000007E-3</v>
      </c>
      <c r="BX38" s="234">
        <v>3.3910000000000003E-2</v>
      </c>
      <c r="BY38" s="234">
        <v>2.8549999999999999E-2</v>
      </c>
      <c r="BZ38" s="234">
        <v>8.5074999999999994E-3</v>
      </c>
      <c r="CA38" s="234">
        <v>3.70575E-2</v>
      </c>
      <c r="CB38" s="234">
        <v>3.1370000000000002E-2</v>
      </c>
      <c r="CC38" s="234">
        <v>9.3270000000000002E-3</v>
      </c>
      <c r="CD38" s="234">
        <v>4.0696999999999997E-2</v>
      </c>
      <c r="CE38" s="234">
        <v>4.2399999999999998E-3</v>
      </c>
      <c r="CF38" s="234">
        <v>1.6100000000000001E-3</v>
      </c>
      <c r="CG38" s="234">
        <v>5.8500000000000002E-3</v>
      </c>
      <c r="CH38" s="234">
        <v>4.7800000000000004E-3</v>
      </c>
      <c r="CI38" s="234">
        <v>1.6299999999999999E-3</v>
      </c>
      <c r="CJ38" s="234">
        <v>6.4099999999999999E-3</v>
      </c>
      <c r="CK38" s="234">
        <v>6.3299999999999997E-3</v>
      </c>
      <c r="CL38" s="234">
        <v>1.8762499999999899E-3</v>
      </c>
      <c r="CM38" s="234">
        <v>8.20625E-3</v>
      </c>
      <c r="CN38" s="234">
        <v>7.2975000000000002E-3</v>
      </c>
      <c r="CO38" s="234">
        <v>2.1335E-3</v>
      </c>
      <c r="CP38" s="234">
        <v>9.4310000000000001E-3</v>
      </c>
      <c r="CQ38" s="234">
        <v>8.5050000000000004E-3</v>
      </c>
      <c r="CR38" s="234">
        <v>2.464E-3</v>
      </c>
      <c r="CS38" s="234">
        <v>1.0969E-2</v>
      </c>
      <c r="CT38" s="234">
        <v>1.4124999999999999E-4</v>
      </c>
      <c r="CU38" s="258">
        <v>6.2487499999999994E-5</v>
      </c>
      <c r="CV38" s="234">
        <v>2.0373750000000001E-4</v>
      </c>
      <c r="CW38" s="234">
        <v>1.6420000000000001E-4</v>
      </c>
      <c r="CX38" s="258">
        <v>5.9775000000000003E-5</v>
      </c>
      <c r="CY38" s="234">
        <v>2.2397500000000001E-4</v>
      </c>
      <c r="CZ38" s="234">
        <v>2.3847499999999901E-4</v>
      </c>
      <c r="DA38" s="258">
        <v>6.6925E-5</v>
      </c>
      <c r="DB38" s="234">
        <v>3.054E-4</v>
      </c>
      <c r="DC38" s="234">
        <v>2.9250000000000001E-4</v>
      </c>
      <c r="DD38" s="258">
        <v>8.0249999999999999E-5</v>
      </c>
      <c r="DE38" s="234">
        <v>3.7274999999999998E-4</v>
      </c>
      <c r="DF38" s="234">
        <v>3.635E-4</v>
      </c>
      <c r="DG38" s="258">
        <v>9.8649999999999999E-5</v>
      </c>
      <c r="DH38" s="234">
        <v>4.6214999999999998E-4</v>
      </c>
      <c r="DI38" s="234">
        <v>0.26655624999999999</v>
      </c>
      <c r="DJ38" s="234">
        <v>8.9047487499999994E-2</v>
      </c>
      <c r="DK38" s="234">
        <v>0.35560373750000002</v>
      </c>
      <c r="DL38" s="234">
        <v>0.28121669999999999</v>
      </c>
      <c r="DM38" s="234">
        <v>9.1257274999999999E-2</v>
      </c>
      <c r="DN38" s="234">
        <v>0.37247397500000001</v>
      </c>
      <c r="DO38" s="234">
        <v>0.31286847499999998</v>
      </c>
      <c r="DP38" s="234">
        <v>9.8353175000000001E-2</v>
      </c>
      <c r="DQ38" s="234">
        <v>0.41122164999999999</v>
      </c>
      <c r="DR38" s="234">
        <v>0.32863999999999999</v>
      </c>
      <c r="DS38" s="234">
        <v>0.10262125</v>
      </c>
      <c r="DT38" s="234">
        <v>0.43126124999999998</v>
      </c>
      <c r="DU38" s="234">
        <v>0.3462385</v>
      </c>
      <c r="DV38" s="234">
        <v>0.10808965</v>
      </c>
      <c r="DW38" s="234">
        <v>0.45432814999999999</v>
      </c>
      <c r="DX38" s="234">
        <v>90.693802902764403</v>
      </c>
      <c r="DY38" s="234">
        <v>89.488768562953496</v>
      </c>
      <c r="DZ38" s="234">
        <v>90.392047693255705</v>
      </c>
      <c r="EA38" s="234">
        <v>90.410704627427805</v>
      </c>
      <c r="EB38" s="234">
        <v>89.910640001030004</v>
      </c>
      <c r="EC38" s="234">
        <v>90.288187248518497</v>
      </c>
      <c r="ED38" s="234">
        <v>89.574381055809397</v>
      </c>
      <c r="EE38" s="234">
        <v>90.032680693836198</v>
      </c>
      <c r="EF38" s="234">
        <v>89.683994021229097</v>
      </c>
      <c r="EG38" s="234">
        <v>89.003164556962005</v>
      </c>
      <c r="EH38" s="234">
        <v>89.552602409344999</v>
      </c>
      <c r="EI38" s="234">
        <v>89.133906651710504</v>
      </c>
      <c r="EJ38" s="234">
        <v>88.378386574572104</v>
      </c>
      <c r="EK38" s="234">
        <v>89.000195670908298</v>
      </c>
      <c r="EL38" s="234">
        <v>88.526321778652701</v>
      </c>
      <c r="EM38" s="234">
        <v>102.483</v>
      </c>
      <c r="EN38" s="234">
        <v>3392.24</v>
      </c>
      <c r="EO38" s="234">
        <v>7.3316999999999899</v>
      </c>
      <c r="EP38" s="234">
        <v>0.66762699999999997</v>
      </c>
      <c r="EQ38" s="234">
        <v>0.15395800000000001</v>
      </c>
      <c r="ER38" s="234">
        <v>5.70054999999999E-3</v>
      </c>
      <c r="ES38" s="234">
        <v>8.1589855499999899</v>
      </c>
      <c r="ET38" s="234">
        <v>89.860436142088702</v>
      </c>
    </row>
    <row r="39" spans="1:150" x14ac:dyDescent="0.15">
      <c r="A39" s="310"/>
      <c r="B39" s="311"/>
      <c r="C39" s="234">
        <v>352.57400000000001</v>
      </c>
      <c r="D39" s="234">
        <v>10</v>
      </c>
      <c r="E39" s="234">
        <v>1.00796</v>
      </c>
      <c r="F39" s="234">
        <v>2.1000000000000001E-4</v>
      </c>
      <c r="G39" s="234">
        <v>7.8969999999999995E-3</v>
      </c>
      <c r="H39" s="234">
        <v>3.3602249999999998</v>
      </c>
      <c r="I39" s="234">
        <v>1.2100262500000001</v>
      </c>
      <c r="J39" s="234">
        <v>4.5702512500000001</v>
      </c>
      <c r="K39" s="234">
        <v>3.4533499999999999</v>
      </c>
      <c r="L39" s="234">
        <v>1.16055</v>
      </c>
      <c r="M39" s="234">
        <v>4.6139000000000001</v>
      </c>
      <c r="N39" s="234">
        <v>3.7217250000000002</v>
      </c>
      <c r="O39" s="234">
        <v>1.1428324999999999</v>
      </c>
      <c r="P39" s="234">
        <v>4.8645575000000001</v>
      </c>
      <c r="Q39" s="234">
        <v>3.87909999999999</v>
      </c>
      <c r="R39" s="234">
        <v>1.18024</v>
      </c>
      <c r="S39" s="234">
        <v>5.0593399999999997</v>
      </c>
      <c r="T39" s="234">
        <v>4.0544799999999999</v>
      </c>
      <c r="U39" s="234">
        <v>1.23245</v>
      </c>
      <c r="V39" s="234">
        <v>5.2869299999999999</v>
      </c>
      <c r="W39" s="234">
        <v>3.1875</v>
      </c>
      <c r="X39" s="234">
        <v>0.96699999999999997</v>
      </c>
      <c r="Y39" s="234">
        <v>4.1544999999999996</v>
      </c>
      <c r="Z39" s="234">
        <v>3.16</v>
      </c>
      <c r="AA39" s="234">
        <v>0.98799999999999999</v>
      </c>
      <c r="AB39" s="234">
        <v>4.1479999999999997</v>
      </c>
      <c r="AC39" s="234">
        <v>3.0724999999999998</v>
      </c>
      <c r="AD39" s="234">
        <v>1.00125</v>
      </c>
      <c r="AE39" s="234">
        <v>4.0737499999999898</v>
      </c>
      <c r="AF39" s="234">
        <v>3.0125000000000002</v>
      </c>
      <c r="AG39" s="234">
        <v>0.98599999999999999</v>
      </c>
      <c r="AH39" s="234">
        <v>3.9984999999999999</v>
      </c>
      <c r="AI39" s="234">
        <v>2.948</v>
      </c>
      <c r="AJ39" s="234">
        <v>0.96599999999999997</v>
      </c>
      <c r="AK39" s="234">
        <v>3.9139999999999899</v>
      </c>
      <c r="AL39" s="234">
        <v>122.05</v>
      </c>
      <c r="AM39" s="234">
        <v>39.037500000000001</v>
      </c>
      <c r="AN39" s="234">
        <v>161.08750000000001</v>
      </c>
      <c r="AO39" s="234">
        <v>122</v>
      </c>
      <c r="AP39" s="234">
        <v>39.049999999999997</v>
      </c>
      <c r="AQ39" s="234">
        <v>161.05000000000001</v>
      </c>
      <c r="AR39" s="234">
        <v>121.9</v>
      </c>
      <c r="AS39" s="234">
        <v>39.024999999999999</v>
      </c>
      <c r="AT39" s="234">
        <v>160.92500000000001</v>
      </c>
      <c r="AU39" s="234">
        <v>121.85</v>
      </c>
      <c r="AV39" s="234">
        <v>39</v>
      </c>
      <c r="AW39" s="234">
        <v>160.85</v>
      </c>
      <c r="AX39" s="234">
        <v>121.8</v>
      </c>
      <c r="AY39" s="234">
        <v>38.99</v>
      </c>
      <c r="AZ39" s="234">
        <v>160.79</v>
      </c>
      <c r="BA39" s="234">
        <v>0.40175</v>
      </c>
      <c r="BB39" s="234">
        <v>0.1285</v>
      </c>
      <c r="BC39" s="234">
        <v>0.53025</v>
      </c>
      <c r="BD39" s="234">
        <v>0.42</v>
      </c>
      <c r="BE39" s="234">
        <v>0.13377500000000001</v>
      </c>
      <c r="BF39" s="234">
        <v>0.55377500000000002</v>
      </c>
      <c r="BG39" s="234">
        <v>0.45424999999999999</v>
      </c>
      <c r="BH39" s="234">
        <v>0.14465</v>
      </c>
      <c r="BI39" s="234">
        <v>0.59889999999999999</v>
      </c>
      <c r="BJ39" s="234">
        <v>0.46899999999999997</v>
      </c>
      <c r="BK39" s="234">
        <v>0.14929999999999999</v>
      </c>
      <c r="BL39" s="234">
        <v>0.61829999999999996</v>
      </c>
      <c r="BM39" s="234">
        <v>0.4849</v>
      </c>
      <c r="BN39" s="234">
        <v>0.1545</v>
      </c>
      <c r="BO39" s="234">
        <v>0.63939999999999997</v>
      </c>
      <c r="BP39" s="234">
        <v>6.0162500000000001E-2</v>
      </c>
      <c r="BQ39" s="234">
        <v>2.23E-2</v>
      </c>
      <c r="BR39" s="234">
        <v>8.2462499999999994E-2</v>
      </c>
      <c r="BS39" s="234">
        <v>6.3950000000000007E-2</v>
      </c>
      <c r="BT39" s="234">
        <v>2.1687499999999998E-2</v>
      </c>
      <c r="BU39" s="234">
        <v>8.5637500000000005E-2</v>
      </c>
      <c r="BV39" s="234">
        <v>7.2825000000000001E-2</v>
      </c>
      <c r="BW39" s="234">
        <v>2.2132499999999999E-2</v>
      </c>
      <c r="BX39" s="234">
        <v>9.49575E-2</v>
      </c>
      <c r="BY39" s="234">
        <v>7.8024999999999997E-2</v>
      </c>
      <c r="BZ39" s="234">
        <v>2.3567499999999901E-2</v>
      </c>
      <c r="CA39" s="234">
        <v>0.1015925</v>
      </c>
      <c r="CB39" s="234">
        <v>8.4250000000000005E-2</v>
      </c>
      <c r="CC39" s="234">
        <v>2.5329999999999998E-2</v>
      </c>
      <c r="CD39" s="234">
        <v>0.10958</v>
      </c>
      <c r="CE39" s="234">
        <v>2.1937499999999999E-2</v>
      </c>
      <c r="CF39" s="234">
        <v>8.0399999999999899E-3</v>
      </c>
      <c r="CG39" s="234">
        <v>2.99774999999999E-2</v>
      </c>
      <c r="CH39" s="234">
        <v>2.4274999999999901E-2</v>
      </c>
      <c r="CI39" s="234">
        <v>8.1525E-3</v>
      </c>
      <c r="CJ39" s="234">
        <v>3.2427499999999998E-2</v>
      </c>
      <c r="CK39" s="234">
        <v>3.0249999999999999E-2</v>
      </c>
      <c r="CL39" s="234">
        <v>9.1000000000000004E-3</v>
      </c>
      <c r="CM39" s="234">
        <v>3.9349999999999899E-2</v>
      </c>
      <c r="CN39" s="234">
        <v>3.3750000000000002E-2</v>
      </c>
      <c r="CO39" s="234">
        <v>1.0002499999999999E-2</v>
      </c>
      <c r="CP39" s="234">
        <v>4.37525E-2</v>
      </c>
      <c r="CQ39" s="234">
        <v>3.7589999999999998E-2</v>
      </c>
      <c r="CR39" s="234">
        <v>1.124E-2</v>
      </c>
      <c r="CS39" s="234">
        <v>4.8829999999999998E-2</v>
      </c>
      <c r="CT39" s="234">
        <v>1.58625E-3</v>
      </c>
      <c r="CU39" s="234">
        <v>6.8887500000000003E-4</v>
      </c>
      <c r="CV39" s="234">
        <v>2.2751249999999998E-3</v>
      </c>
      <c r="CW39" s="234">
        <v>1.8057500000000001E-3</v>
      </c>
      <c r="CX39" s="234">
        <v>6.5174999999999999E-4</v>
      </c>
      <c r="CY39" s="234">
        <v>2.4575E-3</v>
      </c>
      <c r="CZ39" s="234">
        <v>2.4572499999999998E-3</v>
      </c>
      <c r="DA39" s="234">
        <v>6.9625000000000004E-4</v>
      </c>
      <c r="DB39" s="234">
        <v>3.1535000000000001E-3</v>
      </c>
      <c r="DC39" s="234">
        <v>2.9049999999999901E-3</v>
      </c>
      <c r="DD39" s="234">
        <v>8.0349999999999996E-4</v>
      </c>
      <c r="DE39" s="234">
        <v>3.70849999999999E-3</v>
      </c>
      <c r="DF39" s="234">
        <v>3.4580000000000001E-3</v>
      </c>
      <c r="DG39" s="234">
        <v>9.6099999999999896E-4</v>
      </c>
      <c r="DH39" s="234">
        <v>4.4190000000000002E-3</v>
      </c>
      <c r="DI39" s="234">
        <v>0.48543625000000001</v>
      </c>
      <c r="DJ39" s="234">
        <v>0.15952887499999999</v>
      </c>
      <c r="DK39" s="234">
        <v>0.64496512500000003</v>
      </c>
      <c r="DL39" s="234">
        <v>0.51003074999999998</v>
      </c>
      <c r="DM39" s="234">
        <v>0.16426674999999999</v>
      </c>
      <c r="DN39" s="234">
        <v>0.67429749999999999</v>
      </c>
      <c r="DO39" s="234">
        <v>0.55978224999999904</v>
      </c>
      <c r="DP39" s="234">
        <v>0.17657875000000001</v>
      </c>
      <c r="DQ39" s="234">
        <v>0.73636100000000004</v>
      </c>
      <c r="DR39" s="234">
        <v>0.58367999999999998</v>
      </c>
      <c r="DS39" s="234">
        <v>0.18367349999999999</v>
      </c>
      <c r="DT39" s="234">
        <v>0.76735349999999902</v>
      </c>
      <c r="DU39" s="234">
        <v>0.61019800000000002</v>
      </c>
      <c r="DV39" s="234">
        <v>0.19203099999999901</v>
      </c>
      <c r="DW39" s="234">
        <v>0.80222899999999997</v>
      </c>
      <c r="DX39" s="234">
        <v>82.760609657807706</v>
      </c>
      <c r="DY39" s="234">
        <v>80.549681053038199</v>
      </c>
      <c r="DZ39" s="234">
        <v>82.213747603794801</v>
      </c>
      <c r="EA39" s="234">
        <v>82.347976077912904</v>
      </c>
      <c r="EB39" s="234">
        <v>81.437661608329094</v>
      </c>
      <c r="EC39" s="234">
        <v>82.126212836322196</v>
      </c>
      <c r="ED39" s="234">
        <v>81.147624813041105</v>
      </c>
      <c r="EE39" s="234">
        <v>81.918124349617301</v>
      </c>
      <c r="EF39" s="234">
        <v>81.332389955470205</v>
      </c>
      <c r="EG39" s="234">
        <v>80.352247807017505</v>
      </c>
      <c r="EH39" s="234">
        <v>81.285542007965205</v>
      </c>
      <c r="EI39" s="234">
        <v>80.575640822645596</v>
      </c>
      <c r="EJ39" s="234">
        <v>79.466009393672195</v>
      </c>
      <c r="EK39" s="234">
        <v>80.455759747124105</v>
      </c>
      <c r="EL39" s="234">
        <v>79.702927717646702</v>
      </c>
      <c r="EM39" s="234">
        <v>86.030999999999906</v>
      </c>
      <c r="EN39" s="234">
        <v>3380.79</v>
      </c>
      <c r="EO39" s="234">
        <v>11.965299999999999</v>
      </c>
      <c r="EP39" s="234">
        <v>1.8980300000000001</v>
      </c>
      <c r="EQ39" s="234">
        <v>0.75076999999999905</v>
      </c>
      <c r="ER39" s="234">
        <v>5.9898E-2</v>
      </c>
      <c r="ES39" s="234">
        <v>14.673997999999999</v>
      </c>
      <c r="ET39" s="234">
        <v>81.540831612488901</v>
      </c>
    </row>
    <row r="40" spans="1:150" x14ac:dyDescent="0.15">
      <c r="A40" s="310"/>
      <c r="B40" s="311"/>
      <c r="C40" s="234">
        <v>528.86099999999999</v>
      </c>
      <c r="D40" s="234">
        <v>15</v>
      </c>
      <c r="E40" s="234">
        <v>0.96672999999999998</v>
      </c>
      <c r="F40" s="234">
        <v>2.4000000000000001E-4</v>
      </c>
      <c r="G40" s="234">
        <v>-3.4415000000000001E-2</v>
      </c>
      <c r="H40" s="234">
        <v>3.3730875</v>
      </c>
      <c r="I40" s="234">
        <v>1.1965924999999999</v>
      </c>
      <c r="J40" s="234">
        <v>4.56968</v>
      </c>
      <c r="K40" s="234">
        <v>3.460575</v>
      </c>
      <c r="L40" s="234">
        <v>1.160955</v>
      </c>
      <c r="M40" s="234">
        <v>4.6215299999999999</v>
      </c>
      <c r="N40" s="234">
        <v>3.7083999999999899</v>
      </c>
      <c r="O40" s="234">
        <v>1.14391</v>
      </c>
      <c r="P40" s="234">
        <v>4.8523099999999904</v>
      </c>
      <c r="Q40" s="234">
        <v>3.8774999999999902</v>
      </c>
      <c r="R40" s="234">
        <v>1.1876225</v>
      </c>
      <c r="S40" s="234">
        <v>5.0651224999999904</v>
      </c>
      <c r="T40" s="234">
        <v>4.0411400000000004</v>
      </c>
      <c r="U40" s="234">
        <v>1.2456199999999999</v>
      </c>
      <c r="V40" s="234">
        <v>5.2867600000000001</v>
      </c>
      <c r="W40" s="234">
        <v>2.69</v>
      </c>
      <c r="X40" s="234">
        <v>0.79125000000000001</v>
      </c>
      <c r="Y40" s="234">
        <v>3.4812500000000002</v>
      </c>
      <c r="Z40" s="234">
        <v>2.6575000000000002</v>
      </c>
      <c r="AA40" s="234">
        <v>0.82050000000000001</v>
      </c>
      <c r="AB40" s="234">
        <v>3.4780000000000002</v>
      </c>
      <c r="AC40" s="234">
        <v>2.5550000000000002</v>
      </c>
      <c r="AD40" s="234">
        <v>0.84050000000000002</v>
      </c>
      <c r="AE40" s="234">
        <v>3.3955000000000002</v>
      </c>
      <c r="AF40" s="234">
        <v>2.4830000000000001</v>
      </c>
      <c r="AG40" s="234">
        <v>0.82250000000000001</v>
      </c>
      <c r="AH40" s="234">
        <v>3.3054999999999999</v>
      </c>
      <c r="AI40" s="234">
        <v>2.4060000000000001</v>
      </c>
      <c r="AJ40" s="234">
        <v>0.79929999999999901</v>
      </c>
      <c r="AK40" s="234">
        <v>3.2052999999999998</v>
      </c>
      <c r="AL40" s="234">
        <v>121.65</v>
      </c>
      <c r="AM40" s="234">
        <v>38.912500000000001</v>
      </c>
      <c r="AN40" s="234">
        <v>160.5625</v>
      </c>
      <c r="AO40" s="234">
        <v>121.6</v>
      </c>
      <c r="AP40" s="234">
        <v>38.9</v>
      </c>
      <c r="AQ40" s="234">
        <v>160.5</v>
      </c>
      <c r="AR40" s="234">
        <v>121.45</v>
      </c>
      <c r="AS40" s="234">
        <v>38.875</v>
      </c>
      <c r="AT40" s="234">
        <v>160.32499999999999</v>
      </c>
      <c r="AU40" s="234">
        <v>121.375</v>
      </c>
      <c r="AV40" s="234">
        <v>38.85</v>
      </c>
      <c r="AW40" s="234">
        <v>160.22499999999999</v>
      </c>
      <c r="AX40" s="234">
        <v>121.3</v>
      </c>
      <c r="AY40" s="234">
        <v>38.840000000000003</v>
      </c>
      <c r="AZ40" s="234">
        <v>160.13999999999999</v>
      </c>
      <c r="BA40" s="234">
        <v>0.50675000000000003</v>
      </c>
      <c r="BB40" s="234">
        <v>0.158</v>
      </c>
      <c r="BC40" s="234">
        <v>0.66474999999999995</v>
      </c>
      <c r="BD40" s="234">
        <v>0.52749999999999997</v>
      </c>
      <c r="BE40" s="234">
        <v>0.16625000000000001</v>
      </c>
      <c r="BF40" s="234">
        <v>0.69374999999999998</v>
      </c>
      <c r="BG40" s="234">
        <v>0.56425000000000003</v>
      </c>
      <c r="BH40" s="234">
        <v>0.18112500000000001</v>
      </c>
      <c r="BI40" s="234">
        <v>0.74537500000000001</v>
      </c>
      <c r="BJ40" s="234">
        <v>0.57799999999999996</v>
      </c>
      <c r="BK40" s="234">
        <v>0.18629999999999999</v>
      </c>
      <c r="BL40" s="234">
        <v>0.76429999999999998</v>
      </c>
      <c r="BM40" s="234">
        <v>0.59119999999999995</v>
      </c>
      <c r="BN40" s="234">
        <v>0.19069999999999901</v>
      </c>
      <c r="BO40" s="234">
        <v>0.78190000000000004</v>
      </c>
      <c r="BP40" s="234">
        <v>0.10535</v>
      </c>
      <c r="BQ40" s="234">
        <v>3.8537500000000002E-2</v>
      </c>
      <c r="BR40" s="234">
        <v>0.1438875</v>
      </c>
      <c r="BS40" s="234">
        <v>0.110724999999999</v>
      </c>
      <c r="BT40" s="234">
        <v>3.7475000000000001E-2</v>
      </c>
      <c r="BU40" s="234">
        <v>0.1482</v>
      </c>
      <c r="BV40" s="234">
        <v>0.123474999999999</v>
      </c>
      <c r="BW40" s="234">
        <v>3.7850000000000002E-2</v>
      </c>
      <c r="BX40" s="234">
        <v>0.161325</v>
      </c>
      <c r="BY40" s="234">
        <v>0.13087499999999999</v>
      </c>
      <c r="BZ40" s="234">
        <v>3.9824999999999999E-2</v>
      </c>
      <c r="CA40" s="234">
        <v>0.17069999999999999</v>
      </c>
      <c r="CB40" s="234">
        <v>0.1394</v>
      </c>
      <c r="CC40" s="234">
        <v>4.2290000000000001E-2</v>
      </c>
      <c r="CD40" s="234">
        <v>0.18168999999999999</v>
      </c>
      <c r="CE40" s="234">
        <v>4.8724999999999997E-2</v>
      </c>
      <c r="CF40" s="234">
        <v>1.7212499999999999E-2</v>
      </c>
      <c r="CG40" s="234">
        <v>6.5937499999999996E-2</v>
      </c>
      <c r="CH40" s="234">
        <v>5.2975000000000001E-2</v>
      </c>
      <c r="CI40" s="234">
        <v>1.7510000000000001E-2</v>
      </c>
      <c r="CJ40" s="234">
        <v>7.0485000000000006E-2</v>
      </c>
      <c r="CK40" s="234">
        <v>6.3524999999999998E-2</v>
      </c>
      <c r="CL40" s="234">
        <v>1.93099999999999E-2</v>
      </c>
      <c r="CM40" s="234">
        <v>8.2834999999999895E-2</v>
      </c>
      <c r="CN40" s="234">
        <v>6.9150000000000003E-2</v>
      </c>
      <c r="CO40" s="234">
        <v>2.08775E-2</v>
      </c>
      <c r="CP40" s="234">
        <v>9.0027499999999996E-2</v>
      </c>
      <c r="CQ40" s="234">
        <v>7.5269999999999906E-2</v>
      </c>
      <c r="CR40" s="234">
        <v>2.2800000000000001E-2</v>
      </c>
      <c r="CS40" s="234">
        <v>9.8069999999999893E-2</v>
      </c>
      <c r="CT40" s="234">
        <v>5.7762500000000001E-3</v>
      </c>
      <c r="CU40" s="234">
        <v>2.45875E-3</v>
      </c>
      <c r="CV40" s="234">
        <v>8.2349999999999993E-3</v>
      </c>
      <c r="CW40" s="234">
        <v>6.4324999999999998E-3</v>
      </c>
      <c r="CX40" s="234">
        <v>2.3097500000000002E-3</v>
      </c>
      <c r="CY40" s="234">
        <v>8.74225E-3</v>
      </c>
      <c r="CZ40" s="234">
        <v>8.3874999999999904E-3</v>
      </c>
      <c r="DA40" s="234">
        <v>2.3974999999999999E-3</v>
      </c>
      <c r="DB40" s="234">
        <v>1.0784999999999999E-2</v>
      </c>
      <c r="DC40" s="234">
        <v>9.6724999999999901E-3</v>
      </c>
      <c r="DD40" s="234">
        <v>2.7049999999999999E-3</v>
      </c>
      <c r="DE40" s="234">
        <v>1.23775E-2</v>
      </c>
      <c r="DF40" s="234">
        <v>1.12E-2</v>
      </c>
      <c r="DG40" s="234">
        <v>3.1349999999999898E-3</v>
      </c>
      <c r="DH40" s="234">
        <v>1.4335000000000001E-2</v>
      </c>
      <c r="DI40" s="234">
        <v>0.66660125000000003</v>
      </c>
      <c r="DJ40" s="234">
        <v>0.21620875000000001</v>
      </c>
      <c r="DK40" s="234">
        <v>0.88280999999999998</v>
      </c>
      <c r="DL40" s="234">
        <v>0.69763249999999899</v>
      </c>
      <c r="DM40" s="234">
        <v>0.22354474999999999</v>
      </c>
      <c r="DN40" s="234">
        <v>0.92117724999999995</v>
      </c>
      <c r="DO40" s="234">
        <v>0.75963749999999997</v>
      </c>
      <c r="DP40" s="234">
        <v>0.24068249999999999</v>
      </c>
      <c r="DQ40" s="234">
        <v>1.0003200000000001</v>
      </c>
      <c r="DR40" s="234">
        <v>0.78769749999999905</v>
      </c>
      <c r="DS40" s="234">
        <v>0.2497075</v>
      </c>
      <c r="DT40" s="234">
        <v>1.0374049999999999</v>
      </c>
      <c r="DU40" s="234">
        <v>0.81706999999999996</v>
      </c>
      <c r="DV40" s="234">
        <v>0.25892499999999902</v>
      </c>
      <c r="DW40" s="234">
        <v>1.075995</v>
      </c>
      <c r="DX40" s="234">
        <v>76.019959458521797</v>
      </c>
      <c r="DY40" s="234">
        <v>73.077523458231894</v>
      </c>
      <c r="DZ40" s="234">
        <v>75.299328281283593</v>
      </c>
      <c r="EA40" s="234">
        <v>75.612876406990793</v>
      </c>
      <c r="EB40" s="234">
        <v>74.369896855103903</v>
      </c>
      <c r="EC40" s="234">
        <v>75.311238960797098</v>
      </c>
      <c r="ED40" s="234">
        <v>74.278850109427196</v>
      </c>
      <c r="EE40" s="234">
        <v>75.254744320837602</v>
      </c>
      <c r="EF40" s="234">
        <v>74.513655630198301</v>
      </c>
      <c r="EG40" s="234">
        <v>73.378422554343501</v>
      </c>
      <c r="EH40" s="234">
        <v>74.607290529919993</v>
      </c>
      <c r="EI40" s="234">
        <v>73.674215952303996</v>
      </c>
      <c r="EJ40" s="234">
        <v>72.356101680394502</v>
      </c>
      <c r="EK40" s="234">
        <v>73.650671043738498</v>
      </c>
      <c r="EL40" s="234">
        <v>72.667623920185505</v>
      </c>
      <c r="EM40" s="234">
        <v>71.771299999999997</v>
      </c>
      <c r="EN40" s="234">
        <v>3368.84</v>
      </c>
      <c r="EO40" s="234">
        <v>14.913600000000001</v>
      </c>
      <c r="EP40" s="234">
        <v>3.25368999999999</v>
      </c>
      <c r="EQ40" s="234">
        <v>1.5989599999999999</v>
      </c>
      <c r="ER40" s="234">
        <v>0.20783399999999899</v>
      </c>
      <c r="ES40" s="234">
        <v>19.974083999999898</v>
      </c>
      <c r="ET40" s="234">
        <v>74.664750583806494</v>
      </c>
    </row>
    <row r="41" spans="1:150" x14ac:dyDescent="0.15">
      <c r="A41" s="310"/>
      <c r="B41" s="311"/>
      <c r="C41" s="234">
        <v>705.149</v>
      </c>
      <c r="D41" s="234">
        <v>20</v>
      </c>
      <c r="E41" s="234">
        <v>0.92898999999999998</v>
      </c>
      <c r="F41" s="234">
        <v>1.9000000000000001E-4</v>
      </c>
      <c r="G41" s="234">
        <v>-7.6438000000000006E-2</v>
      </c>
      <c r="H41" s="234">
        <v>3.3857624999999998</v>
      </c>
      <c r="I41" s="234">
        <v>1.1819787500000001</v>
      </c>
      <c r="J41" s="234">
        <v>4.5677412500000001</v>
      </c>
      <c r="K41" s="234">
        <v>3.4886750000000002</v>
      </c>
      <c r="L41" s="234">
        <v>1.160555</v>
      </c>
      <c r="M41" s="234">
        <v>4.6492300000000002</v>
      </c>
      <c r="N41" s="234">
        <v>3.7103249999999899</v>
      </c>
      <c r="O41" s="234">
        <v>1.1462075</v>
      </c>
      <c r="P41" s="234">
        <v>4.8565325000000001</v>
      </c>
      <c r="Q41" s="234">
        <v>3.8570250000000001</v>
      </c>
      <c r="R41" s="234">
        <v>1.1872924999999901</v>
      </c>
      <c r="S41" s="234">
        <v>5.0443175</v>
      </c>
      <c r="T41" s="234">
        <v>4.0188300000000003</v>
      </c>
      <c r="U41" s="234">
        <v>1.23885</v>
      </c>
      <c r="V41" s="234">
        <v>5.2576799999999997</v>
      </c>
      <c r="W41" s="234">
        <v>2.2512500000000002</v>
      </c>
      <c r="X41" s="234">
        <v>0.64024999999999999</v>
      </c>
      <c r="Y41" s="234">
        <v>2.8915000000000002</v>
      </c>
      <c r="Z41" s="234">
        <v>2.2170000000000001</v>
      </c>
      <c r="AA41" s="234">
        <v>0.67449999999999999</v>
      </c>
      <c r="AB41" s="234">
        <v>2.8915000000000002</v>
      </c>
      <c r="AC41" s="234">
        <v>2.1070000000000002</v>
      </c>
      <c r="AD41" s="234">
        <v>0.70074999999999998</v>
      </c>
      <c r="AE41" s="234">
        <v>2.80775</v>
      </c>
      <c r="AF41" s="234">
        <v>2.0292500000000002</v>
      </c>
      <c r="AG41" s="234">
        <v>0.68100000000000005</v>
      </c>
      <c r="AH41" s="234">
        <v>2.7102499999999998</v>
      </c>
      <c r="AI41" s="234">
        <v>1.946</v>
      </c>
      <c r="AJ41" s="234">
        <v>0.65529999999999999</v>
      </c>
      <c r="AK41" s="234">
        <v>2.6013000000000002</v>
      </c>
      <c r="AL41" s="234">
        <v>121.25</v>
      </c>
      <c r="AM41" s="234">
        <v>38.762500000000003</v>
      </c>
      <c r="AN41" s="234">
        <v>160.01249999999999</v>
      </c>
      <c r="AO41" s="234">
        <v>121.15</v>
      </c>
      <c r="AP41" s="234">
        <v>38.75</v>
      </c>
      <c r="AQ41" s="234">
        <v>159.9</v>
      </c>
      <c r="AR41" s="234">
        <v>120.97499999999999</v>
      </c>
      <c r="AS41" s="234">
        <v>38.725000000000001</v>
      </c>
      <c r="AT41" s="234">
        <v>159.69999999999999</v>
      </c>
      <c r="AU41" s="234">
        <v>120.875</v>
      </c>
      <c r="AV41" s="234">
        <v>38.700000000000003</v>
      </c>
      <c r="AW41" s="234">
        <v>159.57499999999999</v>
      </c>
      <c r="AX41" s="234">
        <v>120.8</v>
      </c>
      <c r="AY41" s="234">
        <v>38.67</v>
      </c>
      <c r="AZ41" s="234">
        <v>159.47</v>
      </c>
      <c r="BA41" s="234">
        <v>0.57474999999999998</v>
      </c>
      <c r="BB41" s="234">
        <v>0.17549999999999999</v>
      </c>
      <c r="BC41" s="234">
        <v>0.75024999999999997</v>
      </c>
      <c r="BD41" s="234">
        <v>0.59799999999999998</v>
      </c>
      <c r="BE41" s="234">
        <v>0.18654999999999999</v>
      </c>
      <c r="BF41" s="234">
        <v>0.78454999999999997</v>
      </c>
      <c r="BG41" s="234">
        <v>0.63449999999999995</v>
      </c>
      <c r="BH41" s="234">
        <v>0.20519999999999999</v>
      </c>
      <c r="BI41" s="234">
        <v>0.839699999999999</v>
      </c>
      <c r="BJ41" s="234">
        <v>0.64649999999999996</v>
      </c>
      <c r="BK41" s="234">
        <v>0.20997499999999999</v>
      </c>
      <c r="BL41" s="234">
        <v>0.85647499999999999</v>
      </c>
      <c r="BM41" s="234">
        <v>0.65710000000000002</v>
      </c>
      <c r="BN41" s="234">
        <v>0.2137</v>
      </c>
      <c r="BO41" s="234">
        <v>0.87080000000000002</v>
      </c>
      <c r="BP41" s="234">
        <v>0.15125</v>
      </c>
      <c r="BQ41" s="234">
        <v>5.4362499999999897E-2</v>
      </c>
      <c r="BR41" s="234">
        <v>0.205612499999999</v>
      </c>
      <c r="BS41" s="234">
        <v>0.157975</v>
      </c>
      <c r="BT41" s="234">
        <v>5.2999999999999999E-2</v>
      </c>
      <c r="BU41" s="234">
        <v>0.210975</v>
      </c>
      <c r="BV41" s="234">
        <v>0.17315</v>
      </c>
      <c r="BW41" s="234">
        <v>5.3524999999999899E-2</v>
      </c>
      <c r="BX41" s="234">
        <v>0.22667499999999999</v>
      </c>
      <c r="BY41" s="234">
        <v>0.18240000000000001</v>
      </c>
      <c r="BZ41" s="234">
        <v>5.6049999999999899E-2</v>
      </c>
      <c r="CA41" s="234">
        <v>0.23845</v>
      </c>
      <c r="CB41" s="234">
        <v>0.19189999999999999</v>
      </c>
      <c r="CC41" s="234">
        <v>5.8950000000000002E-2</v>
      </c>
      <c r="CD41" s="234">
        <v>0.25085000000000002</v>
      </c>
      <c r="CE41" s="234">
        <v>7.8562499999999993E-2</v>
      </c>
      <c r="CF41" s="234">
        <v>2.6949999999999901E-2</v>
      </c>
      <c r="CG41" s="234">
        <v>0.1055125</v>
      </c>
      <c r="CH41" s="234">
        <v>8.4724999999999995E-2</v>
      </c>
      <c r="CI41" s="234">
        <v>2.7699999999999999E-2</v>
      </c>
      <c r="CJ41" s="234">
        <v>0.112425</v>
      </c>
      <c r="CK41" s="234">
        <v>9.8424999999999999E-2</v>
      </c>
      <c r="CL41" s="234">
        <v>3.0300000000000001E-2</v>
      </c>
      <c r="CM41" s="234">
        <v>0.12872500000000001</v>
      </c>
      <c r="CN41" s="234">
        <v>0.10552499999999999</v>
      </c>
      <c r="CO41" s="234">
        <v>3.2274999999999998E-2</v>
      </c>
      <c r="CP41" s="234">
        <v>0.13780000000000001</v>
      </c>
      <c r="CQ41" s="234">
        <v>0.1132</v>
      </c>
      <c r="CR41" s="234">
        <v>3.4770000000000002E-2</v>
      </c>
      <c r="CS41" s="234">
        <v>0.14796999999999999</v>
      </c>
      <c r="CT41" s="234">
        <v>1.345E-2</v>
      </c>
      <c r="CU41" s="234">
        <v>5.6137499999999998E-3</v>
      </c>
      <c r="CV41" s="234">
        <v>1.9063750000000001E-2</v>
      </c>
      <c r="CW41" s="234">
        <v>1.47975E-2</v>
      </c>
      <c r="CX41" s="234">
        <v>5.2775000000000001E-3</v>
      </c>
      <c r="CY41" s="234">
        <v>2.0074999999999999E-2</v>
      </c>
      <c r="CZ41" s="234">
        <v>1.85875E-2</v>
      </c>
      <c r="DA41" s="234">
        <v>5.365E-3</v>
      </c>
      <c r="DB41" s="234">
        <v>2.3952500000000002E-2</v>
      </c>
      <c r="DC41" s="234">
        <v>2.11025E-2</v>
      </c>
      <c r="DD41" s="234">
        <v>5.9699999999999996E-3</v>
      </c>
      <c r="DE41" s="234">
        <v>2.7072499999999999E-2</v>
      </c>
      <c r="DF41" s="234">
        <v>2.39899999999999E-2</v>
      </c>
      <c r="DG41" s="234">
        <v>6.8209999999999998E-3</v>
      </c>
      <c r="DH41" s="234">
        <v>3.0810999999999901E-2</v>
      </c>
      <c r="DI41" s="234">
        <v>0.81801249999999903</v>
      </c>
      <c r="DJ41" s="234">
        <v>0.26242624999999897</v>
      </c>
      <c r="DK41" s="234">
        <v>1.0804387499999999</v>
      </c>
      <c r="DL41" s="234">
        <v>0.85549750000000002</v>
      </c>
      <c r="DM41" s="234">
        <v>0.27252749999999998</v>
      </c>
      <c r="DN41" s="234">
        <v>1.1280250000000001</v>
      </c>
      <c r="DO41" s="234">
        <v>0.92466249999999905</v>
      </c>
      <c r="DP41" s="234">
        <v>0.29438999999999999</v>
      </c>
      <c r="DQ41" s="234">
        <v>1.2190524999999901</v>
      </c>
      <c r="DR41" s="234">
        <v>0.95552749999999997</v>
      </c>
      <c r="DS41" s="234">
        <v>0.30426999999999998</v>
      </c>
      <c r="DT41" s="234">
        <v>1.2597974999999999</v>
      </c>
      <c r="DU41" s="234">
        <v>0.98618999999999901</v>
      </c>
      <c r="DV41" s="234">
        <v>0.31424099999999999</v>
      </c>
      <c r="DW41" s="234">
        <v>1.3004309999999999</v>
      </c>
      <c r="DX41" s="234">
        <v>70.2617625036292</v>
      </c>
      <c r="DY41" s="234">
        <v>66.875931809413103</v>
      </c>
      <c r="DZ41" s="234">
        <v>69.439382843312501</v>
      </c>
      <c r="EA41" s="234">
        <v>69.900847167875995</v>
      </c>
      <c r="EB41" s="234">
        <v>68.451807615745196</v>
      </c>
      <c r="EC41" s="234">
        <v>69.550763502581901</v>
      </c>
      <c r="ED41" s="234">
        <v>68.619631487164199</v>
      </c>
      <c r="EE41" s="234">
        <v>69.703454601039397</v>
      </c>
      <c r="EF41" s="234">
        <v>68.881364830472805</v>
      </c>
      <c r="EG41" s="234">
        <v>67.6589632428161</v>
      </c>
      <c r="EH41" s="234">
        <v>69.009432412002496</v>
      </c>
      <c r="EI41" s="234">
        <v>67.985132531220302</v>
      </c>
      <c r="EJ41" s="234">
        <v>66.630162544742902</v>
      </c>
      <c r="EK41" s="234">
        <v>68.005129820742596</v>
      </c>
      <c r="EL41" s="234">
        <v>66.962414768642006</v>
      </c>
      <c r="EM41" s="234">
        <v>59.371299999999998</v>
      </c>
      <c r="EN41" s="234">
        <v>3356.27</v>
      </c>
      <c r="EO41" s="234">
        <v>16.7957</v>
      </c>
      <c r="EP41" s="234">
        <v>4.6001499999999904</v>
      </c>
      <c r="EQ41" s="234">
        <v>2.50787</v>
      </c>
      <c r="ER41" s="234">
        <v>0.467721</v>
      </c>
      <c r="ES41" s="234">
        <v>24.371441000000001</v>
      </c>
      <c r="ET41" s="234">
        <v>68.915498267008502</v>
      </c>
    </row>
    <row r="42" spans="1:150" s="264" customFormat="1" x14ac:dyDescent="0.15">
      <c r="A42" s="312"/>
      <c r="B42" s="313"/>
      <c r="C42" s="234">
        <v>881.43600000000004</v>
      </c>
      <c r="D42" s="234">
        <v>25</v>
      </c>
      <c r="E42" s="234">
        <v>0.89242999999999995</v>
      </c>
      <c r="F42" s="234">
        <v>2.2000000000000001E-4</v>
      </c>
      <c r="G42" s="234">
        <v>-0.120536</v>
      </c>
      <c r="H42" s="234">
        <v>3.3895124999999999</v>
      </c>
      <c r="I42" s="234">
        <v>1.1642762499999999</v>
      </c>
      <c r="J42" s="234">
        <v>4.5537887499999998</v>
      </c>
      <c r="K42" s="234">
        <v>3.4876749999999999</v>
      </c>
      <c r="L42" s="234">
        <v>1.1511274999999901</v>
      </c>
      <c r="M42" s="234">
        <v>4.6388024999999997</v>
      </c>
      <c r="N42" s="234">
        <v>3.7208749999999999</v>
      </c>
      <c r="O42" s="234">
        <v>1.16004</v>
      </c>
      <c r="P42" s="234">
        <v>4.8809149999999999</v>
      </c>
      <c r="Q42" s="234">
        <v>3.8652500000000001</v>
      </c>
      <c r="R42" s="234">
        <v>1.1965174999999999</v>
      </c>
      <c r="S42" s="234">
        <v>5.0617675000000002</v>
      </c>
      <c r="T42" s="234">
        <v>3.9983</v>
      </c>
      <c r="U42" s="234">
        <v>1.24543</v>
      </c>
      <c r="V42" s="234">
        <v>5.2437300000000002</v>
      </c>
      <c r="W42" s="234">
        <v>1.865</v>
      </c>
      <c r="X42" s="234">
        <v>0.51137500000000002</v>
      </c>
      <c r="Y42" s="234">
        <v>2.3763749999999999</v>
      </c>
      <c r="Z42" s="234">
        <v>1.8305</v>
      </c>
      <c r="AA42" s="234">
        <v>0.54800000000000004</v>
      </c>
      <c r="AB42" s="234">
        <v>2.3784999999999998</v>
      </c>
      <c r="AC42" s="234">
        <v>1.7217499999999999</v>
      </c>
      <c r="AD42" s="234">
        <v>0.57899999999999996</v>
      </c>
      <c r="AE42" s="234">
        <v>2.3007499999999999</v>
      </c>
      <c r="AF42" s="234">
        <v>1.643</v>
      </c>
      <c r="AG42" s="234">
        <v>0.55900000000000005</v>
      </c>
      <c r="AH42" s="234">
        <v>2.202</v>
      </c>
      <c r="AI42" s="234">
        <v>1.5580000000000001</v>
      </c>
      <c r="AJ42" s="234">
        <v>0.53249999999999997</v>
      </c>
      <c r="AK42" s="234">
        <v>2.0905</v>
      </c>
      <c r="AL42" s="234">
        <v>120.8125</v>
      </c>
      <c r="AM42" s="234">
        <v>38.625</v>
      </c>
      <c r="AN42" s="234">
        <v>159.4375</v>
      </c>
      <c r="AO42" s="234">
        <v>120.7</v>
      </c>
      <c r="AP42" s="234">
        <v>38.6</v>
      </c>
      <c r="AQ42" s="234">
        <v>159.30000000000001</v>
      </c>
      <c r="AR42" s="234">
        <v>120.45</v>
      </c>
      <c r="AS42" s="234">
        <v>38.575000000000003</v>
      </c>
      <c r="AT42" s="234">
        <v>159.02500000000001</v>
      </c>
      <c r="AU42" s="234">
        <v>120.35</v>
      </c>
      <c r="AV42" s="234">
        <v>38.524999999999999</v>
      </c>
      <c r="AW42" s="234">
        <v>158.875</v>
      </c>
      <c r="AX42" s="234">
        <v>120.2</v>
      </c>
      <c r="AY42" s="234">
        <v>38.5</v>
      </c>
      <c r="AZ42" s="234">
        <v>158.69999999999999</v>
      </c>
      <c r="BA42" s="234">
        <v>0.61724999999999997</v>
      </c>
      <c r="BB42" s="234">
        <v>0.18512500000000001</v>
      </c>
      <c r="BC42" s="234">
        <v>0.80237499999999995</v>
      </c>
      <c r="BD42" s="234">
        <v>0.64224999999999999</v>
      </c>
      <c r="BE42" s="234">
        <v>0.19872499999999901</v>
      </c>
      <c r="BF42" s="234">
        <v>0.84097500000000003</v>
      </c>
      <c r="BG42" s="234">
        <v>0.67849999999999999</v>
      </c>
      <c r="BH42" s="234">
        <v>0.22090000000000001</v>
      </c>
      <c r="BI42" s="234">
        <v>0.89939999999999998</v>
      </c>
      <c r="BJ42" s="234">
        <v>0.68799999999999994</v>
      </c>
      <c r="BK42" s="234">
        <v>0.22494999999999901</v>
      </c>
      <c r="BL42" s="234">
        <v>0.91294999999999904</v>
      </c>
      <c r="BM42" s="234">
        <v>0.69499999999999995</v>
      </c>
      <c r="BN42" s="234">
        <v>0.22789999999999999</v>
      </c>
      <c r="BO42" s="234">
        <v>0.92289999999999905</v>
      </c>
      <c r="BP42" s="234">
        <v>0.19525000000000001</v>
      </c>
      <c r="BQ42" s="234">
        <v>6.9112499999999993E-2</v>
      </c>
      <c r="BR42" s="234">
        <v>0.2643625</v>
      </c>
      <c r="BS42" s="234">
        <v>0.20332499999999901</v>
      </c>
      <c r="BT42" s="234">
        <v>6.7775000000000002E-2</v>
      </c>
      <c r="BU42" s="234">
        <v>0.27110000000000001</v>
      </c>
      <c r="BV42" s="234">
        <v>0.22</v>
      </c>
      <c r="BW42" s="234">
        <v>6.8375000000000005E-2</v>
      </c>
      <c r="BX42" s="234">
        <v>0.28837499999999999</v>
      </c>
      <c r="BY42" s="234">
        <v>0.22950000000000001</v>
      </c>
      <c r="BZ42" s="234">
        <v>7.1199999999999999E-2</v>
      </c>
      <c r="CA42" s="234">
        <v>0.30070000000000002</v>
      </c>
      <c r="CB42" s="234">
        <v>0.24010000000000001</v>
      </c>
      <c r="CC42" s="234">
        <v>7.4499999999999997E-2</v>
      </c>
      <c r="CD42" s="234">
        <v>0.31459999999999999</v>
      </c>
      <c r="CE42" s="234">
        <v>0.1077</v>
      </c>
      <c r="CF42" s="234">
        <v>3.5862499999999999E-2</v>
      </c>
      <c r="CG42" s="234">
        <v>0.14356250000000001</v>
      </c>
      <c r="CH42" s="234">
        <v>0.115275</v>
      </c>
      <c r="CI42" s="234">
        <v>3.7274999999999898E-2</v>
      </c>
      <c r="CJ42" s="234">
        <v>0.15254999999999999</v>
      </c>
      <c r="CK42" s="234">
        <v>0.13119999999999901</v>
      </c>
      <c r="CL42" s="234">
        <v>4.0849999999999997E-2</v>
      </c>
      <c r="CM42" s="234">
        <v>0.17204999999999901</v>
      </c>
      <c r="CN42" s="234">
        <v>0.13930000000000001</v>
      </c>
      <c r="CO42" s="234">
        <v>4.3174999999999998E-2</v>
      </c>
      <c r="CP42" s="234">
        <v>0.182475</v>
      </c>
      <c r="CQ42" s="234">
        <v>0.1472</v>
      </c>
      <c r="CR42" s="234">
        <v>4.5699999999999998E-2</v>
      </c>
      <c r="CS42" s="234">
        <v>0.19289999999999999</v>
      </c>
      <c r="CT42" s="234">
        <v>2.4787500000000001E-2</v>
      </c>
      <c r="CU42" s="234">
        <v>1.01525E-2</v>
      </c>
      <c r="CV42" s="234">
        <v>3.4939999999999999E-2</v>
      </c>
      <c r="CW42" s="234">
        <v>2.7E-2</v>
      </c>
      <c r="CX42" s="234">
        <v>9.5724999999999994E-3</v>
      </c>
      <c r="CY42" s="234">
        <v>3.6572500000000001E-2</v>
      </c>
      <c r="CZ42" s="234">
        <v>3.295E-2</v>
      </c>
      <c r="DA42" s="234">
        <v>9.58E-3</v>
      </c>
      <c r="DB42" s="234">
        <v>4.2529999999999998E-2</v>
      </c>
      <c r="DC42" s="234">
        <v>3.6924999999999999E-2</v>
      </c>
      <c r="DD42" s="234">
        <v>1.0529999999999999E-2</v>
      </c>
      <c r="DE42" s="234">
        <v>4.7454999999999997E-2</v>
      </c>
      <c r="DF42" s="234">
        <v>4.1390000000000003E-2</v>
      </c>
      <c r="DG42" s="234">
        <v>1.189E-2</v>
      </c>
      <c r="DH42" s="234">
        <v>5.3280000000000001E-2</v>
      </c>
      <c r="DI42" s="234">
        <v>0.94498749999999998</v>
      </c>
      <c r="DJ42" s="234">
        <v>0.30025249999999998</v>
      </c>
      <c r="DK42" s="234">
        <v>1.2452399999999999</v>
      </c>
      <c r="DL42" s="234">
        <v>0.98785000000000001</v>
      </c>
      <c r="DM42" s="234">
        <v>0.313347499999999</v>
      </c>
      <c r="DN42" s="234">
        <v>1.30119749999999</v>
      </c>
      <c r="DO42" s="234">
        <v>1.0626500000000001</v>
      </c>
      <c r="DP42" s="234">
        <v>0.33970499999999998</v>
      </c>
      <c r="DQ42" s="234">
        <v>1.402355</v>
      </c>
      <c r="DR42" s="234">
        <v>1.0937250000000001</v>
      </c>
      <c r="DS42" s="234">
        <v>0.34985499999999897</v>
      </c>
      <c r="DT42" s="234">
        <v>1.4435799999999901</v>
      </c>
      <c r="DU42" s="234">
        <v>1.1236900000000001</v>
      </c>
      <c r="DV42" s="234">
        <v>0.35998999999999998</v>
      </c>
      <c r="DW42" s="234">
        <v>1.4836799999999899</v>
      </c>
      <c r="DX42" s="234">
        <v>65.318324316459197</v>
      </c>
      <c r="DY42" s="234">
        <v>61.656439163703801</v>
      </c>
      <c r="DZ42" s="234">
        <v>64.435369888535504</v>
      </c>
      <c r="EA42" s="234">
        <v>65.014931416712997</v>
      </c>
      <c r="EB42" s="234">
        <v>63.420004946584797</v>
      </c>
      <c r="EC42" s="234">
        <v>64.630849659640404</v>
      </c>
      <c r="ED42" s="234">
        <v>63.8498094386674</v>
      </c>
      <c r="EE42" s="234">
        <v>65.027008728161206</v>
      </c>
      <c r="EF42" s="234">
        <v>64.1349729562058</v>
      </c>
      <c r="EG42" s="234">
        <v>62.904294955313198</v>
      </c>
      <c r="EH42" s="234">
        <v>64.298066341770095</v>
      </c>
      <c r="EI42" s="234">
        <v>63.242078720957601</v>
      </c>
      <c r="EJ42" s="234">
        <v>61.849798431951797</v>
      </c>
      <c r="EK42" s="234">
        <v>63.3073140920581</v>
      </c>
      <c r="EL42" s="234">
        <v>62.203440094899101</v>
      </c>
      <c r="EM42" s="234">
        <v>48.626499999999901</v>
      </c>
      <c r="EN42" s="234">
        <v>3343</v>
      </c>
      <c r="EO42" s="234">
        <v>17.955199999999898</v>
      </c>
      <c r="EP42" s="234">
        <v>5.8701999999999996</v>
      </c>
      <c r="EQ42" s="234">
        <v>3.3696999999999999</v>
      </c>
      <c r="ER42" s="234">
        <v>0.83903000000000005</v>
      </c>
      <c r="ES42" s="234">
        <v>28.034129999999902</v>
      </c>
      <c r="ET42" s="234">
        <v>64.047644781557295</v>
      </c>
    </row>
    <row r="43" spans="1:150" ht="14" thickBot="1" x14ac:dyDescent="0.2">
      <c r="A43" s="260"/>
      <c r="B43" s="261"/>
      <c r="E43" s="215"/>
      <c r="F43" s="216"/>
      <c r="G43" s="216"/>
      <c r="H43" s="217"/>
      <c r="I43" s="216"/>
      <c r="J43" s="216"/>
      <c r="K43" s="217"/>
      <c r="L43" s="216"/>
      <c r="M43" s="258"/>
      <c r="N43" s="265"/>
      <c r="O43" s="258"/>
      <c r="P43" s="258"/>
      <c r="Q43" s="265"/>
      <c r="R43" s="258"/>
      <c r="S43" s="258"/>
      <c r="T43" s="265"/>
      <c r="U43" s="258"/>
      <c r="V43" s="258"/>
      <c r="W43" s="218"/>
      <c r="X43" s="258"/>
      <c r="Y43" s="266"/>
      <c r="Z43" s="219"/>
      <c r="AA43" s="258"/>
      <c r="AB43" s="266"/>
      <c r="AC43" s="219"/>
      <c r="AD43" s="258"/>
      <c r="AE43" s="266"/>
      <c r="AF43" s="219"/>
      <c r="AG43" s="258"/>
      <c r="AH43" s="266"/>
      <c r="AI43" s="219"/>
      <c r="AJ43" s="258"/>
      <c r="AK43" s="258"/>
      <c r="AL43" s="218"/>
      <c r="AM43" s="258"/>
      <c r="AN43" s="258"/>
      <c r="AO43" s="265"/>
      <c r="AP43" s="258"/>
      <c r="AR43" s="267"/>
      <c r="AS43" s="258"/>
      <c r="AT43" s="268"/>
    </row>
    <row r="44" spans="1:150" s="249" customFormat="1" ht="14" thickTop="1" x14ac:dyDescent="0.15">
      <c r="A44" s="247" t="s">
        <v>71</v>
      </c>
      <c r="B44" s="248" t="s">
        <v>70</v>
      </c>
      <c r="C44" s="247" t="s">
        <v>72</v>
      </c>
      <c r="E44" s="248"/>
      <c r="H44" s="250" t="s">
        <v>93</v>
      </c>
      <c r="K44" s="250" t="s">
        <v>95</v>
      </c>
      <c r="M44" s="247"/>
      <c r="N44" s="250" t="s">
        <v>96</v>
      </c>
      <c r="O44" s="247"/>
      <c r="P44" s="247"/>
      <c r="Q44" s="250" t="s">
        <v>97</v>
      </c>
      <c r="S44" s="247"/>
      <c r="T44" s="250" t="s">
        <v>98</v>
      </c>
      <c r="U44" s="247"/>
      <c r="V44" s="251"/>
      <c r="W44" s="247" t="s">
        <v>99</v>
      </c>
      <c r="X44" s="247" t="s">
        <v>109</v>
      </c>
      <c r="Y44" s="248"/>
      <c r="Z44" s="250" t="s">
        <v>99</v>
      </c>
      <c r="AA44" s="247" t="s">
        <v>110</v>
      </c>
      <c r="AB44" s="252"/>
      <c r="AC44" s="250" t="s">
        <v>99</v>
      </c>
      <c r="AD44" s="247" t="s">
        <v>111</v>
      </c>
      <c r="AE44" s="248"/>
      <c r="AF44" s="250" t="s">
        <v>99</v>
      </c>
      <c r="AG44" s="247" t="s">
        <v>112</v>
      </c>
      <c r="AH44" s="252"/>
      <c r="AI44" s="250" t="s">
        <v>99</v>
      </c>
      <c r="AJ44" s="247" t="s">
        <v>113</v>
      </c>
      <c r="AK44" s="251"/>
      <c r="AL44" s="247" t="s">
        <v>115</v>
      </c>
      <c r="AM44" s="247" t="s">
        <v>109</v>
      </c>
      <c r="AO44" s="250" t="s">
        <v>115</v>
      </c>
      <c r="AP44" s="247" t="s">
        <v>110</v>
      </c>
      <c r="AQ44" s="247"/>
      <c r="AR44" s="250" t="s">
        <v>115</v>
      </c>
      <c r="AS44" s="247" t="s">
        <v>111</v>
      </c>
      <c r="AU44" s="250" t="s">
        <v>115</v>
      </c>
      <c r="AV44" s="247" t="s">
        <v>112</v>
      </c>
      <c r="AW44" s="247"/>
      <c r="AX44" s="250" t="s">
        <v>115</v>
      </c>
      <c r="AY44" s="247" t="s">
        <v>113</v>
      </c>
      <c r="AZ44" s="251"/>
      <c r="BA44" s="247" t="s">
        <v>116</v>
      </c>
      <c r="BB44" s="247" t="s">
        <v>109</v>
      </c>
      <c r="BD44" s="250" t="s">
        <v>116</v>
      </c>
      <c r="BE44" s="247" t="s">
        <v>110</v>
      </c>
      <c r="BF44" s="247"/>
      <c r="BG44" s="250" t="s">
        <v>116</v>
      </c>
      <c r="BH44" s="247" t="s">
        <v>111</v>
      </c>
      <c r="BJ44" s="250" t="s">
        <v>116</v>
      </c>
      <c r="BK44" s="247" t="s">
        <v>112</v>
      </c>
      <c r="BL44" s="247"/>
      <c r="BM44" s="250" t="s">
        <v>116</v>
      </c>
      <c r="BN44" s="247" t="s">
        <v>113</v>
      </c>
      <c r="BO44" s="251"/>
      <c r="BP44" s="247" t="s">
        <v>28</v>
      </c>
      <c r="BQ44" s="247" t="s">
        <v>109</v>
      </c>
      <c r="BS44" s="250" t="s">
        <v>28</v>
      </c>
      <c r="BT44" s="247" t="s">
        <v>110</v>
      </c>
      <c r="BU44" s="247"/>
      <c r="BV44" s="250" t="s">
        <v>28</v>
      </c>
      <c r="BW44" s="247" t="s">
        <v>111</v>
      </c>
      <c r="BY44" s="250" t="s">
        <v>28</v>
      </c>
      <c r="BZ44" s="247" t="s">
        <v>112</v>
      </c>
      <c r="CA44" s="247"/>
      <c r="CB44" s="250" t="s">
        <v>28</v>
      </c>
      <c r="CC44" s="247" t="s">
        <v>113</v>
      </c>
      <c r="CD44" s="251"/>
      <c r="CE44" s="247" t="s">
        <v>29</v>
      </c>
      <c r="CF44" s="247" t="s">
        <v>109</v>
      </c>
      <c r="CH44" s="250" t="s">
        <v>29</v>
      </c>
      <c r="CI44" s="247" t="s">
        <v>110</v>
      </c>
      <c r="CJ44" s="247"/>
      <c r="CK44" s="250" t="s">
        <v>29</v>
      </c>
      <c r="CL44" s="247" t="s">
        <v>111</v>
      </c>
      <c r="CN44" s="250" t="s">
        <v>29</v>
      </c>
      <c r="CO44" s="247" t="s">
        <v>112</v>
      </c>
      <c r="CP44" s="247"/>
      <c r="CQ44" s="250" t="s">
        <v>29</v>
      </c>
      <c r="CR44" s="247" t="s">
        <v>113</v>
      </c>
      <c r="CS44" s="251"/>
      <c r="CT44" s="247" t="s">
        <v>52</v>
      </c>
      <c r="CU44" s="247" t="s">
        <v>109</v>
      </c>
      <c r="CW44" s="250" t="s">
        <v>52</v>
      </c>
      <c r="CX44" s="247" t="s">
        <v>110</v>
      </c>
      <c r="CY44" s="247"/>
      <c r="CZ44" s="250" t="s">
        <v>52</v>
      </c>
      <c r="DA44" s="247" t="s">
        <v>111</v>
      </c>
      <c r="DC44" s="250" t="s">
        <v>52</v>
      </c>
      <c r="DD44" s="247" t="s">
        <v>112</v>
      </c>
      <c r="DE44" s="247"/>
      <c r="DF44" s="250" t="s">
        <v>52</v>
      </c>
      <c r="DG44" s="247" t="s">
        <v>113</v>
      </c>
      <c r="DH44" s="251"/>
      <c r="DI44" s="247" t="s">
        <v>117</v>
      </c>
      <c r="DJ44" s="247" t="s">
        <v>109</v>
      </c>
      <c r="DL44" s="247" t="s">
        <v>117</v>
      </c>
      <c r="DM44" s="247" t="s">
        <v>110</v>
      </c>
      <c r="DN44" s="247"/>
      <c r="DO44" s="247" t="s">
        <v>117</v>
      </c>
      <c r="DP44" s="247" t="s">
        <v>111</v>
      </c>
      <c r="DR44" s="247" t="s">
        <v>117</v>
      </c>
      <c r="DS44" s="247" t="s">
        <v>112</v>
      </c>
      <c r="DT44" s="247"/>
      <c r="DU44" s="247" t="s">
        <v>117</v>
      </c>
      <c r="DV44" s="247" t="s">
        <v>113</v>
      </c>
      <c r="DW44" s="251"/>
      <c r="DX44" s="247" t="s">
        <v>136</v>
      </c>
      <c r="DY44" s="247" t="s">
        <v>109</v>
      </c>
      <c r="EA44" s="247" t="s">
        <v>136</v>
      </c>
      <c r="EB44" s="247" t="s">
        <v>110</v>
      </c>
      <c r="EC44" s="247"/>
      <c r="ED44" s="247" t="s">
        <v>136</v>
      </c>
      <c r="EE44" s="247" t="s">
        <v>111</v>
      </c>
      <c r="EG44" s="247" t="s">
        <v>136</v>
      </c>
      <c r="EH44" s="247" t="s">
        <v>112</v>
      </c>
      <c r="EI44" s="247"/>
      <c r="EJ44" s="247" t="s">
        <v>136</v>
      </c>
      <c r="EK44" s="247" t="s">
        <v>113</v>
      </c>
      <c r="EL44" s="251"/>
      <c r="EM44" s="247" t="s">
        <v>114</v>
      </c>
    </row>
    <row r="45" spans="1:150" x14ac:dyDescent="0.15">
      <c r="A45" s="253" t="s">
        <v>37</v>
      </c>
      <c r="B45" s="235" t="s">
        <v>51</v>
      </c>
      <c r="C45" s="253" t="s">
        <v>21</v>
      </c>
      <c r="D45" s="253" t="s">
        <v>17</v>
      </c>
      <c r="E45" s="254" t="s">
        <v>18</v>
      </c>
      <c r="F45" s="253" t="s">
        <v>19</v>
      </c>
      <c r="G45" s="253" t="s">
        <v>20</v>
      </c>
      <c r="H45" s="255" t="s">
        <v>31</v>
      </c>
      <c r="I45" s="253" t="s">
        <v>32</v>
      </c>
      <c r="J45" s="253" t="s">
        <v>33</v>
      </c>
      <c r="K45" s="255" t="s">
        <v>31</v>
      </c>
      <c r="L45" s="253" t="s">
        <v>32</v>
      </c>
      <c r="M45" s="253" t="s">
        <v>33</v>
      </c>
      <c r="N45" s="255" t="s">
        <v>31</v>
      </c>
      <c r="O45" s="253" t="s">
        <v>32</v>
      </c>
      <c r="P45" s="253" t="s">
        <v>33</v>
      </c>
      <c r="Q45" s="255" t="s">
        <v>31</v>
      </c>
      <c r="R45" s="253" t="s">
        <v>32</v>
      </c>
      <c r="S45" s="253" t="s">
        <v>33</v>
      </c>
      <c r="T45" s="255" t="s">
        <v>31</v>
      </c>
      <c r="U45" s="253" t="s">
        <v>32</v>
      </c>
      <c r="V45" s="256" t="s">
        <v>33</v>
      </c>
      <c r="W45" s="253" t="s">
        <v>106</v>
      </c>
      <c r="X45" s="253" t="s">
        <v>107</v>
      </c>
      <c r="Y45" s="253" t="s">
        <v>108</v>
      </c>
      <c r="Z45" s="253" t="s">
        <v>106</v>
      </c>
      <c r="AA45" s="253" t="s">
        <v>107</v>
      </c>
      <c r="AB45" s="253" t="s">
        <v>108</v>
      </c>
      <c r="AC45" s="253" t="s">
        <v>106</v>
      </c>
      <c r="AD45" s="253" t="s">
        <v>107</v>
      </c>
      <c r="AE45" s="253" t="s">
        <v>108</v>
      </c>
      <c r="AF45" s="253" t="s">
        <v>106</v>
      </c>
      <c r="AG45" s="253" t="s">
        <v>107</v>
      </c>
      <c r="AH45" s="253" t="s">
        <v>108</v>
      </c>
      <c r="AI45" s="253" t="s">
        <v>106</v>
      </c>
      <c r="AJ45" s="253" t="s">
        <v>107</v>
      </c>
      <c r="AK45" s="256" t="s">
        <v>108</v>
      </c>
      <c r="AL45" s="253" t="s">
        <v>106</v>
      </c>
      <c r="AM45" s="253" t="s">
        <v>107</v>
      </c>
      <c r="AN45" s="253" t="s">
        <v>108</v>
      </c>
      <c r="AO45" s="255" t="s">
        <v>106</v>
      </c>
      <c r="AP45" s="253" t="s">
        <v>107</v>
      </c>
      <c r="AQ45" s="253" t="s">
        <v>108</v>
      </c>
      <c r="AR45" s="255" t="s">
        <v>106</v>
      </c>
      <c r="AS45" s="253" t="s">
        <v>107</v>
      </c>
      <c r="AT45" s="253" t="s">
        <v>108</v>
      </c>
      <c r="AU45" s="255" t="s">
        <v>106</v>
      </c>
      <c r="AV45" s="253" t="s">
        <v>107</v>
      </c>
      <c r="AW45" s="253" t="s">
        <v>108</v>
      </c>
      <c r="AX45" s="255" t="s">
        <v>106</v>
      </c>
      <c r="AY45" s="253" t="s">
        <v>107</v>
      </c>
      <c r="AZ45" s="256" t="s">
        <v>108</v>
      </c>
      <c r="BA45" s="253" t="s">
        <v>106</v>
      </c>
      <c r="BB45" s="253" t="s">
        <v>107</v>
      </c>
      <c r="BC45" s="253" t="s">
        <v>108</v>
      </c>
      <c r="BD45" s="255" t="s">
        <v>106</v>
      </c>
      <c r="BE45" s="253" t="s">
        <v>107</v>
      </c>
      <c r="BF45" s="253" t="s">
        <v>108</v>
      </c>
      <c r="BG45" s="255" t="s">
        <v>106</v>
      </c>
      <c r="BH45" s="253" t="s">
        <v>107</v>
      </c>
      <c r="BI45" s="253" t="s">
        <v>108</v>
      </c>
      <c r="BJ45" s="255" t="s">
        <v>106</v>
      </c>
      <c r="BK45" s="253" t="s">
        <v>107</v>
      </c>
      <c r="BL45" s="253" t="s">
        <v>108</v>
      </c>
      <c r="BM45" s="255" t="s">
        <v>106</v>
      </c>
      <c r="BN45" s="253" t="s">
        <v>107</v>
      </c>
      <c r="BO45" s="256" t="s">
        <v>108</v>
      </c>
      <c r="BP45" s="253" t="s">
        <v>106</v>
      </c>
      <c r="BQ45" s="253" t="s">
        <v>107</v>
      </c>
      <c r="BR45" s="253" t="s">
        <v>108</v>
      </c>
      <c r="BS45" s="255" t="s">
        <v>106</v>
      </c>
      <c r="BT45" s="253" t="s">
        <v>107</v>
      </c>
      <c r="BU45" s="253" t="s">
        <v>108</v>
      </c>
      <c r="BV45" s="255" t="s">
        <v>106</v>
      </c>
      <c r="BW45" s="253" t="s">
        <v>107</v>
      </c>
      <c r="BX45" s="253" t="s">
        <v>108</v>
      </c>
      <c r="BY45" s="255" t="s">
        <v>106</v>
      </c>
      <c r="BZ45" s="253" t="s">
        <v>107</v>
      </c>
      <c r="CA45" s="253" t="s">
        <v>108</v>
      </c>
      <c r="CB45" s="255" t="s">
        <v>106</v>
      </c>
      <c r="CC45" s="253" t="s">
        <v>107</v>
      </c>
      <c r="CD45" s="256" t="s">
        <v>108</v>
      </c>
      <c r="CE45" s="253" t="s">
        <v>106</v>
      </c>
      <c r="CF45" s="253" t="s">
        <v>107</v>
      </c>
      <c r="CG45" s="253" t="s">
        <v>108</v>
      </c>
      <c r="CH45" s="255" t="s">
        <v>106</v>
      </c>
      <c r="CI45" s="253" t="s">
        <v>107</v>
      </c>
      <c r="CJ45" s="253" t="s">
        <v>108</v>
      </c>
      <c r="CK45" s="255" t="s">
        <v>106</v>
      </c>
      <c r="CL45" s="253" t="s">
        <v>107</v>
      </c>
      <c r="CM45" s="253" t="s">
        <v>108</v>
      </c>
      <c r="CN45" s="255" t="s">
        <v>106</v>
      </c>
      <c r="CO45" s="253" t="s">
        <v>107</v>
      </c>
      <c r="CP45" s="253" t="s">
        <v>108</v>
      </c>
      <c r="CQ45" s="255" t="s">
        <v>106</v>
      </c>
      <c r="CR45" s="253" t="s">
        <v>107</v>
      </c>
      <c r="CS45" s="256" t="s">
        <v>108</v>
      </c>
      <c r="CT45" s="253" t="s">
        <v>106</v>
      </c>
      <c r="CU45" s="253" t="s">
        <v>107</v>
      </c>
      <c r="CV45" s="253" t="s">
        <v>108</v>
      </c>
      <c r="CW45" s="255" t="s">
        <v>106</v>
      </c>
      <c r="CX45" s="253" t="s">
        <v>107</v>
      </c>
      <c r="CY45" s="253" t="s">
        <v>108</v>
      </c>
      <c r="CZ45" s="255" t="s">
        <v>106</v>
      </c>
      <c r="DA45" s="253" t="s">
        <v>107</v>
      </c>
      <c r="DB45" s="253" t="s">
        <v>108</v>
      </c>
      <c r="DC45" s="255" t="s">
        <v>106</v>
      </c>
      <c r="DD45" s="253" t="s">
        <v>107</v>
      </c>
      <c r="DE45" s="253" t="s">
        <v>108</v>
      </c>
      <c r="DF45" s="255" t="s">
        <v>106</v>
      </c>
      <c r="DG45" s="253" t="s">
        <v>107</v>
      </c>
      <c r="DH45" s="256" t="s">
        <v>108</v>
      </c>
      <c r="DI45" s="253" t="s">
        <v>106</v>
      </c>
      <c r="DJ45" s="253" t="s">
        <v>107</v>
      </c>
      <c r="DK45" s="253" t="s">
        <v>108</v>
      </c>
      <c r="DL45" s="255" t="s">
        <v>106</v>
      </c>
      <c r="DM45" s="253" t="s">
        <v>107</v>
      </c>
      <c r="DN45" s="253" t="s">
        <v>108</v>
      </c>
      <c r="DO45" s="255" t="s">
        <v>106</v>
      </c>
      <c r="DP45" s="253" t="s">
        <v>107</v>
      </c>
      <c r="DQ45" s="253" t="s">
        <v>108</v>
      </c>
      <c r="DR45" s="255" t="s">
        <v>106</v>
      </c>
      <c r="DS45" s="253" t="s">
        <v>107</v>
      </c>
      <c r="DT45" s="253" t="s">
        <v>108</v>
      </c>
      <c r="DU45" s="255" t="s">
        <v>106</v>
      </c>
      <c r="DV45" s="253" t="s">
        <v>107</v>
      </c>
      <c r="DW45" s="256" t="s">
        <v>108</v>
      </c>
      <c r="DX45" s="253" t="s">
        <v>106</v>
      </c>
      <c r="DY45" s="253" t="s">
        <v>107</v>
      </c>
      <c r="DZ45" s="253" t="s">
        <v>108</v>
      </c>
      <c r="EA45" s="255" t="s">
        <v>106</v>
      </c>
      <c r="EB45" s="253" t="s">
        <v>107</v>
      </c>
      <c r="EC45" s="253" t="s">
        <v>108</v>
      </c>
      <c r="ED45" s="255" t="s">
        <v>106</v>
      </c>
      <c r="EE45" s="253" t="s">
        <v>107</v>
      </c>
      <c r="EF45" s="253" t="s">
        <v>108</v>
      </c>
      <c r="EG45" s="255" t="s">
        <v>106</v>
      </c>
      <c r="EH45" s="253" t="s">
        <v>107</v>
      </c>
      <c r="EI45" s="253" t="s">
        <v>108</v>
      </c>
      <c r="EJ45" s="255" t="s">
        <v>106</v>
      </c>
      <c r="EK45" s="253" t="s">
        <v>107</v>
      </c>
      <c r="EL45" s="256" t="s">
        <v>108</v>
      </c>
      <c r="EM45" s="253" t="s">
        <v>100</v>
      </c>
      <c r="EN45" s="253" t="s">
        <v>101</v>
      </c>
      <c r="EO45" s="253" t="s">
        <v>102</v>
      </c>
      <c r="EP45" s="253" t="s">
        <v>103</v>
      </c>
      <c r="EQ45" s="253" t="s">
        <v>104</v>
      </c>
      <c r="ER45" s="253" t="s">
        <v>105</v>
      </c>
      <c r="ES45" s="253" t="s">
        <v>118</v>
      </c>
      <c r="ET45" s="253" t="s">
        <v>120</v>
      </c>
    </row>
    <row r="46" spans="1:150" ht="15" x14ac:dyDescent="0.2">
      <c r="A46" s="253" t="s">
        <v>38</v>
      </c>
      <c r="B46" s="235" t="s">
        <v>57</v>
      </c>
      <c r="C46">
        <v>0</v>
      </c>
      <c r="D46">
        <v>0</v>
      </c>
      <c r="E46">
        <v>1.1249899999999999</v>
      </c>
      <c r="F46">
        <v>1.8000000000000001E-4</v>
      </c>
      <c r="G46">
        <v>0.11110299999999999</v>
      </c>
      <c r="H46">
        <v>3.2704875000000002</v>
      </c>
      <c r="I46">
        <v>1.2028862499999999</v>
      </c>
      <c r="J46">
        <v>4.4733737500000004</v>
      </c>
      <c r="K46">
        <v>3.3977750000000002</v>
      </c>
      <c r="L46">
        <v>1.1506225000000001</v>
      </c>
      <c r="M46">
        <v>4.5483975000000001</v>
      </c>
      <c r="N46">
        <v>3.7538999999999998</v>
      </c>
      <c r="O46">
        <v>1.1476550000000001</v>
      </c>
      <c r="P46">
        <v>4.9015550000000001</v>
      </c>
      <c r="Q46">
        <v>4.0037499999999904</v>
      </c>
      <c r="R46">
        <v>1.2086650000000001</v>
      </c>
      <c r="S46">
        <v>5.2124149999999903</v>
      </c>
      <c r="T46">
        <v>4.2721999999999998</v>
      </c>
      <c r="U46">
        <v>1.29131</v>
      </c>
      <c r="V46">
        <v>5.56351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5" x14ac:dyDescent="0.2">
      <c r="A47" s="253" t="s">
        <v>73</v>
      </c>
      <c r="B47" s="235" t="s">
        <v>74</v>
      </c>
      <c r="C47">
        <v>3.5257399999999999</v>
      </c>
      <c r="D47">
        <v>0.1</v>
      </c>
      <c r="E47">
        <v>1.0933299999999999</v>
      </c>
      <c r="F47">
        <v>2.0000000000000001E-4</v>
      </c>
      <c r="G47">
        <v>8.5362999999999994E-2</v>
      </c>
      <c r="H47">
        <v>3.2787375000000001</v>
      </c>
      <c r="I47">
        <v>1.2053149999999999</v>
      </c>
      <c r="J47">
        <v>4.4840524999999998</v>
      </c>
      <c r="K47">
        <v>3.3994249999999901</v>
      </c>
      <c r="L47">
        <v>1.1522049999999999</v>
      </c>
      <c r="M47">
        <v>4.5516299999999896</v>
      </c>
      <c r="N47">
        <v>3.7556750000000001</v>
      </c>
      <c r="O47">
        <v>1.1427875000000001</v>
      </c>
      <c r="P47">
        <v>4.8984624999999999</v>
      </c>
      <c r="Q47">
        <v>3.98942499999999</v>
      </c>
      <c r="R47">
        <v>1.2052225000000001</v>
      </c>
      <c r="S47">
        <v>5.1946475000000003</v>
      </c>
      <c r="T47">
        <v>4.2616199999999997</v>
      </c>
      <c r="U47">
        <v>1.2870899999999901</v>
      </c>
      <c r="V47">
        <v>5.5487099999999998</v>
      </c>
      <c r="W47">
        <v>4.3825000000000003</v>
      </c>
      <c r="X47">
        <v>1.4012500000000001</v>
      </c>
      <c r="Y47">
        <v>5.7837500000000004</v>
      </c>
      <c r="Z47">
        <v>4.3825000000000003</v>
      </c>
      <c r="AA47">
        <v>1.4019999999999999</v>
      </c>
      <c r="AB47">
        <v>5.7845000000000004</v>
      </c>
      <c r="AC47">
        <v>4.38</v>
      </c>
      <c r="AD47">
        <v>1.4019999999999999</v>
      </c>
      <c r="AE47">
        <v>5.782</v>
      </c>
      <c r="AF47">
        <v>4.38</v>
      </c>
      <c r="AG47">
        <v>1.4017500000000001</v>
      </c>
      <c r="AH47">
        <v>5.7817499999999997</v>
      </c>
      <c r="AI47">
        <v>4.3780000000000001</v>
      </c>
      <c r="AJ47">
        <v>1.4019999999999999</v>
      </c>
      <c r="AK47">
        <v>5.78</v>
      </c>
      <c r="AL47">
        <v>122.7625</v>
      </c>
      <c r="AM47">
        <v>39.287500000000001</v>
      </c>
      <c r="AN47">
        <v>162.05000000000001</v>
      </c>
      <c r="AO47">
        <v>122.75</v>
      </c>
      <c r="AP47">
        <v>39.274999999999999</v>
      </c>
      <c r="AQ47">
        <v>162.02500000000001</v>
      </c>
      <c r="AR47">
        <v>122.75</v>
      </c>
      <c r="AS47">
        <v>39.274999999999999</v>
      </c>
      <c r="AT47">
        <v>162.02500000000001</v>
      </c>
      <c r="AU47">
        <v>122.75</v>
      </c>
      <c r="AV47">
        <v>39.274999999999999</v>
      </c>
      <c r="AW47">
        <v>162.02500000000001</v>
      </c>
      <c r="AX47">
        <v>122.8</v>
      </c>
      <c r="AY47">
        <v>39.29</v>
      </c>
      <c r="AZ47">
        <v>162.09</v>
      </c>
      <c r="BA47">
        <v>2.29875E-3</v>
      </c>
      <c r="BB47">
        <v>7.8374999999999897E-4</v>
      </c>
      <c r="BC47">
        <v>3.0825000000000002E-3</v>
      </c>
      <c r="BD47">
        <v>2.4452499999999999E-3</v>
      </c>
      <c r="BE47">
        <v>7.9725E-4</v>
      </c>
      <c r="BF47">
        <v>3.2424999999999902E-3</v>
      </c>
      <c r="BG47">
        <v>2.7599999999999999E-3</v>
      </c>
      <c r="BH47">
        <v>8.5800000000000004E-4</v>
      </c>
      <c r="BI47">
        <v>3.6179999999999901E-3</v>
      </c>
      <c r="BJ47">
        <v>2.9474999999999901E-3</v>
      </c>
      <c r="BK47">
        <v>9.1299999999999997E-4</v>
      </c>
      <c r="BL47">
        <v>3.8604999999999898E-3</v>
      </c>
      <c r="BM47">
        <v>3.1419999999999998E-3</v>
      </c>
      <c r="BN47">
        <v>9.7729999999999996E-4</v>
      </c>
      <c r="BO47">
        <v>4.1192999999999898E-3</v>
      </c>
      <c r="BP47" s="16">
        <v>6.8275000000000003E-6</v>
      </c>
      <c r="BQ47" s="16">
        <v>2.5187499999999998E-6</v>
      </c>
      <c r="BR47" s="16">
        <v>9.3462500000000005E-6</v>
      </c>
      <c r="BS47" s="16">
        <v>7.6474999999999992E-6</v>
      </c>
      <c r="BT47" s="16">
        <v>2.5675E-6</v>
      </c>
      <c r="BU47" s="16">
        <v>1.0215E-5</v>
      </c>
      <c r="BV47" s="16">
        <v>9.6624999999999994E-6</v>
      </c>
      <c r="BW47" s="16">
        <v>2.9050000000000001E-6</v>
      </c>
      <c r="BX47" s="16">
        <v>1.25675E-5</v>
      </c>
      <c r="BY47" s="16">
        <v>1.0994999999999901E-5</v>
      </c>
      <c r="BZ47" s="16">
        <v>3.2725E-6</v>
      </c>
      <c r="CA47" s="16">
        <v>1.42674999999999E-5</v>
      </c>
      <c r="CB47" s="16">
        <v>1.252E-5</v>
      </c>
      <c r="CC47" s="16">
        <v>3.7469999999999999E-6</v>
      </c>
      <c r="CD47" s="16">
        <v>1.6266999999999999E-5</v>
      </c>
      <c r="CE47" s="16">
        <v>2.7712500000000001E-8</v>
      </c>
      <c r="CF47" s="16">
        <v>1.049125E-8</v>
      </c>
      <c r="CG47" s="16">
        <v>3.8203750000000002E-8</v>
      </c>
      <c r="CH47" s="16">
        <v>3.3125E-8</v>
      </c>
      <c r="CI47" s="16">
        <v>1.1145E-8</v>
      </c>
      <c r="CJ47" s="16">
        <v>4.4269999999999999E-8</v>
      </c>
      <c r="CK47" s="16">
        <v>4.7374999999999999E-8</v>
      </c>
      <c r="CL47" s="16">
        <v>1.39125E-8</v>
      </c>
      <c r="CM47" s="16">
        <v>6.1287499999999999E-8</v>
      </c>
      <c r="CN47" s="16">
        <v>5.7550000000000002E-8</v>
      </c>
      <c r="CO47" s="16">
        <v>1.6619999999999999E-8</v>
      </c>
      <c r="CP47" s="16">
        <v>7.4169999999999995E-8</v>
      </c>
      <c r="CQ47" s="16">
        <v>6.9769999999999995E-8</v>
      </c>
      <c r="CR47" s="16">
        <v>2.0190000000000001E-8</v>
      </c>
      <c r="CS47" s="16">
        <v>8.9960000000000006E-8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2.3056052124999999E-3</v>
      </c>
      <c r="DJ47">
        <v>7.8627924124999998E-4</v>
      </c>
      <c r="DK47">
        <v>3.0918844537499999E-3</v>
      </c>
      <c r="DL47">
        <v>2.452930625E-3</v>
      </c>
      <c r="DM47">
        <v>7.9982864499999996E-4</v>
      </c>
      <c r="DN47">
        <v>3.2527592699999998E-3</v>
      </c>
      <c r="DO47">
        <v>2.76970987499999E-3</v>
      </c>
      <c r="DP47">
        <v>8.6091891250000005E-4</v>
      </c>
      <c r="DQ47">
        <v>3.63062878749999E-3</v>
      </c>
      <c r="DR47">
        <v>2.9585525499999901E-3</v>
      </c>
      <c r="DS47">
        <v>9.1628911999999999E-4</v>
      </c>
      <c r="DT47">
        <v>3.8748416699999899E-3</v>
      </c>
      <c r="DU47">
        <v>3.1545897699999902E-3</v>
      </c>
      <c r="DV47">
        <v>9.8106718999999899E-4</v>
      </c>
      <c r="DW47">
        <v>4.1356569599999898E-3</v>
      </c>
      <c r="DX47">
        <v>99.702671885766307</v>
      </c>
      <c r="DY47">
        <v>99.678327861488597</v>
      </c>
      <c r="DZ47">
        <v>99.696481097842494</v>
      </c>
      <c r="EA47">
        <v>99.686879648298202</v>
      </c>
      <c r="EB47">
        <v>99.677600319003304</v>
      </c>
      <c r="EC47">
        <v>99.684597932142694</v>
      </c>
      <c r="ED47">
        <v>99.649426277905704</v>
      </c>
      <c r="EE47">
        <v>99.660953841573303</v>
      </c>
      <c r="EF47">
        <v>99.652159770685401</v>
      </c>
      <c r="EG47">
        <v>99.626420358833897</v>
      </c>
      <c r="EH47">
        <v>99.641039064176596</v>
      </c>
      <c r="EI47">
        <v>99.629877264120495</v>
      </c>
      <c r="EJ47">
        <v>99.600906269343497</v>
      </c>
      <c r="EK47">
        <v>99.616011009398804</v>
      </c>
      <c r="EL47">
        <v>99.604489440052504</v>
      </c>
      <c r="EM47">
        <v>121.443</v>
      </c>
      <c r="EN47">
        <v>3402.79</v>
      </c>
      <c r="EO47">
        <v>7.1663299999999902E-2</v>
      </c>
      <c r="EP47">
        <v>2.39237E-4</v>
      </c>
      <c r="EQ47" s="16">
        <v>1.1144999999999899E-6</v>
      </c>
      <c r="ER47">
        <v>0</v>
      </c>
      <c r="ES47">
        <v>7.1903651499999902E-2</v>
      </c>
      <c r="ET47">
        <v>99.665731162484803</v>
      </c>
    </row>
    <row r="48" spans="1:150" ht="15" x14ac:dyDescent="0.2">
      <c r="A48" s="253" t="s">
        <v>69</v>
      </c>
      <c r="B48" s="271">
        <v>22</v>
      </c>
      <c r="C48">
        <v>35.257399999999997</v>
      </c>
      <c r="D48">
        <v>1</v>
      </c>
      <c r="E48">
        <v>1.0823100000000001</v>
      </c>
      <c r="F48">
        <v>2.1000000000000001E-4</v>
      </c>
      <c r="G48">
        <v>7.6050000000000006E-2</v>
      </c>
      <c r="H48">
        <v>3.2736749999999999</v>
      </c>
      <c r="I48">
        <v>1.2032087499999999</v>
      </c>
      <c r="J48">
        <v>4.4768837499999998</v>
      </c>
      <c r="K48">
        <v>3.3997999999999999</v>
      </c>
      <c r="L48">
        <v>1.1559225</v>
      </c>
      <c r="M48">
        <v>4.5557224999999999</v>
      </c>
      <c r="N48">
        <v>3.7560499999999899</v>
      </c>
      <c r="O48">
        <v>1.1420474999999899</v>
      </c>
      <c r="P48">
        <v>4.8980974999999898</v>
      </c>
      <c r="Q48">
        <v>3.9985499999999998</v>
      </c>
      <c r="R48">
        <v>1.2054575000000001</v>
      </c>
      <c r="S48">
        <v>5.2040074999999897</v>
      </c>
      <c r="T48">
        <v>4.2646600000000001</v>
      </c>
      <c r="U48">
        <v>1.28898</v>
      </c>
      <c r="V48">
        <v>5.5536399999999997</v>
      </c>
      <c r="W48">
        <v>4.25875</v>
      </c>
      <c r="X48">
        <v>1.35625</v>
      </c>
      <c r="Y48">
        <v>5.6150000000000002</v>
      </c>
      <c r="Z48">
        <v>4.2549999999999999</v>
      </c>
      <c r="AA48">
        <v>1.3585</v>
      </c>
      <c r="AB48">
        <v>5.6135000000000002</v>
      </c>
      <c r="AC48">
        <v>4.24</v>
      </c>
      <c r="AD48">
        <v>1.3592500000000001</v>
      </c>
      <c r="AE48">
        <v>5.5992499999999996</v>
      </c>
      <c r="AF48">
        <v>4.2300000000000004</v>
      </c>
      <c r="AG48">
        <v>1.3567499999999999</v>
      </c>
      <c r="AH48">
        <v>5.5867500000000003</v>
      </c>
      <c r="AI48">
        <v>4.2190000000000003</v>
      </c>
      <c r="AJ48">
        <v>1.3540000000000001</v>
      </c>
      <c r="AK48">
        <v>5.5730000000000004</v>
      </c>
      <c r="AL48">
        <v>122.7</v>
      </c>
      <c r="AM48">
        <v>39.262500000000003</v>
      </c>
      <c r="AN48">
        <v>161.96250000000001</v>
      </c>
      <c r="AO48">
        <v>122.7</v>
      </c>
      <c r="AP48">
        <v>39.25</v>
      </c>
      <c r="AQ48">
        <v>161.94999999999999</v>
      </c>
      <c r="AR48">
        <v>122.675</v>
      </c>
      <c r="AS48">
        <v>39.25</v>
      </c>
      <c r="AT48">
        <v>161.92500000000001</v>
      </c>
      <c r="AU48">
        <v>122.675</v>
      </c>
      <c r="AV48">
        <v>39.25</v>
      </c>
      <c r="AW48">
        <v>161.92500000000001</v>
      </c>
      <c r="AX48">
        <v>122.7</v>
      </c>
      <c r="AY48">
        <v>39.26</v>
      </c>
      <c r="AZ48">
        <v>161.96</v>
      </c>
      <c r="BA48">
        <v>5.3562499999999999E-2</v>
      </c>
      <c r="BB48">
        <v>1.8124999999999999E-2</v>
      </c>
      <c r="BC48">
        <v>7.1687500000000001E-2</v>
      </c>
      <c r="BD48">
        <v>5.6799999999999899E-2</v>
      </c>
      <c r="BE48">
        <v>1.84875E-2</v>
      </c>
      <c r="BF48">
        <v>7.5287499999999993E-2</v>
      </c>
      <c r="BG48">
        <v>6.3850000000000004E-2</v>
      </c>
      <c r="BH48">
        <v>1.993E-2</v>
      </c>
      <c r="BI48">
        <v>8.3779999999999993E-2</v>
      </c>
      <c r="BJ48">
        <v>6.7799999999999999E-2</v>
      </c>
      <c r="BK48">
        <v>2.1079999999999901E-2</v>
      </c>
      <c r="BL48">
        <v>8.8880000000000001E-2</v>
      </c>
      <c r="BM48">
        <v>7.2109999999999994E-2</v>
      </c>
      <c r="BN48">
        <v>2.2440000000000002E-2</v>
      </c>
      <c r="BO48">
        <v>9.4549999999999995E-2</v>
      </c>
      <c r="BP48">
        <v>1.0228749999999999E-3</v>
      </c>
      <c r="BQ48">
        <v>3.8912499999999999E-4</v>
      </c>
      <c r="BR48">
        <v>1.4119999999999901E-3</v>
      </c>
      <c r="BS48">
        <v>1.1249999999999999E-3</v>
      </c>
      <c r="BT48">
        <v>3.8400000000000001E-4</v>
      </c>
      <c r="BU48">
        <v>1.5089999999999999E-3</v>
      </c>
      <c r="BV48">
        <v>1.3927499999999899E-3</v>
      </c>
      <c r="BW48">
        <v>4.1599999999999997E-4</v>
      </c>
      <c r="BX48">
        <v>1.8087499999999901E-3</v>
      </c>
      <c r="BY48">
        <v>1.5677499999999999E-3</v>
      </c>
      <c r="BZ48">
        <v>4.6325000000000001E-4</v>
      </c>
      <c r="CA48">
        <v>2.0309999999999998E-3</v>
      </c>
      <c r="CB48">
        <v>1.7799999999999999E-3</v>
      </c>
      <c r="CC48">
        <v>5.2569999999999895E-4</v>
      </c>
      <c r="CD48">
        <v>2.3056999999999999E-3</v>
      </c>
      <c r="CE48" s="16">
        <v>4.34875E-5</v>
      </c>
      <c r="CF48" s="16">
        <v>1.7E-5</v>
      </c>
      <c r="CG48" s="16">
        <v>6.04875E-5</v>
      </c>
      <c r="CH48" s="16">
        <v>5.0575000000000003E-5</v>
      </c>
      <c r="CI48" s="16">
        <v>1.717E-5</v>
      </c>
      <c r="CJ48" s="16">
        <v>6.7744999999999996E-5</v>
      </c>
      <c r="CK48" s="16">
        <v>7.1074999999999898E-5</v>
      </c>
      <c r="CL48" s="16">
        <v>2.065E-5</v>
      </c>
      <c r="CM48" s="16">
        <v>9.1724999999999993E-5</v>
      </c>
      <c r="CN48" s="16">
        <v>8.4974999999999897E-5</v>
      </c>
      <c r="CO48" s="16">
        <v>2.4362499999999999E-5</v>
      </c>
      <c r="CP48">
        <v>1.0933749999999999E-4</v>
      </c>
      <c r="CQ48">
        <v>1.025E-4</v>
      </c>
      <c r="CR48" s="16">
        <v>2.9629999999999999E-5</v>
      </c>
      <c r="CS48">
        <v>1.3213E-4</v>
      </c>
      <c r="CT48" s="16">
        <v>2.7012500000000002E-7</v>
      </c>
      <c r="CU48" s="16">
        <v>1.212125E-7</v>
      </c>
      <c r="CV48" s="16">
        <v>3.9133749999999999E-7</v>
      </c>
      <c r="CW48" s="16">
        <v>3.2524999999999998E-7</v>
      </c>
      <c r="CX48" s="16">
        <v>1.16975E-7</v>
      </c>
      <c r="CY48" s="16">
        <v>4.4222499999999998E-7</v>
      </c>
      <c r="CZ48" s="16">
        <v>5.0350000000000003E-7</v>
      </c>
      <c r="DA48" s="16">
        <v>1.3897500000000001E-7</v>
      </c>
      <c r="DB48" s="16">
        <v>6.4247500000000004E-7</v>
      </c>
      <c r="DC48" s="16">
        <v>6.3974999999999999E-7</v>
      </c>
      <c r="DD48" s="16">
        <v>1.72925E-7</v>
      </c>
      <c r="DE48" s="16">
        <v>8.1267500000000002E-7</v>
      </c>
      <c r="DF48" s="16">
        <v>8.2640000000000004E-7</v>
      </c>
      <c r="DG48" s="16">
        <v>2.2499999999999999E-7</v>
      </c>
      <c r="DH48" s="16">
        <v>1.0514E-6</v>
      </c>
      <c r="DI48">
        <v>5.4629132625E-2</v>
      </c>
      <c r="DJ48">
        <v>1.8531246212499901E-2</v>
      </c>
      <c r="DK48">
        <v>7.3160378837499998E-2</v>
      </c>
      <c r="DL48">
        <v>5.7975900249999997E-2</v>
      </c>
      <c r="DM48">
        <v>1.8888786974999999E-2</v>
      </c>
      <c r="DN48">
        <v>7.6864687224999895E-2</v>
      </c>
      <c r="DO48">
        <v>6.5314328500000005E-2</v>
      </c>
      <c r="DP48">
        <v>2.0366788975000001E-2</v>
      </c>
      <c r="DQ48">
        <v>8.5681117474999999E-2</v>
      </c>
      <c r="DR48">
        <v>6.9453364749999996E-2</v>
      </c>
      <c r="DS48">
        <v>2.1567785424999899E-2</v>
      </c>
      <c r="DT48">
        <v>9.1021150174999996E-2</v>
      </c>
      <c r="DU48">
        <v>7.3993326400000003E-2</v>
      </c>
      <c r="DV48">
        <v>2.2995555000000001E-2</v>
      </c>
      <c r="DW48">
        <v>9.6988881399999893E-2</v>
      </c>
      <c r="DX48">
        <v>98.047502177415296</v>
      </c>
      <c r="DY48">
        <v>97.807777157339899</v>
      </c>
      <c r="DZ48">
        <v>97.986780739925507</v>
      </c>
      <c r="EA48">
        <v>97.971743008854702</v>
      </c>
      <c r="EB48">
        <v>97.875528081654394</v>
      </c>
      <c r="EC48">
        <v>97.948099079121704</v>
      </c>
      <c r="ED48">
        <v>97.758028699628994</v>
      </c>
      <c r="EE48">
        <v>97.855386160596197</v>
      </c>
      <c r="EF48">
        <v>97.781171008239099</v>
      </c>
      <c r="EG48">
        <v>97.619460546006096</v>
      </c>
      <c r="EH48">
        <v>97.738361100186907</v>
      </c>
      <c r="EI48">
        <v>97.647634455416807</v>
      </c>
      <c r="EJ48">
        <v>97.454734782676198</v>
      </c>
      <c r="EK48">
        <v>97.5840765747989</v>
      </c>
      <c r="EL48">
        <v>97.485401043093105</v>
      </c>
      <c r="EM48">
        <v>117.691</v>
      </c>
      <c r="EN48">
        <v>3400.8599999999901</v>
      </c>
      <c r="EO48">
        <v>1.65984</v>
      </c>
      <c r="EP48">
        <v>3.4996699999999999E-2</v>
      </c>
      <c r="EQ48">
        <v>1.69126E-3</v>
      </c>
      <c r="ER48" s="16">
        <v>1.1771599999999999E-5</v>
      </c>
      <c r="ES48">
        <v>1.6965397315999999</v>
      </c>
      <c r="ET48">
        <v>97.836789146966197</v>
      </c>
    </row>
    <row r="49" spans="1:150" ht="15" x14ac:dyDescent="0.2">
      <c r="A49" s="310" t="e" vm="1">
        <v>#VALUE!</v>
      </c>
      <c r="B49" s="311"/>
      <c r="C49">
        <v>176.28700000000001</v>
      </c>
      <c r="D49">
        <v>5</v>
      </c>
      <c r="E49">
        <v>1.04864</v>
      </c>
      <c r="F49">
        <v>2.0000000000000001E-4</v>
      </c>
      <c r="G49">
        <v>4.6384000000000002E-2</v>
      </c>
      <c r="H49">
        <v>3.3231625</v>
      </c>
      <c r="I49">
        <v>1.21197625</v>
      </c>
      <c r="J49">
        <v>4.5351387499999998</v>
      </c>
      <c r="K49">
        <v>3.4351500000000001</v>
      </c>
      <c r="L49">
        <v>1.1623874999999999</v>
      </c>
      <c r="M49">
        <v>4.5975374999999996</v>
      </c>
      <c r="N49">
        <v>3.7298749999999998</v>
      </c>
      <c r="O49">
        <v>1.1403000000000001</v>
      </c>
      <c r="P49">
        <v>4.8701749999999997</v>
      </c>
      <c r="Q49">
        <v>3.9262999999999999</v>
      </c>
      <c r="R49">
        <v>1.1885924999999999</v>
      </c>
      <c r="S49">
        <v>5.1148924999999998</v>
      </c>
      <c r="T49">
        <v>4.1333000000000002</v>
      </c>
      <c r="U49">
        <v>1.2551699999999999</v>
      </c>
      <c r="V49">
        <v>5.3884699999999999</v>
      </c>
      <c r="W49">
        <v>3.75</v>
      </c>
      <c r="X49">
        <v>1.1701250000000001</v>
      </c>
      <c r="Y49">
        <v>4.9201249999999996</v>
      </c>
      <c r="Z49">
        <v>3.73</v>
      </c>
      <c r="AA49">
        <v>1.1812499999999999</v>
      </c>
      <c r="AB49">
        <v>4.9112499999999999</v>
      </c>
      <c r="AC49">
        <v>3.6775000000000002</v>
      </c>
      <c r="AD49">
        <v>1.1872499999999999</v>
      </c>
      <c r="AE49">
        <v>4.8647499999999999</v>
      </c>
      <c r="AF49">
        <v>3.64</v>
      </c>
      <c r="AG49">
        <v>1.1777500000000001</v>
      </c>
      <c r="AH49">
        <v>4.8177500000000002</v>
      </c>
      <c r="AI49">
        <v>3.597</v>
      </c>
      <c r="AJ49">
        <v>1.165</v>
      </c>
      <c r="AK49">
        <v>4.7619999999999996</v>
      </c>
      <c r="AL49">
        <v>122.41249999999999</v>
      </c>
      <c r="AM49">
        <v>39.162500000000001</v>
      </c>
      <c r="AN49">
        <v>161.57499999999999</v>
      </c>
      <c r="AO49">
        <v>122.4</v>
      </c>
      <c r="AP49">
        <v>39.15</v>
      </c>
      <c r="AQ49">
        <v>161.55000000000001</v>
      </c>
      <c r="AR49">
        <v>122.35</v>
      </c>
      <c r="AS49">
        <v>39.15</v>
      </c>
      <c r="AT49">
        <v>161.5</v>
      </c>
      <c r="AU49">
        <v>122.325</v>
      </c>
      <c r="AV49">
        <v>39.15</v>
      </c>
      <c r="AW49">
        <v>161.47499999999999</v>
      </c>
      <c r="AX49">
        <v>122.3</v>
      </c>
      <c r="AY49">
        <v>39.14</v>
      </c>
      <c r="AZ49">
        <v>161.44</v>
      </c>
      <c r="BA49">
        <v>0.24274999999999999</v>
      </c>
      <c r="BB49">
        <v>7.9987500000000003E-2</v>
      </c>
      <c r="BC49">
        <v>0.32273750000000001</v>
      </c>
      <c r="BD49">
        <v>0.2555</v>
      </c>
      <c r="BE49">
        <v>8.2199999999999995E-2</v>
      </c>
      <c r="BF49">
        <v>0.3377</v>
      </c>
      <c r="BG49">
        <v>0.28100000000000003</v>
      </c>
      <c r="BH49">
        <v>8.8599999999999998E-2</v>
      </c>
      <c r="BI49">
        <v>0.36959999999999998</v>
      </c>
      <c r="BJ49">
        <v>0.29325000000000001</v>
      </c>
      <c r="BK49">
        <v>9.2399999999999996E-2</v>
      </c>
      <c r="BL49">
        <v>0.38564999999999999</v>
      </c>
      <c r="BM49">
        <v>0.30689999999999901</v>
      </c>
      <c r="BN49">
        <v>9.665E-2</v>
      </c>
      <c r="BO49">
        <v>0.40354999999999902</v>
      </c>
      <c r="BP49">
        <v>2.0524999999999901E-2</v>
      </c>
      <c r="BQ49">
        <v>7.7249999999999897E-3</v>
      </c>
      <c r="BR49">
        <v>2.82499999999999E-2</v>
      </c>
      <c r="BS49">
        <v>2.2144999999999901E-2</v>
      </c>
      <c r="BT49">
        <v>7.5499999999999899E-3</v>
      </c>
      <c r="BU49">
        <v>2.9694999999999999E-2</v>
      </c>
      <c r="BV49">
        <v>2.6124999999999999E-2</v>
      </c>
      <c r="BW49">
        <v>7.8549999999999991E-3</v>
      </c>
      <c r="BX49">
        <v>3.3979999999999899E-2</v>
      </c>
      <c r="BY49">
        <v>2.8500000000000001E-2</v>
      </c>
      <c r="BZ49">
        <v>8.4925E-3</v>
      </c>
      <c r="CA49">
        <v>3.6992499999999998E-2</v>
      </c>
      <c r="CB49">
        <v>3.1390000000000001E-2</v>
      </c>
      <c r="CC49">
        <v>9.3670000000000003E-3</v>
      </c>
      <c r="CD49">
        <v>4.0757000000000002E-2</v>
      </c>
      <c r="CE49">
        <v>4.2725000000000003E-3</v>
      </c>
      <c r="CF49">
        <v>1.6199999999999999E-3</v>
      </c>
      <c r="CG49">
        <v>5.8925000000000002E-3</v>
      </c>
      <c r="CH49">
        <v>4.8349999999999999E-3</v>
      </c>
      <c r="CI49">
        <v>1.6307499999999901E-3</v>
      </c>
      <c r="CJ49">
        <v>6.4657499999999897E-3</v>
      </c>
      <c r="CK49">
        <v>6.3524999999999996E-3</v>
      </c>
      <c r="CL49">
        <v>1.8747499999999999E-3</v>
      </c>
      <c r="CM49">
        <v>8.2272500000000002E-3</v>
      </c>
      <c r="CN49">
        <v>7.3324999999999996E-3</v>
      </c>
      <c r="CO49">
        <v>2.1389999999999998E-3</v>
      </c>
      <c r="CP49">
        <v>9.4714999999999903E-3</v>
      </c>
      <c r="CQ49">
        <v>8.4510000000000002E-3</v>
      </c>
      <c r="CR49">
        <v>2.4870000000000001E-3</v>
      </c>
      <c r="CS49">
        <v>1.0938E-2</v>
      </c>
      <c r="CT49">
        <v>1.4249999999999999E-4</v>
      </c>
      <c r="CU49" s="16">
        <v>6.2912499999999896E-5</v>
      </c>
      <c r="CV49">
        <v>2.0541249999999901E-4</v>
      </c>
      <c r="CW49">
        <v>1.6637499999999999E-4</v>
      </c>
      <c r="CX49" s="16">
        <v>5.9899999999999999E-5</v>
      </c>
      <c r="CY49">
        <v>2.2627499999999901E-4</v>
      </c>
      <c r="CZ49">
        <v>2.3942500000000001E-4</v>
      </c>
      <c r="DA49" s="16">
        <v>6.6749999999999996E-5</v>
      </c>
      <c r="DB49">
        <v>3.06175E-4</v>
      </c>
      <c r="DC49">
        <v>2.9299999999999899E-4</v>
      </c>
      <c r="DD49" s="16">
        <v>8.0049999999999994E-5</v>
      </c>
      <c r="DE49">
        <v>3.7304999999999999E-4</v>
      </c>
      <c r="DF49">
        <v>3.5990000000000002E-4</v>
      </c>
      <c r="DG49" s="16">
        <v>9.9380000000000001E-5</v>
      </c>
      <c r="DH49">
        <v>4.5928000000000001E-4</v>
      </c>
      <c r="DI49">
        <v>0.26768999999999998</v>
      </c>
      <c r="DJ49">
        <v>8.9395412499999993E-2</v>
      </c>
      <c r="DK49">
        <v>0.35708541249999998</v>
      </c>
      <c r="DL49">
        <v>0.28264637500000001</v>
      </c>
      <c r="DM49">
        <v>9.1440649999999998E-2</v>
      </c>
      <c r="DN49">
        <v>0.37408702500000002</v>
      </c>
      <c r="DO49">
        <v>0.31371692499999998</v>
      </c>
      <c r="DP49">
        <v>9.8396499999999998E-2</v>
      </c>
      <c r="DQ49">
        <v>0.41211342499999998</v>
      </c>
      <c r="DR49">
        <v>0.32937549999999999</v>
      </c>
      <c r="DS49">
        <v>0.10311155</v>
      </c>
      <c r="DT49">
        <v>0.43248704999999998</v>
      </c>
      <c r="DU49">
        <v>0.34710089999999999</v>
      </c>
      <c r="DV49">
        <v>0.10860338</v>
      </c>
      <c r="DW49">
        <v>0.45570427999999902</v>
      </c>
      <c r="DX49">
        <v>90.683253016548903</v>
      </c>
      <c r="DY49">
        <v>89.476067913440104</v>
      </c>
      <c r="DZ49">
        <v>90.381037337950602</v>
      </c>
      <c r="EA49">
        <v>90.395640135133505</v>
      </c>
      <c r="EB49">
        <v>89.894374110420202</v>
      </c>
      <c r="EC49">
        <v>90.273112252423005</v>
      </c>
      <c r="ED49">
        <v>89.571195433590304</v>
      </c>
      <c r="EE49">
        <v>90.043853185834806</v>
      </c>
      <c r="EF49">
        <v>89.684047541037998</v>
      </c>
      <c r="EG49">
        <v>89.032122911388299</v>
      </c>
      <c r="EH49">
        <v>89.6116875364593</v>
      </c>
      <c r="EI49">
        <v>89.170300012451193</v>
      </c>
      <c r="EJ49">
        <v>88.418093989384602</v>
      </c>
      <c r="EK49">
        <v>88.993546978003806</v>
      </c>
      <c r="EL49">
        <v>88.555235864802498</v>
      </c>
      <c r="EM49">
        <v>102.498</v>
      </c>
      <c r="EN49">
        <v>3392.14</v>
      </c>
      <c r="EO49">
        <v>7.3572499999999996</v>
      </c>
      <c r="EP49">
        <v>0.66942699999999999</v>
      </c>
      <c r="EQ49">
        <v>0.15473600000000001</v>
      </c>
      <c r="ER49">
        <v>5.7245799999999999E-3</v>
      </c>
      <c r="ES49">
        <v>8.1871375799999999</v>
      </c>
      <c r="ET49">
        <v>89.863519796866498</v>
      </c>
    </row>
    <row r="50" spans="1:150" ht="15" x14ac:dyDescent="0.2">
      <c r="A50" s="310"/>
      <c r="B50" s="311"/>
      <c r="C50">
        <v>352.57400000000001</v>
      </c>
      <c r="D50">
        <v>10</v>
      </c>
      <c r="E50">
        <v>1.0041899999999999</v>
      </c>
      <c r="F50">
        <v>2.1000000000000001E-4</v>
      </c>
      <c r="G50">
        <v>4.1729999999999996E-3</v>
      </c>
      <c r="H50">
        <v>3.3475125000000001</v>
      </c>
      <c r="I50">
        <v>1.205775</v>
      </c>
      <c r="J50">
        <v>4.5532874999999997</v>
      </c>
      <c r="K50">
        <v>3.4512</v>
      </c>
      <c r="L50">
        <v>1.1627350000000001</v>
      </c>
      <c r="M50">
        <v>4.6139349999999997</v>
      </c>
      <c r="N50">
        <v>3.7195</v>
      </c>
      <c r="O50">
        <v>1.1427499999999999</v>
      </c>
      <c r="P50">
        <v>4.8622499999999897</v>
      </c>
      <c r="Q50">
        <v>3.89425</v>
      </c>
      <c r="R50">
        <v>1.1901649999999999</v>
      </c>
      <c r="S50">
        <v>5.0844149999999999</v>
      </c>
      <c r="T50">
        <v>4.0859300000000003</v>
      </c>
      <c r="U50">
        <v>1.2453399999999999</v>
      </c>
      <c r="V50">
        <v>5.33127</v>
      </c>
      <c r="W50">
        <v>3.1875</v>
      </c>
      <c r="X50">
        <v>0.96699999999999997</v>
      </c>
      <c r="Y50">
        <v>4.1544999999999996</v>
      </c>
      <c r="Z50">
        <v>3.16</v>
      </c>
      <c r="AA50">
        <v>0.98799999999999999</v>
      </c>
      <c r="AB50">
        <v>4.1479999999999997</v>
      </c>
      <c r="AC50">
        <v>3.0750000000000002</v>
      </c>
      <c r="AD50">
        <v>1.002</v>
      </c>
      <c r="AE50">
        <v>4.077</v>
      </c>
      <c r="AF50">
        <v>3.0150000000000001</v>
      </c>
      <c r="AG50">
        <v>0.98699999999999999</v>
      </c>
      <c r="AH50">
        <v>4.0019999999999998</v>
      </c>
      <c r="AI50">
        <v>2.948</v>
      </c>
      <c r="AJ50">
        <v>0.96589999999999998</v>
      </c>
      <c r="AK50">
        <v>3.9138999999999999</v>
      </c>
      <c r="AL50">
        <v>122.05</v>
      </c>
      <c r="AM50">
        <v>39.037500000000001</v>
      </c>
      <c r="AN50">
        <v>161.08750000000001</v>
      </c>
      <c r="AO50">
        <v>122</v>
      </c>
      <c r="AP50">
        <v>39.024999999999999</v>
      </c>
      <c r="AQ50">
        <v>161.02500000000001</v>
      </c>
      <c r="AR50">
        <v>121.9</v>
      </c>
      <c r="AS50">
        <v>39.024999999999999</v>
      </c>
      <c r="AT50">
        <v>160.92500000000001</v>
      </c>
      <c r="AU50">
        <v>121.85</v>
      </c>
      <c r="AV50">
        <v>39</v>
      </c>
      <c r="AW50">
        <v>160.85</v>
      </c>
      <c r="AX50">
        <v>121.8</v>
      </c>
      <c r="AY50">
        <v>38.99</v>
      </c>
      <c r="AZ50">
        <v>160.79</v>
      </c>
      <c r="BA50">
        <v>0.40275</v>
      </c>
      <c r="BB50">
        <v>0.129</v>
      </c>
      <c r="BC50">
        <v>0.53174999999999994</v>
      </c>
      <c r="BD50">
        <v>0.42099999999999999</v>
      </c>
      <c r="BE50">
        <v>0.13417499999999999</v>
      </c>
      <c r="BF50">
        <v>0.55517499999999997</v>
      </c>
      <c r="BG50">
        <v>0.45550000000000002</v>
      </c>
      <c r="BH50">
        <v>0.14515</v>
      </c>
      <c r="BI50">
        <v>0.60065000000000002</v>
      </c>
      <c r="BJ50">
        <v>0.47</v>
      </c>
      <c r="BK50">
        <v>0.14990000000000001</v>
      </c>
      <c r="BL50">
        <v>0.61990000000000001</v>
      </c>
      <c r="BM50">
        <v>0.48509999999999998</v>
      </c>
      <c r="BN50">
        <v>0.15440000000000001</v>
      </c>
      <c r="BO50">
        <v>0.63949999999999996</v>
      </c>
      <c r="BP50">
        <v>6.0399999999999898E-2</v>
      </c>
      <c r="BQ50">
        <v>2.2349999999999998E-2</v>
      </c>
      <c r="BR50">
        <v>8.2749999999999893E-2</v>
      </c>
      <c r="BS50">
        <v>6.3975000000000004E-2</v>
      </c>
      <c r="BT50">
        <v>2.1659999999999999E-2</v>
      </c>
      <c r="BU50">
        <v>8.5635000000000003E-2</v>
      </c>
      <c r="BV50">
        <v>7.2849999999999998E-2</v>
      </c>
      <c r="BW50">
        <v>2.2172499999999901E-2</v>
      </c>
      <c r="BX50">
        <v>9.5022499999999996E-2</v>
      </c>
      <c r="BY50">
        <v>7.8125E-2</v>
      </c>
      <c r="BZ50">
        <v>2.3529999999999999E-2</v>
      </c>
      <c r="CA50">
        <v>0.101655</v>
      </c>
      <c r="CB50">
        <v>8.4440000000000001E-2</v>
      </c>
      <c r="CC50">
        <v>2.5569999999999999E-2</v>
      </c>
      <c r="CD50">
        <v>0.11001</v>
      </c>
      <c r="CE50">
        <v>2.2024999999999999E-2</v>
      </c>
      <c r="CF50">
        <v>8.0787499999999905E-3</v>
      </c>
      <c r="CG50">
        <v>3.0103749999999999E-2</v>
      </c>
      <c r="CH50">
        <v>2.4452499999999999E-2</v>
      </c>
      <c r="CI50">
        <v>8.2349999999999993E-3</v>
      </c>
      <c r="CJ50">
        <v>3.2687500000000001E-2</v>
      </c>
      <c r="CK50">
        <v>3.0300000000000001E-2</v>
      </c>
      <c r="CL50">
        <v>9.0799999999999995E-3</v>
      </c>
      <c r="CM50">
        <v>3.9379999999999998E-2</v>
      </c>
      <c r="CN50">
        <v>3.3875000000000002E-2</v>
      </c>
      <c r="CO50">
        <v>1.00574999999999E-2</v>
      </c>
      <c r="CP50">
        <v>4.3932499999999999E-2</v>
      </c>
      <c r="CQ50">
        <v>3.764E-2</v>
      </c>
      <c r="CR50">
        <v>1.124E-2</v>
      </c>
      <c r="CS50">
        <v>4.888E-2</v>
      </c>
      <c r="CT50">
        <v>1.5937499999999999E-3</v>
      </c>
      <c r="CU50">
        <v>6.9199999999999904E-4</v>
      </c>
      <c r="CV50">
        <v>2.28574999999999E-3</v>
      </c>
      <c r="CW50">
        <v>1.8174999999999899E-3</v>
      </c>
      <c r="CX50">
        <v>6.5675E-4</v>
      </c>
      <c r="CY50">
        <v>2.4742499999999999E-3</v>
      </c>
      <c r="CZ50">
        <v>2.4562499999999901E-3</v>
      </c>
      <c r="DA50">
        <v>6.9324999999999996E-4</v>
      </c>
      <c r="DB50">
        <v>3.14949999999999E-3</v>
      </c>
      <c r="DC50">
        <v>2.9150000000000001E-3</v>
      </c>
      <c r="DD50">
        <v>8.0550000000000001E-4</v>
      </c>
      <c r="DE50">
        <v>3.7204999999999998E-3</v>
      </c>
      <c r="DF50">
        <v>3.4529999999999999E-3</v>
      </c>
      <c r="DG50">
        <v>9.6499999999999895E-4</v>
      </c>
      <c r="DH50">
        <v>4.4180000000000001E-3</v>
      </c>
      <c r="DI50">
        <v>0.48676874999999997</v>
      </c>
      <c r="DJ50">
        <v>0.16012075000000001</v>
      </c>
      <c r="DK50">
        <v>0.64688949999999901</v>
      </c>
      <c r="DL50">
        <v>0.51124499999999995</v>
      </c>
      <c r="DM50">
        <v>0.16472675000000001</v>
      </c>
      <c r="DN50">
        <v>0.67597174999999998</v>
      </c>
      <c r="DO50">
        <v>0.56110625000000003</v>
      </c>
      <c r="DP50">
        <v>0.17709575</v>
      </c>
      <c r="DQ50">
        <v>0.73820200000000002</v>
      </c>
      <c r="DR50">
        <v>0.58491499999999996</v>
      </c>
      <c r="DS50">
        <v>0.18429299999999901</v>
      </c>
      <c r="DT50">
        <v>0.769208</v>
      </c>
      <c r="DU50">
        <v>0.61063299999999998</v>
      </c>
      <c r="DV50">
        <v>0.19217500000000001</v>
      </c>
      <c r="DW50">
        <v>0.80280799999999997</v>
      </c>
      <c r="DX50">
        <v>82.739493856168806</v>
      </c>
      <c r="DY50">
        <v>80.564199205911706</v>
      </c>
      <c r="DZ50">
        <v>82.201055976329798</v>
      </c>
      <c r="EA50">
        <v>82.347993623409494</v>
      </c>
      <c r="EB50">
        <v>81.453073043692001</v>
      </c>
      <c r="EC50">
        <v>82.129911494082407</v>
      </c>
      <c r="ED50">
        <v>81.178921104514501</v>
      </c>
      <c r="EE50">
        <v>81.961311889189801</v>
      </c>
      <c r="EF50">
        <v>81.366617809217502</v>
      </c>
      <c r="EG50">
        <v>80.353555644837201</v>
      </c>
      <c r="EH50">
        <v>81.337869588101498</v>
      </c>
      <c r="EI50">
        <v>80.5893854458091</v>
      </c>
      <c r="EJ50">
        <v>79.442152651428898</v>
      </c>
      <c r="EK50">
        <v>80.3434369715103</v>
      </c>
      <c r="EL50">
        <v>79.657900768303193</v>
      </c>
      <c r="EM50">
        <v>86.057899999999904</v>
      </c>
      <c r="EN50">
        <v>3380.69</v>
      </c>
      <c r="EO50">
        <v>11.9964</v>
      </c>
      <c r="EP50">
        <v>1.90126</v>
      </c>
      <c r="EQ50">
        <v>0.75370999999999999</v>
      </c>
      <c r="ER50">
        <v>6.0080999999999898E-2</v>
      </c>
      <c r="ES50">
        <v>14.711451</v>
      </c>
      <c r="ET50">
        <v>81.544641653634301</v>
      </c>
    </row>
    <row r="51" spans="1:150" ht="15" x14ac:dyDescent="0.2">
      <c r="A51" s="310"/>
      <c r="B51" s="311"/>
      <c r="C51">
        <v>528.86099999999999</v>
      </c>
      <c r="D51">
        <v>15</v>
      </c>
      <c r="E51">
        <v>0.96325000000000005</v>
      </c>
      <c r="F51">
        <v>1.8000000000000001E-4</v>
      </c>
      <c r="G51">
        <v>-3.8151999999999998E-2</v>
      </c>
      <c r="H51">
        <v>3.3679625</v>
      </c>
      <c r="I51">
        <v>1.1957949999999999</v>
      </c>
      <c r="J51">
        <v>4.5637574999999897</v>
      </c>
      <c r="K51">
        <v>3.4715500000000001</v>
      </c>
      <c r="L51">
        <v>1.1612624999999901</v>
      </c>
      <c r="M51">
        <v>4.6328125</v>
      </c>
      <c r="N51">
        <v>3.708075</v>
      </c>
      <c r="O51">
        <v>1.1471225</v>
      </c>
      <c r="P51">
        <v>4.8551975000000001</v>
      </c>
      <c r="Q51">
        <v>3.8736000000000002</v>
      </c>
      <c r="R51">
        <v>1.1905375</v>
      </c>
      <c r="S51">
        <v>5.0641375000000002</v>
      </c>
      <c r="T51">
        <v>4.0404499999999999</v>
      </c>
      <c r="U51">
        <v>1.24081</v>
      </c>
      <c r="V51">
        <v>5.2812599999999996</v>
      </c>
      <c r="W51">
        <v>2.6912500000000001</v>
      </c>
      <c r="X51">
        <v>0.79200000000000004</v>
      </c>
      <c r="Y51">
        <v>3.48325</v>
      </c>
      <c r="Z51">
        <v>2.6575000000000002</v>
      </c>
      <c r="AA51">
        <v>0.82050000000000001</v>
      </c>
      <c r="AB51">
        <v>3.4780000000000002</v>
      </c>
      <c r="AC51">
        <v>2.5550000000000002</v>
      </c>
      <c r="AD51">
        <v>0.84150000000000003</v>
      </c>
      <c r="AE51">
        <v>3.3965000000000001</v>
      </c>
      <c r="AF51">
        <v>2.4837500000000001</v>
      </c>
      <c r="AG51">
        <v>0.82350000000000001</v>
      </c>
      <c r="AH51">
        <v>3.3072499999999998</v>
      </c>
      <c r="AI51">
        <v>2.4060000000000001</v>
      </c>
      <c r="AJ51">
        <v>0.79830000000000001</v>
      </c>
      <c r="AK51">
        <v>3.2042999999999999</v>
      </c>
      <c r="AL51">
        <v>121.65</v>
      </c>
      <c r="AM51">
        <v>38.912500000000001</v>
      </c>
      <c r="AN51">
        <v>160.5625</v>
      </c>
      <c r="AO51">
        <v>121.575</v>
      </c>
      <c r="AP51">
        <v>38.9</v>
      </c>
      <c r="AQ51">
        <v>160.47499999999999</v>
      </c>
      <c r="AR51">
        <v>121.45</v>
      </c>
      <c r="AS51">
        <v>38.875</v>
      </c>
      <c r="AT51">
        <v>160.32499999999999</v>
      </c>
      <c r="AU51">
        <v>121.375</v>
      </c>
      <c r="AV51">
        <v>38.85</v>
      </c>
      <c r="AW51">
        <v>160.22499999999999</v>
      </c>
      <c r="AX51">
        <v>121.3</v>
      </c>
      <c r="AY51">
        <v>38.83</v>
      </c>
      <c r="AZ51">
        <v>160.13</v>
      </c>
      <c r="BA51">
        <v>0.50837500000000002</v>
      </c>
      <c r="BB51">
        <v>0.1585</v>
      </c>
      <c r="BC51">
        <v>0.666875</v>
      </c>
      <c r="BD51">
        <v>0.53</v>
      </c>
      <c r="BE51">
        <v>0.16700000000000001</v>
      </c>
      <c r="BF51">
        <v>0.69699999999999995</v>
      </c>
      <c r="BG51">
        <v>0.5665</v>
      </c>
      <c r="BH51">
        <v>0.18207499999999999</v>
      </c>
      <c r="BI51">
        <v>0.74857499999999999</v>
      </c>
      <c r="BJ51">
        <v>0.57974999999999999</v>
      </c>
      <c r="BK51">
        <v>0.186775</v>
      </c>
      <c r="BL51">
        <v>0.76652500000000001</v>
      </c>
      <c r="BM51">
        <v>0.59299999999999997</v>
      </c>
      <c r="BN51">
        <v>0.1913</v>
      </c>
      <c r="BO51">
        <v>0.7843</v>
      </c>
      <c r="BP51">
        <v>0.1056875</v>
      </c>
      <c r="BQ51">
        <v>3.8524999999999997E-2</v>
      </c>
      <c r="BR51">
        <v>0.14421249999999999</v>
      </c>
      <c r="BS51">
        <v>0.1109</v>
      </c>
      <c r="BT51">
        <v>3.7449999999999997E-2</v>
      </c>
      <c r="BU51">
        <v>0.14835000000000001</v>
      </c>
      <c r="BV51">
        <v>0.123775</v>
      </c>
      <c r="BW51">
        <v>3.7850000000000002E-2</v>
      </c>
      <c r="BX51">
        <v>0.16162499999999999</v>
      </c>
      <c r="BY51">
        <v>0.13112499999999999</v>
      </c>
      <c r="BZ51">
        <v>3.9924999999999898E-2</v>
      </c>
      <c r="CA51">
        <v>0.17104999999999901</v>
      </c>
      <c r="CB51">
        <v>0.1399</v>
      </c>
      <c r="CC51">
        <v>4.2389999999999997E-2</v>
      </c>
      <c r="CD51">
        <v>0.18229000000000001</v>
      </c>
      <c r="CE51">
        <v>4.8750000000000002E-2</v>
      </c>
      <c r="CF51">
        <v>1.7287500000000001E-2</v>
      </c>
      <c r="CG51">
        <v>6.6037499999999999E-2</v>
      </c>
      <c r="CH51">
        <v>5.3274999999999899E-2</v>
      </c>
      <c r="CI51">
        <v>1.7627500000000001E-2</v>
      </c>
      <c r="CJ51">
        <v>7.0902499999999993E-2</v>
      </c>
      <c r="CK51">
        <v>6.3500000000000001E-2</v>
      </c>
      <c r="CL51">
        <v>1.93575E-2</v>
      </c>
      <c r="CM51">
        <v>8.2857500000000001E-2</v>
      </c>
      <c r="CN51">
        <v>6.9375000000000006E-2</v>
      </c>
      <c r="CO51">
        <v>2.0934999999999999E-2</v>
      </c>
      <c r="CP51">
        <v>9.0310000000000001E-2</v>
      </c>
      <c r="CQ51">
        <v>7.535E-2</v>
      </c>
      <c r="CR51">
        <v>2.308E-2</v>
      </c>
      <c r="CS51">
        <v>9.8430000000000004E-2</v>
      </c>
      <c r="CT51">
        <v>5.7762500000000001E-3</v>
      </c>
      <c r="CU51">
        <v>2.4624999999999998E-3</v>
      </c>
      <c r="CV51">
        <v>8.2387499999999995E-3</v>
      </c>
      <c r="CW51">
        <v>6.4799999999999996E-3</v>
      </c>
      <c r="CX51">
        <v>2.3249999999999998E-3</v>
      </c>
      <c r="CY51">
        <v>8.8050000000000003E-3</v>
      </c>
      <c r="CZ51">
        <v>8.3750000000000005E-3</v>
      </c>
      <c r="DA51">
        <v>2.3929999999999902E-3</v>
      </c>
      <c r="DB51">
        <v>1.0768E-2</v>
      </c>
      <c r="DC51">
        <v>9.7125000000000006E-3</v>
      </c>
      <c r="DD51">
        <v>2.715E-3</v>
      </c>
      <c r="DE51">
        <v>1.2427499999999999E-2</v>
      </c>
      <c r="DF51">
        <v>1.1209999999999999E-2</v>
      </c>
      <c r="DG51">
        <v>3.1749999999999999E-3</v>
      </c>
      <c r="DH51">
        <v>1.4385E-2</v>
      </c>
      <c r="DI51">
        <v>0.66858874999999995</v>
      </c>
      <c r="DJ51">
        <v>0.216775</v>
      </c>
      <c r="DK51">
        <v>0.88536374999999901</v>
      </c>
      <c r="DL51">
        <v>0.70065500000000003</v>
      </c>
      <c r="DM51">
        <v>0.2244025</v>
      </c>
      <c r="DN51">
        <v>0.92505749999999998</v>
      </c>
      <c r="DO51">
        <v>0.76214999999999999</v>
      </c>
      <c r="DP51">
        <v>0.24167549999999999</v>
      </c>
      <c r="DQ51">
        <v>1.0038255</v>
      </c>
      <c r="DR51">
        <v>0.78996249999999901</v>
      </c>
      <c r="DS51">
        <v>0.25035000000000002</v>
      </c>
      <c r="DT51">
        <v>1.0403125</v>
      </c>
      <c r="DU51">
        <v>0.81945999999999997</v>
      </c>
      <c r="DV51">
        <v>0.25994499999999998</v>
      </c>
      <c r="DW51">
        <v>1.0794049999999999</v>
      </c>
      <c r="DX51">
        <v>76.037025750134106</v>
      </c>
      <c r="DY51">
        <v>73.117287510091103</v>
      </c>
      <c r="DZ51">
        <v>75.322148664884907</v>
      </c>
      <c r="EA51">
        <v>75.643505006029997</v>
      </c>
      <c r="EB51">
        <v>74.4198482637225</v>
      </c>
      <c r="EC51">
        <v>75.346667639579096</v>
      </c>
      <c r="ED51">
        <v>74.329200288657006</v>
      </c>
      <c r="EE51">
        <v>75.338625553686597</v>
      </c>
      <c r="EF51">
        <v>74.572223957251495</v>
      </c>
      <c r="EG51">
        <v>73.389559630995095</v>
      </c>
      <c r="EH51">
        <v>74.605552226882295</v>
      </c>
      <c r="EI51">
        <v>73.682186842895703</v>
      </c>
      <c r="EJ51">
        <v>72.364727991604198</v>
      </c>
      <c r="EK51">
        <v>73.592490719190593</v>
      </c>
      <c r="EL51">
        <v>72.660400868997201</v>
      </c>
      <c r="EM51">
        <v>71.797300000000007</v>
      </c>
      <c r="EN51">
        <v>3368.73</v>
      </c>
      <c r="EO51">
        <v>14.967700000000001</v>
      </c>
      <c r="EP51">
        <v>3.2600899999999999</v>
      </c>
      <c r="EQ51">
        <v>1.6030099999999901</v>
      </c>
      <c r="ER51">
        <v>0.20829700000000001</v>
      </c>
      <c r="ES51">
        <v>20.039097000000002</v>
      </c>
      <c r="ET51">
        <v>74.692487391023604</v>
      </c>
    </row>
    <row r="52" spans="1:150" ht="15" x14ac:dyDescent="0.2">
      <c r="A52" s="310"/>
      <c r="B52" s="311"/>
      <c r="C52">
        <v>705.149</v>
      </c>
      <c r="D52">
        <v>20</v>
      </c>
      <c r="E52">
        <v>0.92535000000000001</v>
      </c>
      <c r="F52">
        <v>1.9000000000000001E-4</v>
      </c>
      <c r="G52">
        <v>-8.0671999999999994E-2</v>
      </c>
      <c r="H52">
        <v>3.3789375000000001</v>
      </c>
      <c r="I52">
        <v>1.1813849999999999</v>
      </c>
      <c r="J52">
        <v>4.5603224999999998</v>
      </c>
      <c r="K52">
        <v>3.4896999999999898</v>
      </c>
      <c r="L52">
        <v>1.1599075000000001</v>
      </c>
      <c r="M52">
        <v>4.6496075000000001</v>
      </c>
      <c r="N52">
        <v>3.7114250000000002</v>
      </c>
      <c r="O52">
        <v>1.14906</v>
      </c>
      <c r="P52">
        <v>4.8604849999999997</v>
      </c>
      <c r="Q52">
        <v>3.8649</v>
      </c>
      <c r="R52">
        <v>1.1886924999999999</v>
      </c>
      <c r="S52">
        <v>5.0535924999999997</v>
      </c>
      <c r="T52">
        <v>4.0255000000000001</v>
      </c>
      <c r="U52">
        <v>1.2371699999999901</v>
      </c>
      <c r="V52">
        <v>5.26267</v>
      </c>
      <c r="W52">
        <v>2.2524999999999999</v>
      </c>
      <c r="X52">
        <v>0.64087499999999997</v>
      </c>
      <c r="Y52">
        <v>2.8933749999999998</v>
      </c>
      <c r="Z52">
        <v>2.2170000000000001</v>
      </c>
      <c r="AA52">
        <v>0.67449999999999999</v>
      </c>
      <c r="AB52">
        <v>2.8915000000000002</v>
      </c>
      <c r="AC52">
        <v>2.10975</v>
      </c>
      <c r="AD52">
        <v>0.70150000000000001</v>
      </c>
      <c r="AE52">
        <v>2.8112499999999998</v>
      </c>
      <c r="AF52">
        <v>2.0314999999999999</v>
      </c>
      <c r="AG52">
        <v>0.68200000000000005</v>
      </c>
      <c r="AH52">
        <v>2.7134999999999998</v>
      </c>
      <c r="AI52">
        <v>1.9490000000000001</v>
      </c>
      <c r="AJ52">
        <v>0.65549999999999997</v>
      </c>
      <c r="AK52">
        <v>2.6044999999999998</v>
      </c>
      <c r="AL52">
        <v>121.2375</v>
      </c>
      <c r="AM52">
        <v>38.762500000000003</v>
      </c>
      <c r="AN52">
        <v>160</v>
      </c>
      <c r="AO52">
        <v>121.15</v>
      </c>
      <c r="AP52">
        <v>38.75</v>
      </c>
      <c r="AQ52">
        <v>159.9</v>
      </c>
      <c r="AR52">
        <v>120.95</v>
      </c>
      <c r="AS52">
        <v>38.725000000000001</v>
      </c>
      <c r="AT52">
        <v>159.67500000000001</v>
      </c>
      <c r="AU52">
        <v>120.85</v>
      </c>
      <c r="AV52">
        <v>38.700000000000003</v>
      </c>
      <c r="AW52">
        <v>159.55000000000001</v>
      </c>
      <c r="AX52">
        <v>120.8</v>
      </c>
      <c r="AY52">
        <v>38.67</v>
      </c>
      <c r="AZ52">
        <v>159.47</v>
      </c>
      <c r="BA52">
        <v>0.57687500000000003</v>
      </c>
      <c r="BB52">
        <v>0.175875</v>
      </c>
      <c r="BC52">
        <v>0.75275000000000003</v>
      </c>
      <c r="BD52">
        <v>0.60024999999999995</v>
      </c>
      <c r="BE52">
        <v>0.18694999999999901</v>
      </c>
      <c r="BF52">
        <v>0.78719999999999901</v>
      </c>
      <c r="BG52">
        <v>0.63700000000000001</v>
      </c>
      <c r="BH52">
        <v>0.20602500000000001</v>
      </c>
      <c r="BI52">
        <v>0.84302500000000002</v>
      </c>
      <c r="BJ52">
        <v>0.64800000000000002</v>
      </c>
      <c r="BK52">
        <v>0.21037500000000001</v>
      </c>
      <c r="BL52">
        <v>0.858375</v>
      </c>
      <c r="BM52">
        <v>0.65849999999999997</v>
      </c>
      <c r="BN52">
        <v>0.21459999999999901</v>
      </c>
      <c r="BO52">
        <v>0.87309999999999999</v>
      </c>
      <c r="BP52">
        <v>0.15162500000000001</v>
      </c>
      <c r="BQ52">
        <v>5.4475000000000003E-2</v>
      </c>
      <c r="BR52">
        <v>0.20610000000000001</v>
      </c>
      <c r="BS52">
        <v>0.15809999999999999</v>
      </c>
      <c r="BT52">
        <v>5.3199999999999997E-2</v>
      </c>
      <c r="BU52">
        <v>0.21129999999999999</v>
      </c>
      <c r="BV52">
        <v>0.1734</v>
      </c>
      <c r="BW52">
        <v>5.355E-2</v>
      </c>
      <c r="BX52">
        <v>0.22694999999999901</v>
      </c>
      <c r="BY52">
        <v>0.18227499999999999</v>
      </c>
      <c r="BZ52">
        <v>5.6049999999999899E-2</v>
      </c>
      <c r="CA52">
        <v>0.23832499999999901</v>
      </c>
      <c r="CB52">
        <v>0.19269999999999901</v>
      </c>
      <c r="CC52">
        <v>5.8999999999999997E-2</v>
      </c>
      <c r="CD52">
        <v>0.25169999999999998</v>
      </c>
      <c r="CE52">
        <v>7.8674999999999995E-2</v>
      </c>
      <c r="CF52">
        <v>2.6974999999999999E-2</v>
      </c>
      <c r="CG52">
        <v>0.10564999999999999</v>
      </c>
      <c r="CH52">
        <v>8.5224999999999995E-2</v>
      </c>
      <c r="CI52">
        <v>2.7699999999999999E-2</v>
      </c>
      <c r="CJ52">
        <v>0.112925</v>
      </c>
      <c r="CK52">
        <v>9.8849999999999993E-2</v>
      </c>
      <c r="CL52">
        <v>3.04E-2</v>
      </c>
      <c r="CM52">
        <v>0.12925</v>
      </c>
      <c r="CN52">
        <v>0.105975</v>
      </c>
      <c r="CO52">
        <v>3.2424999999999898E-2</v>
      </c>
      <c r="CP52">
        <v>0.1384</v>
      </c>
      <c r="CQ52">
        <v>0.113</v>
      </c>
      <c r="CR52">
        <v>3.4950000000000002E-2</v>
      </c>
      <c r="CS52">
        <v>0.14795</v>
      </c>
      <c r="CT52">
        <v>1.34375E-2</v>
      </c>
      <c r="CU52">
        <v>5.62124999999999E-3</v>
      </c>
      <c r="CV52">
        <v>1.9058749999999999E-2</v>
      </c>
      <c r="CW52">
        <v>1.4880000000000001E-2</v>
      </c>
      <c r="CX52">
        <v>5.2900000000000004E-3</v>
      </c>
      <c r="CY52">
        <v>2.017E-2</v>
      </c>
      <c r="CZ52">
        <v>1.8585000000000001E-2</v>
      </c>
      <c r="DA52">
        <v>5.3625000000000001E-3</v>
      </c>
      <c r="DB52">
        <v>2.39475E-2</v>
      </c>
      <c r="DC52">
        <v>2.1139999999999999E-2</v>
      </c>
      <c r="DD52">
        <v>5.9800000000000001E-3</v>
      </c>
      <c r="DE52">
        <v>2.7119999999999998E-2</v>
      </c>
      <c r="DF52">
        <v>2.393E-2</v>
      </c>
      <c r="DG52">
        <v>6.8539999999999998E-3</v>
      </c>
      <c r="DH52">
        <v>3.0783999999999999E-2</v>
      </c>
      <c r="DI52">
        <v>0.82061249999999997</v>
      </c>
      <c r="DJ52">
        <v>0.26294624999999999</v>
      </c>
      <c r="DK52">
        <v>1.0835587499999999</v>
      </c>
      <c r="DL52">
        <v>0.85845499999999997</v>
      </c>
      <c r="DM52">
        <v>0.27313999999999999</v>
      </c>
      <c r="DN52">
        <v>1.1315949999999999</v>
      </c>
      <c r="DO52">
        <v>0.92783499999999997</v>
      </c>
      <c r="DP52">
        <v>0.29533749999999998</v>
      </c>
      <c r="DQ52">
        <v>1.2231725</v>
      </c>
      <c r="DR52">
        <v>0.95738999999999996</v>
      </c>
      <c r="DS52">
        <v>0.30482999999999999</v>
      </c>
      <c r="DT52">
        <v>1.2622199999999999</v>
      </c>
      <c r="DU52">
        <v>0.98812999999999995</v>
      </c>
      <c r="DV52">
        <v>0.31540399999999902</v>
      </c>
      <c r="DW52">
        <v>1.303534</v>
      </c>
      <c r="DX52">
        <v>70.298100504196498</v>
      </c>
      <c r="DY52">
        <v>66.886293301387596</v>
      </c>
      <c r="DZ52">
        <v>69.470160247425397</v>
      </c>
      <c r="EA52">
        <v>69.922127543086106</v>
      </c>
      <c r="EB52">
        <v>68.444753606209204</v>
      </c>
      <c r="EC52">
        <v>69.565524768136996</v>
      </c>
      <c r="ED52">
        <v>68.654448258580402</v>
      </c>
      <c r="EE52">
        <v>69.759173826554303</v>
      </c>
      <c r="EF52">
        <v>68.921186504765203</v>
      </c>
      <c r="EG52">
        <v>67.684015918277794</v>
      </c>
      <c r="EH52">
        <v>69.013876586950104</v>
      </c>
      <c r="EI52">
        <v>68.005181347150199</v>
      </c>
      <c r="EJ52">
        <v>66.6410290144009</v>
      </c>
      <c r="EK52">
        <v>68.0397204854726</v>
      </c>
      <c r="EL52">
        <v>66.979457382776303</v>
      </c>
      <c r="EM52">
        <v>59.416499999999999</v>
      </c>
      <c r="EN52">
        <v>3355.97</v>
      </c>
      <c r="EO52">
        <v>16.849499999999999</v>
      </c>
      <c r="EP52">
        <v>4.60679999999999</v>
      </c>
      <c r="EQ52">
        <v>2.5154499999999902</v>
      </c>
      <c r="ER52">
        <v>0.46820400000000001</v>
      </c>
      <c r="ES52">
        <v>24.439954</v>
      </c>
      <c r="ET52">
        <v>68.942437453032795</v>
      </c>
    </row>
    <row r="53" spans="1:150" s="264" customFormat="1" ht="15" x14ac:dyDescent="0.2">
      <c r="A53" s="312"/>
      <c r="B53" s="313"/>
      <c r="C53">
        <v>881.43600000000004</v>
      </c>
      <c r="D53">
        <v>25</v>
      </c>
      <c r="E53">
        <v>0.88948000000000005</v>
      </c>
      <c r="F53">
        <v>1.8000000000000001E-4</v>
      </c>
      <c r="G53">
        <v>-0.124252</v>
      </c>
      <c r="H53">
        <v>3.3923999999999999</v>
      </c>
      <c r="I53">
        <v>1.1683775000000001</v>
      </c>
      <c r="J53">
        <v>4.5607775000000004</v>
      </c>
      <c r="K53">
        <v>3.482275</v>
      </c>
      <c r="L53">
        <v>1.1524375</v>
      </c>
      <c r="M53">
        <v>4.6347125</v>
      </c>
      <c r="N53">
        <v>3.7172249999999898</v>
      </c>
      <c r="O53">
        <v>1.1561699999999999</v>
      </c>
      <c r="P53">
        <v>4.8733949999999897</v>
      </c>
      <c r="Q53">
        <v>3.8645749999999999</v>
      </c>
      <c r="R53">
        <v>1.1930700000000001</v>
      </c>
      <c r="S53">
        <v>5.0576449999999999</v>
      </c>
      <c r="T53">
        <v>4.01037</v>
      </c>
      <c r="U53">
        <v>1.24027</v>
      </c>
      <c r="V53">
        <v>5.2506399999999998</v>
      </c>
      <c r="W53">
        <v>1.8674999999999999</v>
      </c>
      <c r="X53">
        <v>0.51200000000000001</v>
      </c>
      <c r="Y53">
        <v>2.3795000000000002</v>
      </c>
      <c r="Z53">
        <v>1.83175</v>
      </c>
      <c r="AA53">
        <v>0.54849999999999999</v>
      </c>
      <c r="AB53">
        <v>2.3802500000000002</v>
      </c>
      <c r="AC53">
        <v>1.72475</v>
      </c>
      <c r="AD53">
        <v>0.57999999999999996</v>
      </c>
      <c r="AE53">
        <v>2.3047499999999999</v>
      </c>
      <c r="AF53">
        <v>1.6439999999999999</v>
      </c>
      <c r="AG53">
        <v>0.56000000000000005</v>
      </c>
      <c r="AH53">
        <v>2.20399999999999</v>
      </c>
      <c r="AI53">
        <v>1.56</v>
      </c>
      <c r="AJ53">
        <v>0.53279999999999905</v>
      </c>
      <c r="AK53">
        <v>2.0928</v>
      </c>
      <c r="AL53">
        <v>120.8</v>
      </c>
      <c r="AM53">
        <v>38.625</v>
      </c>
      <c r="AN53">
        <v>159.42500000000001</v>
      </c>
      <c r="AO53">
        <v>120.675</v>
      </c>
      <c r="AP53">
        <v>38.6</v>
      </c>
      <c r="AQ53">
        <v>159.27500000000001</v>
      </c>
      <c r="AR53">
        <v>120.45</v>
      </c>
      <c r="AS53">
        <v>38.575000000000003</v>
      </c>
      <c r="AT53">
        <v>159.02500000000001</v>
      </c>
      <c r="AU53">
        <v>120.325</v>
      </c>
      <c r="AV53">
        <v>38.524999999999999</v>
      </c>
      <c r="AW53">
        <v>158.85</v>
      </c>
      <c r="AX53">
        <v>120.2</v>
      </c>
      <c r="AY53">
        <v>38.49</v>
      </c>
      <c r="AZ53">
        <v>158.69</v>
      </c>
      <c r="BA53">
        <v>0.61987499999999995</v>
      </c>
      <c r="BB53">
        <v>0.1855</v>
      </c>
      <c r="BC53">
        <v>0.80537499999999995</v>
      </c>
      <c r="BD53">
        <v>0.64449999999999996</v>
      </c>
      <c r="BE53">
        <v>0.19919999999999999</v>
      </c>
      <c r="BF53">
        <v>0.84369999999999901</v>
      </c>
      <c r="BG53">
        <v>0.68100000000000005</v>
      </c>
      <c r="BH53">
        <v>0.22137499999999999</v>
      </c>
      <c r="BI53">
        <v>0.90237500000000004</v>
      </c>
      <c r="BJ53">
        <v>0.6895</v>
      </c>
      <c r="BK53">
        <v>0.22547499999999901</v>
      </c>
      <c r="BL53">
        <v>0.91497499999999998</v>
      </c>
      <c r="BM53">
        <v>0.69599999999999995</v>
      </c>
      <c r="BN53">
        <v>0.22900000000000001</v>
      </c>
      <c r="BO53">
        <v>0.92499999999999905</v>
      </c>
      <c r="BP53">
        <v>0.19575000000000001</v>
      </c>
      <c r="BQ53">
        <v>6.9312499999999999E-2</v>
      </c>
      <c r="BR53">
        <v>0.26506249999999998</v>
      </c>
      <c r="BS53">
        <v>0.20300000000000001</v>
      </c>
      <c r="BT53">
        <v>6.8025000000000002E-2</v>
      </c>
      <c r="BU53">
        <v>0.27102500000000002</v>
      </c>
      <c r="BV53">
        <v>0.21987499999999999</v>
      </c>
      <c r="BW53">
        <v>6.8650000000000003E-2</v>
      </c>
      <c r="BX53">
        <v>0.28852499999999998</v>
      </c>
      <c r="BY53">
        <v>0.230125</v>
      </c>
      <c r="BZ53">
        <v>7.1150000000000005E-2</v>
      </c>
      <c r="CA53">
        <v>0.30127500000000002</v>
      </c>
      <c r="CB53">
        <v>0.2414</v>
      </c>
      <c r="CC53">
        <v>7.4209999999999998E-2</v>
      </c>
      <c r="CD53">
        <v>0.31561</v>
      </c>
      <c r="CE53">
        <v>0.10792499999999999</v>
      </c>
      <c r="CF53">
        <v>3.5887500000000003E-2</v>
      </c>
      <c r="CG53">
        <v>0.14381250000000001</v>
      </c>
      <c r="CH53">
        <v>0.11605</v>
      </c>
      <c r="CI53">
        <v>3.7199999999999997E-2</v>
      </c>
      <c r="CJ53">
        <v>0.15325</v>
      </c>
      <c r="CK53">
        <v>0.132075</v>
      </c>
      <c r="CL53">
        <v>4.0774999999999999E-2</v>
      </c>
      <c r="CM53">
        <v>0.17285</v>
      </c>
      <c r="CN53">
        <v>0.13944999999999999</v>
      </c>
      <c r="CO53">
        <v>4.3325000000000002E-2</v>
      </c>
      <c r="CP53">
        <v>0.18277499999999999</v>
      </c>
      <c r="CQ53">
        <v>0.14709999999999901</v>
      </c>
      <c r="CR53">
        <v>4.623E-2</v>
      </c>
      <c r="CS53">
        <v>0.193329999999999</v>
      </c>
      <c r="CT53">
        <v>2.4750000000000001E-2</v>
      </c>
      <c r="CU53">
        <v>1.0149999999999999E-2</v>
      </c>
      <c r="CV53">
        <v>3.49E-2</v>
      </c>
      <c r="CW53">
        <v>2.7099999999999999E-2</v>
      </c>
      <c r="CX53">
        <v>9.5499999999999995E-3</v>
      </c>
      <c r="CY53">
        <v>3.6650000000000002E-2</v>
      </c>
      <c r="CZ53">
        <v>3.3024999999999999E-2</v>
      </c>
      <c r="DA53">
        <v>9.5700000000000004E-3</v>
      </c>
      <c r="DB53">
        <v>4.2595000000000001E-2</v>
      </c>
      <c r="DC53">
        <v>3.6975000000000001E-2</v>
      </c>
      <c r="DD53">
        <v>1.0567500000000001E-2</v>
      </c>
      <c r="DE53">
        <v>4.7542500000000001E-2</v>
      </c>
      <c r="DF53">
        <v>4.1360000000000001E-2</v>
      </c>
      <c r="DG53">
        <v>1.19499999999999E-2</v>
      </c>
      <c r="DH53">
        <v>5.3309999999999899E-2</v>
      </c>
      <c r="DI53">
        <v>0.94829999999999903</v>
      </c>
      <c r="DJ53">
        <v>0.30085000000000001</v>
      </c>
      <c r="DK53">
        <v>1.24914999999999</v>
      </c>
      <c r="DL53">
        <v>0.99064999999999903</v>
      </c>
      <c r="DM53">
        <v>0.313975</v>
      </c>
      <c r="DN53">
        <v>1.3046249999999999</v>
      </c>
      <c r="DO53">
        <v>1.0659749999999999</v>
      </c>
      <c r="DP53">
        <v>0.34037000000000001</v>
      </c>
      <c r="DQ53">
        <v>1.406345</v>
      </c>
      <c r="DR53">
        <v>1.09605</v>
      </c>
      <c r="DS53">
        <v>0.35051749999999998</v>
      </c>
      <c r="DT53">
        <v>1.4465675</v>
      </c>
      <c r="DU53">
        <v>1.1258600000000001</v>
      </c>
      <c r="DV53">
        <v>0.36138999999999999</v>
      </c>
      <c r="DW53">
        <v>1.48725</v>
      </c>
      <c r="DX53">
        <v>65.366972477064195</v>
      </c>
      <c r="DY53">
        <v>61.658633870699603</v>
      </c>
      <c r="DZ53">
        <v>64.473842212704596</v>
      </c>
      <c r="EA53">
        <v>65.0582950587997</v>
      </c>
      <c r="EB53">
        <v>63.444541762879197</v>
      </c>
      <c r="EC53">
        <v>64.669924307751202</v>
      </c>
      <c r="ED53">
        <v>63.885175543516397</v>
      </c>
      <c r="EE53">
        <v>65.039515821018298</v>
      </c>
      <c r="EF53">
        <v>64.164554216781795</v>
      </c>
      <c r="EG53">
        <v>62.907714064139398</v>
      </c>
      <c r="EH53">
        <v>64.326317516243805</v>
      </c>
      <c r="EI53">
        <v>63.251455600931102</v>
      </c>
      <c r="EJ53">
        <v>61.819409162773297</v>
      </c>
      <c r="EK53">
        <v>63.366446221533501</v>
      </c>
      <c r="EL53">
        <v>62.195326945705098</v>
      </c>
      <c r="EM53">
        <v>48.684799999999903</v>
      </c>
      <c r="EN53">
        <v>3342.69</v>
      </c>
      <c r="EO53">
        <v>18.0122</v>
      </c>
      <c r="EP53">
        <v>5.87941</v>
      </c>
      <c r="EQ53">
        <v>3.3793299999999999</v>
      </c>
      <c r="ER53">
        <v>0.83965999999999996</v>
      </c>
      <c r="ES53">
        <v>28.110599999999899</v>
      </c>
      <c r="ET53">
        <v>64.076184784387394</v>
      </c>
    </row>
    <row r="54" spans="1:150" ht="16" thickBot="1" x14ac:dyDescent="0.25">
      <c r="A54" s="260"/>
      <c r="B54" s="26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</row>
    <row r="55" spans="1:150" s="249" customFormat="1" ht="14" thickTop="1" x14ac:dyDescent="0.15">
      <c r="A55" s="247" t="s">
        <v>71</v>
      </c>
      <c r="B55" s="248" t="s">
        <v>70</v>
      </c>
      <c r="C55" s="247" t="s">
        <v>72</v>
      </c>
      <c r="E55" s="248"/>
      <c r="H55" s="250" t="s">
        <v>93</v>
      </c>
      <c r="K55" s="250" t="s">
        <v>95</v>
      </c>
      <c r="M55" s="247"/>
      <c r="N55" s="250" t="s">
        <v>96</v>
      </c>
      <c r="O55" s="247"/>
      <c r="P55" s="247"/>
      <c r="Q55" s="250" t="s">
        <v>97</v>
      </c>
      <c r="S55" s="247"/>
      <c r="T55" s="250" t="s">
        <v>98</v>
      </c>
      <c r="U55" s="247"/>
      <c r="V55" s="251"/>
      <c r="W55" s="247" t="s">
        <v>99</v>
      </c>
      <c r="X55" s="247" t="s">
        <v>109</v>
      </c>
      <c r="Y55" s="248"/>
      <c r="Z55" s="250" t="s">
        <v>99</v>
      </c>
      <c r="AA55" s="247" t="s">
        <v>110</v>
      </c>
      <c r="AB55" s="252"/>
      <c r="AC55" s="250" t="s">
        <v>99</v>
      </c>
      <c r="AD55" s="247" t="s">
        <v>111</v>
      </c>
      <c r="AE55" s="248"/>
      <c r="AF55" s="250" t="s">
        <v>99</v>
      </c>
      <c r="AG55" s="247" t="s">
        <v>112</v>
      </c>
      <c r="AH55" s="252"/>
      <c r="AI55" s="250" t="s">
        <v>99</v>
      </c>
      <c r="AJ55" s="247" t="s">
        <v>113</v>
      </c>
      <c r="AK55" s="251"/>
      <c r="AL55" s="247" t="s">
        <v>115</v>
      </c>
      <c r="AM55" s="247" t="s">
        <v>109</v>
      </c>
      <c r="AO55" s="250" t="s">
        <v>115</v>
      </c>
      <c r="AP55" s="247" t="s">
        <v>110</v>
      </c>
      <c r="AQ55" s="247"/>
      <c r="AR55" s="250" t="s">
        <v>115</v>
      </c>
      <c r="AS55" s="247" t="s">
        <v>111</v>
      </c>
      <c r="AU55" s="250" t="s">
        <v>115</v>
      </c>
      <c r="AV55" s="247" t="s">
        <v>112</v>
      </c>
      <c r="AW55" s="247"/>
      <c r="AX55" s="250" t="s">
        <v>115</v>
      </c>
      <c r="AY55" s="247" t="s">
        <v>113</v>
      </c>
      <c r="AZ55" s="251"/>
      <c r="BA55" s="247" t="s">
        <v>116</v>
      </c>
      <c r="BB55" s="247" t="s">
        <v>109</v>
      </c>
      <c r="BD55" s="250" t="s">
        <v>116</v>
      </c>
      <c r="BE55" s="247" t="s">
        <v>110</v>
      </c>
      <c r="BF55" s="247"/>
      <c r="BG55" s="250" t="s">
        <v>116</v>
      </c>
      <c r="BH55" s="247" t="s">
        <v>111</v>
      </c>
      <c r="BJ55" s="250" t="s">
        <v>116</v>
      </c>
      <c r="BK55" s="247" t="s">
        <v>112</v>
      </c>
      <c r="BL55" s="247"/>
      <c r="BM55" s="250" t="s">
        <v>116</v>
      </c>
      <c r="BN55" s="247" t="s">
        <v>113</v>
      </c>
      <c r="BO55" s="251"/>
      <c r="BP55" s="247" t="s">
        <v>28</v>
      </c>
      <c r="BQ55" s="247" t="s">
        <v>109</v>
      </c>
      <c r="BS55" s="250" t="s">
        <v>28</v>
      </c>
      <c r="BT55" s="247" t="s">
        <v>110</v>
      </c>
      <c r="BU55" s="247"/>
      <c r="BV55" s="250" t="s">
        <v>28</v>
      </c>
      <c r="BW55" s="247" t="s">
        <v>111</v>
      </c>
      <c r="BY55" s="250" t="s">
        <v>28</v>
      </c>
      <c r="BZ55" s="247" t="s">
        <v>112</v>
      </c>
      <c r="CA55" s="247"/>
      <c r="CB55" s="250" t="s">
        <v>28</v>
      </c>
      <c r="CC55" s="247" t="s">
        <v>113</v>
      </c>
      <c r="CD55" s="251"/>
      <c r="CE55" s="247" t="s">
        <v>29</v>
      </c>
      <c r="CF55" s="247" t="s">
        <v>109</v>
      </c>
      <c r="CH55" s="250" t="s">
        <v>29</v>
      </c>
      <c r="CI55" s="247" t="s">
        <v>110</v>
      </c>
      <c r="CJ55" s="247"/>
      <c r="CK55" s="250" t="s">
        <v>29</v>
      </c>
      <c r="CL55" s="247" t="s">
        <v>111</v>
      </c>
      <c r="CN55" s="250" t="s">
        <v>29</v>
      </c>
      <c r="CO55" s="247" t="s">
        <v>112</v>
      </c>
      <c r="CP55" s="247"/>
      <c r="CQ55" s="250" t="s">
        <v>29</v>
      </c>
      <c r="CR55" s="247" t="s">
        <v>113</v>
      </c>
      <c r="CS55" s="251"/>
      <c r="CT55" s="247" t="s">
        <v>52</v>
      </c>
      <c r="CU55" s="247" t="s">
        <v>109</v>
      </c>
      <c r="CW55" s="250" t="s">
        <v>52</v>
      </c>
      <c r="CX55" s="247" t="s">
        <v>110</v>
      </c>
      <c r="CY55" s="247"/>
      <c r="CZ55" s="250" t="s">
        <v>52</v>
      </c>
      <c r="DA55" s="247" t="s">
        <v>111</v>
      </c>
      <c r="DC55" s="250" t="s">
        <v>52</v>
      </c>
      <c r="DD55" s="247" t="s">
        <v>112</v>
      </c>
      <c r="DE55" s="247"/>
      <c r="DF55" s="250" t="s">
        <v>52</v>
      </c>
      <c r="DG55" s="247" t="s">
        <v>113</v>
      </c>
      <c r="DH55" s="251"/>
      <c r="DI55" s="247" t="s">
        <v>117</v>
      </c>
      <c r="DJ55" s="247" t="s">
        <v>109</v>
      </c>
      <c r="DL55" s="247" t="s">
        <v>117</v>
      </c>
      <c r="DM55" s="247" t="s">
        <v>110</v>
      </c>
      <c r="DN55" s="247"/>
      <c r="DO55" s="247" t="s">
        <v>117</v>
      </c>
      <c r="DP55" s="247" t="s">
        <v>111</v>
      </c>
      <c r="DR55" s="247" t="s">
        <v>117</v>
      </c>
      <c r="DS55" s="247" t="s">
        <v>112</v>
      </c>
      <c r="DT55" s="247"/>
      <c r="DU55" s="247" t="s">
        <v>117</v>
      </c>
      <c r="DV55" s="247" t="s">
        <v>113</v>
      </c>
      <c r="DW55" s="251"/>
      <c r="DX55" s="247" t="s">
        <v>136</v>
      </c>
      <c r="DY55" s="247" t="s">
        <v>109</v>
      </c>
      <c r="EA55" s="247" t="s">
        <v>136</v>
      </c>
      <c r="EB55" s="247" t="s">
        <v>110</v>
      </c>
      <c r="EC55" s="247"/>
      <c r="ED55" s="247" t="s">
        <v>136</v>
      </c>
      <c r="EE55" s="247" t="s">
        <v>111</v>
      </c>
      <c r="EG55" s="247" t="s">
        <v>136</v>
      </c>
      <c r="EH55" s="247" t="s">
        <v>112</v>
      </c>
      <c r="EI55" s="247"/>
      <c r="EJ55" s="247" t="s">
        <v>136</v>
      </c>
      <c r="EK55" s="247" t="s">
        <v>113</v>
      </c>
      <c r="EL55" s="251"/>
      <c r="EM55" s="247" t="s">
        <v>114</v>
      </c>
    </row>
    <row r="56" spans="1:150" x14ac:dyDescent="0.15">
      <c r="A56" s="253" t="s">
        <v>37</v>
      </c>
      <c r="B56" s="235" t="s">
        <v>51</v>
      </c>
      <c r="C56" s="253" t="s">
        <v>21</v>
      </c>
      <c r="D56" s="253" t="s">
        <v>17</v>
      </c>
      <c r="E56" s="254" t="s">
        <v>18</v>
      </c>
      <c r="F56" s="253" t="s">
        <v>19</v>
      </c>
      <c r="G56" s="253" t="s">
        <v>20</v>
      </c>
      <c r="H56" s="255" t="s">
        <v>31</v>
      </c>
      <c r="I56" s="253" t="s">
        <v>32</v>
      </c>
      <c r="J56" s="253" t="s">
        <v>33</v>
      </c>
      <c r="K56" s="255" t="s">
        <v>31</v>
      </c>
      <c r="L56" s="253" t="s">
        <v>32</v>
      </c>
      <c r="M56" s="253" t="s">
        <v>33</v>
      </c>
      <c r="N56" s="255" t="s">
        <v>31</v>
      </c>
      <c r="O56" s="253" t="s">
        <v>32</v>
      </c>
      <c r="P56" s="253" t="s">
        <v>33</v>
      </c>
      <c r="Q56" s="255" t="s">
        <v>31</v>
      </c>
      <c r="R56" s="253" t="s">
        <v>32</v>
      </c>
      <c r="S56" s="253" t="s">
        <v>33</v>
      </c>
      <c r="T56" s="255" t="s">
        <v>31</v>
      </c>
      <c r="U56" s="253" t="s">
        <v>32</v>
      </c>
      <c r="V56" s="256" t="s">
        <v>33</v>
      </c>
      <c r="W56" s="253" t="s">
        <v>106</v>
      </c>
      <c r="X56" s="253" t="s">
        <v>107</v>
      </c>
      <c r="Y56" s="253" t="s">
        <v>108</v>
      </c>
      <c r="Z56" s="253" t="s">
        <v>106</v>
      </c>
      <c r="AA56" s="253" t="s">
        <v>107</v>
      </c>
      <c r="AB56" s="253" t="s">
        <v>108</v>
      </c>
      <c r="AC56" s="253" t="s">
        <v>106</v>
      </c>
      <c r="AD56" s="253" t="s">
        <v>107</v>
      </c>
      <c r="AE56" s="253" t="s">
        <v>108</v>
      </c>
      <c r="AF56" s="253" t="s">
        <v>106</v>
      </c>
      <c r="AG56" s="253" t="s">
        <v>107</v>
      </c>
      <c r="AH56" s="253" t="s">
        <v>108</v>
      </c>
      <c r="AI56" s="253" t="s">
        <v>106</v>
      </c>
      <c r="AJ56" s="253" t="s">
        <v>107</v>
      </c>
      <c r="AK56" s="256" t="s">
        <v>108</v>
      </c>
      <c r="AL56" s="253" t="s">
        <v>106</v>
      </c>
      <c r="AM56" s="253" t="s">
        <v>107</v>
      </c>
      <c r="AN56" s="253" t="s">
        <v>108</v>
      </c>
      <c r="AO56" s="255" t="s">
        <v>106</v>
      </c>
      <c r="AP56" s="253" t="s">
        <v>107</v>
      </c>
      <c r="AQ56" s="253" t="s">
        <v>108</v>
      </c>
      <c r="AR56" s="255" t="s">
        <v>106</v>
      </c>
      <c r="AS56" s="253" t="s">
        <v>107</v>
      </c>
      <c r="AT56" s="253" t="s">
        <v>108</v>
      </c>
      <c r="AU56" s="255" t="s">
        <v>106</v>
      </c>
      <c r="AV56" s="253" t="s">
        <v>107</v>
      </c>
      <c r="AW56" s="253" t="s">
        <v>108</v>
      </c>
      <c r="AX56" s="255" t="s">
        <v>106</v>
      </c>
      <c r="AY56" s="253" t="s">
        <v>107</v>
      </c>
      <c r="AZ56" s="256" t="s">
        <v>108</v>
      </c>
      <c r="BA56" s="253" t="s">
        <v>106</v>
      </c>
      <c r="BB56" s="253" t="s">
        <v>107</v>
      </c>
      <c r="BC56" s="253" t="s">
        <v>108</v>
      </c>
      <c r="BD56" s="255" t="s">
        <v>106</v>
      </c>
      <c r="BE56" s="253" t="s">
        <v>107</v>
      </c>
      <c r="BF56" s="253" t="s">
        <v>108</v>
      </c>
      <c r="BG56" s="255" t="s">
        <v>106</v>
      </c>
      <c r="BH56" s="253" t="s">
        <v>107</v>
      </c>
      <c r="BI56" s="253" t="s">
        <v>108</v>
      </c>
      <c r="BJ56" s="255" t="s">
        <v>106</v>
      </c>
      <c r="BK56" s="253" t="s">
        <v>107</v>
      </c>
      <c r="BL56" s="253" t="s">
        <v>108</v>
      </c>
      <c r="BM56" s="255" t="s">
        <v>106</v>
      </c>
      <c r="BN56" s="253" t="s">
        <v>107</v>
      </c>
      <c r="BO56" s="256" t="s">
        <v>108</v>
      </c>
      <c r="BP56" s="253" t="s">
        <v>106</v>
      </c>
      <c r="BQ56" s="253" t="s">
        <v>107</v>
      </c>
      <c r="BR56" s="253" t="s">
        <v>108</v>
      </c>
      <c r="BS56" s="255" t="s">
        <v>106</v>
      </c>
      <c r="BT56" s="253" t="s">
        <v>107</v>
      </c>
      <c r="BU56" s="253" t="s">
        <v>108</v>
      </c>
      <c r="BV56" s="255" t="s">
        <v>106</v>
      </c>
      <c r="BW56" s="253" t="s">
        <v>107</v>
      </c>
      <c r="BX56" s="253" t="s">
        <v>108</v>
      </c>
      <c r="BY56" s="255" t="s">
        <v>106</v>
      </c>
      <c r="BZ56" s="253" t="s">
        <v>107</v>
      </c>
      <c r="CA56" s="253" t="s">
        <v>108</v>
      </c>
      <c r="CB56" s="255" t="s">
        <v>106</v>
      </c>
      <c r="CC56" s="253" t="s">
        <v>107</v>
      </c>
      <c r="CD56" s="256" t="s">
        <v>108</v>
      </c>
      <c r="CE56" s="253" t="s">
        <v>106</v>
      </c>
      <c r="CF56" s="253" t="s">
        <v>107</v>
      </c>
      <c r="CG56" s="253" t="s">
        <v>108</v>
      </c>
      <c r="CH56" s="255" t="s">
        <v>106</v>
      </c>
      <c r="CI56" s="253" t="s">
        <v>107</v>
      </c>
      <c r="CJ56" s="253" t="s">
        <v>108</v>
      </c>
      <c r="CK56" s="255" t="s">
        <v>106</v>
      </c>
      <c r="CL56" s="253" t="s">
        <v>107</v>
      </c>
      <c r="CM56" s="253" t="s">
        <v>108</v>
      </c>
      <c r="CN56" s="255" t="s">
        <v>106</v>
      </c>
      <c r="CO56" s="253" t="s">
        <v>107</v>
      </c>
      <c r="CP56" s="253" t="s">
        <v>108</v>
      </c>
      <c r="CQ56" s="255" t="s">
        <v>106</v>
      </c>
      <c r="CR56" s="253" t="s">
        <v>107</v>
      </c>
      <c r="CS56" s="256" t="s">
        <v>108</v>
      </c>
      <c r="CT56" s="253" t="s">
        <v>106</v>
      </c>
      <c r="CU56" s="253" t="s">
        <v>107</v>
      </c>
      <c r="CV56" s="253" t="s">
        <v>108</v>
      </c>
      <c r="CW56" s="255" t="s">
        <v>106</v>
      </c>
      <c r="CX56" s="253" t="s">
        <v>107</v>
      </c>
      <c r="CY56" s="253" t="s">
        <v>108</v>
      </c>
      <c r="CZ56" s="255" t="s">
        <v>106</v>
      </c>
      <c r="DA56" s="253" t="s">
        <v>107</v>
      </c>
      <c r="DB56" s="253" t="s">
        <v>108</v>
      </c>
      <c r="DC56" s="255" t="s">
        <v>106</v>
      </c>
      <c r="DD56" s="253" t="s">
        <v>107</v>
      </c>
      <c r="DE56" s="253" t="s">
        <v>108</v>
      </c>
      <c r="DF56" s="255" t="s">
        <v>106</v>
      </c>
      <c r="DG56" s="253" t="s">
        <v>107</v>
      </c>
      <c r="DH56" s="256" t="s">
        <v>108</v>
      </c>
      <c r="DI56" s="253" t="s">
        <v>106</v>
      </c>
      <c r="DJ56" s="253" t="s">
        <v>107</v>
      </c>
      <c r="DK56" s="253" t="s">
        <v>108</v>
      </c>
      <c r="DL56" s="255" t="s">
        <v>106</v>
      </c>
      <c r="DM56" s="253" t="s">
        <v>107</v>
      </c>
      <c r="DN56" s="253" t="s">
        <v>108</v>
      </c>
      <c r="DO56" s="255" t="s">
        <v>106</v>
      </c>
      <c r="DP56" s="253" t="s">
        <v>107</v>
      </c>
      <c r="DQ56" s="253" t="s">
        <v>108</v>
      </c>
      <c r="DR56" s="255" t="s">
        <v>106</v>
      </c>
      <c r="DS56" s="253" t="s">
        <v>107</v>
      </c>
      <c r="DT56" s="253" t="s">
        <v>108</v>
      </c>
      <c r="DU56" s="255" t="s">
        <v>106</v>
      </c>
      <c r="DV56" s="253" t="s">
        <v>107</v>
      </c>
      <c r="DW56" s="256" t="s">
        <v>108</v>
      </c>
      <c r="DX56" s="253" t="s">
        <v>106</v>
      </c>
      <c r="DY56" s="253" t="s">
        <v>107</v>
      </c>
      <c r="DZ56" s="253" t="s">
        <v>108</v>
      </c>
      <c r="EA56" s="255" t="s">
        <v>106</v>
      </c>
      <c r="EB56" s="253" t="s">
        <v>107</v>
      </c>
      <c r="EC56" s="253" t="s">
        <v>108</v>
      </c>
      <c r="ED56" s="255" t="s">
        <v>106</v>
      </c>
      <c r="EE56" s="253" t="s">
        <v>107</v>
      </c>
      <c r="EF56" s="253" t="s">
        <v>108</v>
      </c>
      <c r="EG56" s="255" t="s">
        <v>106</v>
      </c>
      <c r="EH56" s="253" t="s">
        <v>107</v>
      </c>
      <c r="EI56" s="253" t="s">
        <v>108</v>
      </c>
      <c r="EJ56" s="255" t="s">
        <v>106</v>
      </c>
      <c r="EK56" s="253" t="s">
        <v>107</v>
      </c>
      <c r="EL56" s="256" t="s">
        <v>108</v>
      </c>
      <c r="EM56" s="253" t="s">
        <v>100</v>
      </c>
      <c r="EN56" s="253" t="s">
        <v>101</v>
      </c>
      <c r="EO56" s="253" t="s">
        <v>102</v>
      </c>
      <c r="EP56" s="253" t="s">
        <v>103</v>
      </c>
      <c r="EQ56" s="253" t="s">
        <v>104</v>
      </c>
      <c r="ER56" s="253" t="s">
        <v>105</v>
      </c>
      <c r="ES56" s="253" t="s">
        <v>118</v>
      </c>
      <c r="ET56" s="253" t="s">
        <v>120</v>
      </c>
    </row>
    <row r="57" spans="1:150" ht="15" x14ac:dyDescent="0.2">
      <c r="A57" s="253" t="s">
        <v>38</v>
      </c>
      <c r="B57" s="235" t="s">
        <v>57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</row>
    <row r="58" spans="1:150" ht="15" x14ac:dyDescent="0.2">
      <c r="A58" s="253" t="s">
        <v>73</v>
      </c>
      <c r="B58" s="235" t="s">
        <v>74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 s="16"/>
      <c r="ER58"/>
      <c r="ES58"/>
      <c r="ET58"/>
    </row>
    <row r="59" spans="1:150" ht="15" x14ac:dyDescent="0.2">
      <c r="A59" s="253" t="s">
        <v>69</v>
      </c>
      <c r="B59" s="304">
        <v>23.21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/>
      <c r="CQ59"/>
      <c r="CR59" s="16"/>
      <c r="CS59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 s="16"/>
      <c r="ES59"/>
      <c r="ET59"/>
    </row>
    <row r="60" spans="1:150" ht="15" x14ac:dyDescent="0.2">
      <c r="A60" s="310" t="e" vm="1">
        <v>#VALUE!</v>
      </c>
      <c r="B60" s="31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16"/>
      <c r="CV60"/>
      <c r="CW60"/>
      <c r="CX60" s="16"/>
      <c r="CY60"/>
      <c r="CZ60"/>
      <c r="DA60" s="16"/>
      <c r="DB60"/>
      <c r="DC60"/>
      <c r="DD60" s="16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</row>
    <row r="61" spans="1:150" ht="15" x14ac:dyDescent="0.2">
      <c r="A61" s="310"/>
      <c r="B61" s="3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</row>
    <row r="62" spans="1:150" ht="15" x14ac:dyDescent="0.2">
      <c r="A62" s="310"/>
      <c r="B62" s="311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</row>
    <row r="63" spans="1:150" ht="15" x14ac:dyDescent="0.2">
      <c r="A63" s="310"/>
      <c r="B63" s="311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</row>
    <row r="64" spans="1:150" s="264" customFormat="1" ht="15" x14ac:dyDescent="0.2">
      <c r="A64" s="312"/>
      <c r="B64" s="313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</row>
    <row r="65" spans="1:150" ht="14" thickBot="1" x14ac:dyDescent="0.2">
      <c r="A65" s="260"/>
      <c r="B65" s="261"/>
      <c r="E65" s="215"/>
      <c r="F65" s="216"/>
      <c r="G65" s="216"/>
      <c r="H65" s="217"/>
      <c r="I65" s="216"/>
      <c r="J65" s="216"/>
      <c r="K65" s="217"/>
      <c r="L65" s="216"/>
      <c r="M65" s="258"/>
      <c r="N65" s="265"/>
      <c r="O65" s="258"/>
      <c r="P65" s="258"/>
      <c r="Q65" s="265"/>
      <c r="R65" s="258"/>
      <c r="S65" s="258"/>
      <c r="T65" s="265"/>
      <c r="U65" s="258"/>
      <c r="V65" s="258"/>
      <c r="W65" s="219"/>
      <c r="X65" s="258"/>
      <c r="Y65" s="266"/>
      <c r="Z65" s="219"/>
      <c r="AA65" s="258"/>
      <c r="AB65" s="266"/>
      <c r="AC65" s="219"/>
      <c r="AD65" s="258"/>
      <c r="AE65" s="266"/>
      <c r="AF65" s="219"/>
      <c r="AG65" s="258"/>
      <c r="AH65" s="266"/>
      <c r="AI65" s="219"/>
      <c r="AJ65" s="258"/>
      <c r="AK65" s="258"/>
      <c r="AL65" s="219"/>
      <c r="AM65" s="258"/>
      <c r="AN65" s="258"/>
      <c r="AO65" s="265"/>
      <c r="AP65" s="258"/>
      <c r="AR65" s="267"/>
      <c r="AS65" s="258"/>
      <c r="AT65" s="268"/>
      <c r="AW65" s="234"/>
      <c r="BA65" s="234"/>
      <c r="BP65" s="234"/>
      <c r="CE65" s="234"/>
      <c r="DX65" s="234"/>
      <c r="EA65" s="234"/>
      <c r="ED65" s="234"/>
      <c r="EG65" s="234"/>
      <c r="EJ65" s="234"/>
      <c r="EM65" s="234"/>
    </row>
    <row r="66" spans="1:150" s="249" customFormat="1" ht="14" thickTop="1" x14ac:dyDescent="0.15">
      <c r="A66" s="247" t="s">
        <v>71</v>
      </c>
      <c r="B66" s="248" t="s">
        <v>70</v>
      </c>
      <c r="C66" s="247" t="s">
        <v>72</v>
      </c>
      <c r="E66" s="248"/>
      <c r="H66" s="250" t="s">
        <v>93</v>
      </c>
      <c r="K66" s="250" t="s">
        <v>95</v>
      </c>
      <c r="M66" s="247"/>
      <c r="N66" s="250" t="s">
        <v>96</v>
      </c>
      <c r="O66" s="247"/>
      <c r="P66" s="247"/>
      <c r="Q66" s="250" t="s">
        <v>97</v>
      </c>
      <c r="S66" s="247"/>
      <c r="T66" s="250" t="s">
        <v>98</v>
      </c>
      <c r="U66" s="247"/>
      <c r="V66" s="251"/>
      <c r="W66" s="247" t="s">
        <v>99</v>
      </c>
      <c r="X66" s="247" t="s">
        <v>109</v>
      </c>
      <c r="Y66" s="248"/>
      <c r="Z66" s="250" t="s">
        <v>99</v>
      </c>
      <c r="AA66" s="247" t="s">
        <v>110</v>
      </c>
      <c r="AB66" s="252"/>
      <c r="AC66" s="250" t="s">
        <v>99</v>
      </c>
      <c r="AD66" s="247" t="s">
        <v>111</v>
      </c>
      <c r="AE66" s="248"/>
      <c r="AF66" s="250" t="s">
        <v>99</v>
      </c>
      <c r="AG66" s="247" t="s">
        <v>112</v>
      </c>
      <c r="AH66" s="252"/>
      <c r="AI66" s="250" t="s">
        <v>99</v>
      </c>
      <c r="AJ66" s="247" t="s">
        <v>113</v>
      </c>
      <c r="AK66" s="251"/>
      <c r="AL66" s="247" t="s">
        <v>115</v>
      </c>
      <c r="AM66" s="247" t="s">
        <v>109</v>
      </c>
      <c r="AO66" s="250" t="s">
        <v>115</v>
      </c>
      <c r="AP66" s="247" t="s">
        <v>110</v>
      </c>
      <c r="AQ66" s="247"/>
      <c r="AR66" s="250" t="s">
        <v>115</v>
      </c>
      <c r="AS66" s="247" t="s">
        <v>111</v>
      </c>
      <c r="AU66" s="250" t="s">
        <v>115</v>
      </c>
      <c r="AV66" s="247" t="s">
        <v>112</v>
      </c>
      <c r="AW66" s="247"/>
      <c r="AX66" s="250" t="s">
        <v>115</v>
      </c>
      <c r="AY66" s="247" t="s">
        <v>113</v>
      </c>
      <c r="AZ66" s="251"/>
      <c r="BA66" s="247" t="s">
        <v>116</v>
      </c>
      <c r="BB66" s="247" t="s">
        <v>109</v>
      </c>
      <c r="BD66" s="250" t="s">
        <v>116</v>
      </c>
      <c r="BE66" s="247" t="s">
        <v>110</v>
      </c>
      <c r="BF66" s="247"/>
      <c r="BG66" s="250" t="s">
        <v>116</v>
      </c>
      <c r="BH66" s="247" t="s">
        <v>111</v>
      </c>
      <c r="BJ66" s="250" t="s">
        <v>116</v>
      </c>
      <c r="BK66" s="247" t="s">
        <v>112</v>
      </c>
      <c r="BL66" s="247"/>
      <c r="BM66" s="250" t="s">
        <v>116</v>
      </c>
      <c r="BN66" s="247" t="s">
        <v>113</v>
      </c>
      <c r="BO66" s="251"/>
      <c r="BP66" s="247" t="s">
        <v>28</v>
      </c>
      <c r="BQ66" s="247" t="s">
        <v>109</v>
      </c>
      <c r="BS66" s="250" t="s">
        <v>28</v>
      </c>
      <c r="BT66" s="247" t="s">
        <v>110</v>
      </c>
      <c r="BU66" s="247"/>
      <c r="BV66" s="250" t="s">
        <v>28</v>
      </c>
      <c r="BW66" s="247" t="s">
        <v>111</v>
      </c>
      <c r="BY66" s="250" t="s">
        <v>28</v>
      </c>
      <c r="BZ66" s="247" t="s">
        <v>112</v>
      </c>
      <c r="CA66" s="247"/>
      <c r="CB66" s="250" t="s">
        <v>28</v>
      </c>
      <c r="CC66" s="247" t="s">
        <v>113</v>
      </c>
      <c r="CD66" s="251"/>
      <c r="CE66" s="247" t="s">
        <v>29</v>
      </c>
      <c r="CF66" s="247" t="s">
        <v>109</v>
      </c>
      <c r="CH66" s="250" t="s">
        <v>29</v>
      </c>
      <c r="CI66" s="247" t="s">
        <v>110</v>
      </c>
      <c r="CJ66" s="247"/>
      <c r="CK66" s="250" t="s">
        <v>29</v>
      </c>
      <c r="CL66" s="247" t="s">
        <v>111</v>
      </c>
      <c r="CN66" s="250" t="s">
        <v>29</v>
      </c>
      <c r="CO66" s="247" t="s">
        <v>112</v>
      </c>
      <c r="CP66" s="247"/>
      <c r="CQ66" s="250" t="s">
        <v>29</v>
      </c>
      <c r="CR66" s="247" t="s">
        <v>113</v>
      </c>
      <c r="CS66" s="251"/>
      <c r="CT66" s="247" t="s">
        <v>52</v>
      </c>
      <c r="CU66" s="247" t="s">
        <v>109</v>
      </c>
      <c r="CW66" s="250" t="s">
        <v>52</v>
      </c>
      <c r="CX66" s="247" t="s">
        <v>110</v>
      </c>
      <c r="CY66" s="247"/>
      <c r="CZ66" s="250" t="s">
        <v>52</v>
      </c>
      <c r="DA66" s="247" t="s">
        <v>111</v>
      </c>
      <c r="DC66" s="250" t="s">
        <v>52</v>
      </c>
      <c r="DD66" s="247" t="s">
        <v>112</v>
      </c>
      <c r="DE66" s="247"/>
      <c r="DF66" s="250" t="s">
        <v>52</v>
      </c>
      <c r="DG66" s="247" t="s">
        <v>113</v>
      </c>
      <c r="DH66" s="251"/>
      <c r="DI66" s="247" t="s">
        <v>117</v>
      </c>
      <c r="DJ66" s="247" t="s">
        <v>109</v>
      </c>
      <c r="DL66" s="247" t="s">
        <v>117</v>
      </c>
      <c r="DM66" s="247" t="s">
        <v>110</v>
      </c>
      <c r="DN66" s="247"/>
      <c r="DO66" s="247" t="s">
        <v>117</v>
      </c>
      <c r="DP66" s="247" t="s">
        <v>111</v>
      </c>
      <c r="DR66" s="247" t="s">
        <v>117</v>
      </c>
      <c r="DS66" s="247" t="s">
        <v>112</v>
      </c>
      <c r="DT66" s="247"/>
      <c r="DU66" s="247" t="s">
        <v>117</v>
      </c>
      <c r="DV66" s="247" t="s">
        <v>113</v>
      </c>
      <c r="DW66" s="251"/>
      <c r="DX66" s="247" t="s">
        <v>136</v>
      </c>
      <c r="DY66" s="247" t="s">
        <v>109</v>
      </c>
      <c r="EA66" s="247" t="s">
        <v>136</v>
      </c>
      <c r="EB66" s="247" t="s">
        <v>110</v>
      </c>
      <c r="EC66" s="247"/>
      <c r="ED66" s="247" t="s">
        <v>136</v>
      </c>
      <c r="EE66" s="247" t="s">
        <v>111</v>
      </c>
      <c r="EG66" s="247" t="s">
        <v>136</v>
      </c>
      <c r="EH66" s="247" t="s">
        <v>112</v>
      </c>
      <c r="EI66" s="247"/>
      <c r="EJ66" s="247" t="s">
        <v>136</v>
      </c>
      <c r="EK66" s="247" t="s">
        <v>113</v>
      </c>
      <c r="EL66" s="251"/>
      <c r="EM66" s="247" t="s">
        <v>114</v>
      </c>
    </row>
    <row r="67" spans="1:150" x14ac:dyDescent="0.15">
      <c r="A67" s="253" t="s">
        <v>37</v>
      </c>
      <c r="B67" s="235" t="s">
        <v>51</v>
      </c>
      <c r="C67" s="253" t="s">
        <v>21</v>
      </c>
      <c r="D67" s="253" t="s">
        <v>17</v>
      </c>
      <c r="E67" s="254" t="s">
        <v>18</v>
      </c>
      <c r="F67" s="253" t="s">
        <v>19</v>
      </c>
      <c r="G67" s="253" t="s">
        <v>20</v>
      </c>
      <c r="H67" s="255" t="s">
        <v>31</v>
      </c>
      <c r="I67" s="253" t="s">
        <v>32</v>
      </c>
      <c r="J67" s="253" t="s">
        <v>33</v>
      </c>
      <c r="K67" s="255" t="s">
        <v>31</v>
      </c>
      <c r="L67" s="253" t="s">
        <v>32</v>
      </c>
      <c r="M67" s="253" t="s">
        <v>33</v>
      </c>
      <c r="N67" s="255" t="s">
        <v>31</v>
      </c>
      <c r="O67" s="253" t="s">
        <v>32</v>
      </c>
      <c r="P67" s="253" t="s">
        <v>33</v>
      </c>
      <c r="Q67" s="255" t="s">
        <v>31</v>
      </c>
      <c r="R67" s="253" t="s">
        <v>32</v>
      </c>
      <c r="S67" s="253" t="s">
        <v>33</v>
      </c>
      <c r="T67" s="255" t="s">
        <v>31</v>
      </c>
      <c r="U67" s="253" t="s">
        <v>32</v>
      </c>
      <c r="V67" s="256" t="s">
        <v>33</v>
      </c>
      <c r="W67" s="253" t="s">
        <v>106</v>
      </c>
      <c r="X67" s="253" t="s">
        <v>107</v>
      </c>
      <c r="Y67" s="253" t="s">
        <v>108</v>
      </c>
      <c r="Z67" s="253" t="s">
        <v>106</v>
      </c>
      <c r="AA67" s="253" t="s">
        <v>107</v>
      </c>
      <c r="AB67" s="253" t="s">
        <v>108</v>
      </c>
      <c r="AC67" s="253" t="s">
        <v>106</v>
      </c>
      <c r="AD67" s="253" t="s">
        <v>107</v>
      </c>
      <c r="AE67" s="253" t="s">
        <v>108</v>
      </c>
      <c r="AF67" s="253" t="s">
        <v>106</v>
      </c>
      <c r="AG67" s="253" t="s">
        <v>107</v>
      </c>
      <c r="AH67" s="253" t="s">
        <v>108</v>
      </c>
      <c r="AI67" s="253" t="s">
        <v>106</v>
      </c>
      <c r="AJ67" s="253" t="s">
        <v>107</v>
      </c>
      <c r="AK67" s="256" t="s">
        <v>108</v>
      </c>
      <c r="AL67" s="253" t="s">
        <v>106</v>
      </c>
      <c r="AM67" s="253" t="s">
        <v>107</v>
      </c>
      <c r="AN67" s="253" t="s">
        <v>108</v>
      </c>
      <c r="AO67" s="255" t="s">
        <v>106</v>
      </c>
      <c r="AP67" s="253" t="s">
        <v>107</v>
      </c>
      <c r="AQ67" s="253" t="s">
        <v>108</v>
      </c>
      <c r="AR67" s="255" t="s">
        <v>106</v>
      </c>
      <c r="AS67" s="253" t="s">
        <v>107</v>
      </c>
      <c r="AT67" s="253" t="s">
        <v>108</v>
      </c>
      <c r="AU67" s="255" t="s">
        <v>106</v>
      </c>
      <c r="AV67" s="253" t="s">
        <v>107</v>
      </c>
      <c r="AW67" s="253" t="s">
        <v>108</v>
      </c>
      <c r="AX67" s="255" t="s">
        <v>106</v>
      </c>
      <c r="AY67" s="253" t="s">
        <v>107</v>
      </c>
      <c r="AZ67" s="256" t="s">
        <v>108</v>
      </c>
      <c r="BA67" s="253" t="s">
        <v>106</v>
      </c>
      <c r="BB67" s="253" t="s">
        <v>107</v>
      </c>
      <c r="BC67" s="253" t="s">
        <v>108</v>
      </c>
      <c r="BD67" s="255" t="s">
        <v>106</v>
      </c>
      <c r="BE67" s="253" t="s">
        <v>107</v>
      </c>
      <c r="BF67" s="253" t="s">
        <v>108</v>
      </c>
      <c r="BG67" s="255" t="s">
        <v>106</v>
      </c>
      <c r="BH67" s="253" t="s">
        <v>107</v>
      </c>
      <c r="BI67" s="253" t="s">
        <v>108</v>
      </c>
      <c r="BJ67" s="255" t="s">
        <v>106</v>
      </c>
      <c r="BK67" s="253" t="s">
        <v>107</v>
      </c>
      <c r="BL67" s="253" t="s">
        <v>108</v>
      </c>
      <c r="BM67" s="255" t="s">
        <v>106</v>
      </c>
      <c r="BN67" s="253" t="s">
        <v>107</v>
      </c>
      <c r="BO67" s="256" t="s">
        <v>108</v>
      </c>
      <c r="BP67" s="253" t="s">
        <v>106</v>
      </c>
      <c r="BQ67" s="253" t="s">
        <v>107</v>
      </c>
      <c r="BR67" s="253" t="s">
        <v>108</v>
      </c>
      <c r="BS67" s="255" t="s">
        <v>106</v>
      </c>
      <c r="BT67" s="253" t="s">
        <v>107</v>
      </c>
      <c r="BU67" s="253" t="s">
        <v>108</v>
      </c>
      <c r="BV67" s="255" t="s">
        <v>106</v>
      </c>
      <c r="BW67" s="253" t="s">
        <v>107</v>
      </c>
      <c r="BX67" s="253" t="s">
        <v>108</v>
      </c>
      <c r="BY67" s="255" t="s">
        <v>106</v>
      </c>
      <c r="BZ67" s="253" t="s">
        <v>107</v>
      </c>
      <c r="CA67" s="253" t="s">
        <v>108</v>
      </c>
      <c r="CB67" s="255" t="s">
        <v>106</v>
      </c>
      <c r="CC67" s="253" t="s">
        <v>107</v>
      </c>
      <c r="CD67" s="256" t="s">
        <v>108</v>
      </c>
      <c r="CE67" s="253" t="s">
        <v>106</v>
      </c>
      <c r="CF67" s="253" t="s">
        <v>107</v>
      </c>
      <c r="CG67" s="253" t="s">
        <v>108</v>
      </c>
      <c r="CH67" s="255" t="s">
        <v>106</v>
      </c>
      <c r="CI67" s="253" t="s">
        <v>107</v>
      </c>
      <c r="CJ67" s="253" t="s">
        <v>108</v>
      </c>
      <c r="CK67" s="255" t="s">
        <v>106</v>
      </c>
      <c r="CL67" s="253" t="s">
        <v>107</v>
      </c>
      <c r="CM67" s="253" t="s">
        <v>108</v>
      </c>
      <c r="CN67" s="255" t="s">
        <v>106</v>
      </c>
      <c r="CO67" s="253" t="s">
        <v>107</v>
      </c>
      <c r="CP67" s="253" t="s">
        <v>108</v>
      </c>
      <c r="CQ67" s="255" t="s">
        <v>106</v>
      </c>
      <c r="CR67" s="253" t="s">
        <v>107</v>
      </c>
      <c r="CS67" s="256" t="s">
        <v>108</v>
      </c>
      <c r="CT67" s="253" t="s">
        <v>106</v>
      </c>
      <c r="CU67" s="253" t="s">
        <v>107</v>
      </c>
      <c r="CV67" s="253" t="s">
        <v>108</v>
      </c>
      <c r="CW67" s="255" t="s">
        <v>106</v>
      </c>
      <c r="CX67" s="253" t="s">
        <v>107</v>
      </c>
      <c r="CY67" s="253" t="s">
        <v>108</v>
      </c>
      <c r="CZ67" s="255" t="s">
        <v>106</v>
      </c>
      <c r="DA67" s="253" t="s">
        <v>107</v>
      </c>
      <c r="DB67" s="253" t="s">
        <v>108</v>
      </c>
      <c r="DC67" s="255" t="s">
        <v>106</v>
      </c>
      <c r="DD67" s="253" t="s">
        <v>107</v>
      </c>
      <c r="DE67" s="253" t="s">
        <v>108</v>
      </c>
      <c r="DF67" s="255" t="s">
        <v>106</v>
      </c>
      <c r="DG67" s="253" t="s">
        <v>107</v>
      </c>
      <c r="DH67" s="256" t="s">
        <v>108</v>
      </c>
      <c r="DI67" s="253" t="s">
        <v>106</v>
      </c>
      <c r="DJ67" s="253" t="s">
        <v>107</v>
      </c>
      <c r="DK67" s="253" t="s">
        <v>108</v>
      </c>
      <c r="DL67" s="255" t="s">
        <v>106</v>
      </c>
      <c r="DM67" s="253" t="s">
        <v>107</v>
      </c>
      <c r="DN67" s="253" t="s">
        <v>108</v>
      </c>
      <c r="DO67" s="255" t="s">
        <v>106</v>
      </c>
      <c r="DP67" s="253" t="s">
        <v>107</v>
      </c>
      <c r="DQ67" s="253" t="s">
        <v>108</v>
      </c>
      <c r="DR67" s="255" t="s">
        <v>106</v>
      </c>
      <c r="DS67" s="253" t="s">
        <v>107</v>
      </c>
      <c r="DT67" s="253" t="s">
        <v>108</v>
      </c>
      <c r="DU67" s="255" t="s">
        <v>106</v>
      </c>
      <c r="DV67" s="253" t="s">
        <v>107</v>
      </c>
      <c r="DW67" s="256" t="s">
        <v>108</v>
      </c>
      <c r="DX67" s="253" t="s">
        <v>106</v>
      </c>
      <c r="DY67" s="253" t="s">
        <v>107</v>
      </c>
      <c r="DZ67" s="253" t="s">
        <v>108</v>
      </c>
      <c r="EA67" s="255" t="s">
        <v>106</v>
      </c>
      <c r="EB67" s="253" t="s">
        <v>107</v>
      </c>
      <c r="EC67" s="253" t="s">
        <v>108</v>
      </c>
      <c r="ED67" s="255" t="s">
        <v>106</v>
      </c>
      <c r="EE67" s="253" t="s">
        <v>107</v>
      </c>
      <c r="EF67" s="253" t="s">
        <v>108</v>
      </c>
      <c r="EG67" s="255" t="s">
        <v>106</v>
      </c>
      <c r="EH67" s="253" t="s">
        <v>107</v>
      </c>
      <c r="EI67" s="253" t="s">
        <v>108</v>
      </c>
      <c r="EJ67" s="255" t="s">
        <v>106</v>
      </c>
      <c r="EK67" s="253" t="s">
        <v>107</v>
      </c>
      <c r="EL67" s="256" t="s">
        <v>108</v>
      </c>
      <c r="EM67" s="253" t="s">
        <v>100</v>
      </c>
      <c r="EN67" s="253" t="s">
        <v>101</v>
      </c>
      <c r="EO67" s="253" t="s">
        <v>102</v>
      </c>
      <c r="EP67" s="253" t="s">
        <v>103</v>
      </c>
      <c r="EQ67" s="253" t="s">
        <v>104</v>
      </c>
      <c r="ER67" s="253" t="s">
        <v>105</v>
      </c>
      <c r="ES67" s="253" t="s">
        <v>118</v>
      </c>
      <c r="ET67" s="253" t="s">
        <v>120</v>
      </c>
    </row>
    <row r="68" spans="1:150" ht="15" x14ac:dyDescent="0.2">
      <c r="A68" s="253" t="s">
        <v>38</v>
      </c>
      <c r="B68" s="235" t="s">
        <v>57</v>
      </c>
      <c r="C68">
        <v>0</v>
      </c>
      <c r="D68">
        <v>0</v>
      </c>
      <c r="E68">
        <v>1.12026</v>
      </c>
      <c r="F68">
        <v>2.0000000000000001E-4</v>
      </c>
      <c r="G68">
        <v>0.10735</v>
      </c>
      <c r="H68">
        <v>3.2663625000000001</v>
      </c>
      <c r="I68">
        <v>1.1997249999999999</v>
      </c>
      <c r="J68">
        <v>4.4660875000000004</v>
      </c>
      <c r="K68">
        <v>3.4009499999999999</v>
      </c>
      <c r="L68">
        <v>1.1522675</v>
      </c>
      <c r="M68">
        <v>4.5532174999999997</v>
      </c>
      <c r="N68">
        <v>3.75325</v>
      </c>
      <c r="O68">
        <v>1.1435074999999999</v>
      </c>
      <c r="P68">
        <v>4.8967574999999997</v>
      </c>
      <c r="Q68">
        <v>4.0135749999999897</v>
      </c>
      <c r="R68">
        <v>1.2105025</v>
      </c>
      <c r="S68">
        <v>5.2240774999999999</v>
      </c>
      <c r="T68">
        <v>4.2794999999999996</v>
      </c>
      <c r="U68">
        <v>1.29566</v>
      </c>
      <c r="V68">
        <v>5.5751599999999897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ht="15" x14ac:dyDescent="0.2">
      <c r="A69" s="253" t="s">
        <v>73</v>
      </c>
      <c r="B69" s="235" t="s">
        <v>74</v>
      </c>
      <c r="C69">
        <v>3.5257399999999999</v>
      </c>
      <c r="D69">
        <v>0.1</v>
      </c>
      <c r="E69">
        <v>1.0887</v>
      </c>
      <c r="F69">
        <v>1.9000000000000001E-4</v>
      </c>
      <c r="G69">
        <v>8.1473000000000004E-2</v>
      </c>
      <c r="H69">
        <v>3.2736000000000001</v>
      </c>
      <c r="I69">
        <v>1.2054087499999999</v>
      </c>
      <c r="J69">
        <v>4.4790087500000002</v>
      </c>
      <c r="K69">
        <v>3.3992749999999998</v>
      </c>
      <c r="L69">
        <v>1.1532499999999899</v>
      </c>
      <c r="M69">
        <v>4.5525250000000002</v>
      </c>
      <c r="N69">
        <v>3.7540249999999902</v>
      </c>
      <c r="O69">
        <v>1.1421325</v>
      </c>
      <c r="P69">
        <v>4.8961574999999904</v>
      </c>
      <c r="Q69">
        <v>4.0017999999999896</v>
      </c>
      <c r="R69">
        <v>1.2056450000000001</v>
      </c>
      <c r="S69">
        <v>5.2074449999999999</v>
      </c>
      <c r="T69">
        <v>4.2553799999999997</v>
      </c>
      <c r="U69">
        <v>1.28796</v>
      </c>
      <c r="V69">
        <v>5.5433399999999997</v>
      </c>
      <c r="W69">
        <v>4.3825000000000003</v>
      </c>
      <c r="X69">
        <v>1.4012500000000001</v>
      </c>
      <c r="Y69">
        <v>5.7837500000000004</v>
      </c>
      <c r="Z69">
        <v>4.3825000000000003</v>
      </c>
      <c r="AA69">
        <v>1.4019999999999999</v>
      </c>
      <c r="AB69">
        <v>5.7845000000000004</v>
      </c>
      <c r="AC69">
        <v>4.38</v>
      </c>
      <c r="AD69">
        <v>1.4019999999999999</v>
      </c>
      <c r="AE69">
        <v>5.782</v>
      </c>
      <c r="AF69">
        <v>4.38</v>
      </c>
      <c r="AG69">
        <v>1.4017500000000001</v>
      </c>
      <c r="AH69">
        <v>5.7817499999999997</v>
      </c>
      <c r="AI69">
        <v>4.3780000000000001</v>
      </c>
      <c r="AJ69">
        <v>1.4019999999999999</v>
      </c>
      <c r="AK69">
        <v>5.78</v>
      </c>
      <c r="AL69">
        <v>122.7625</v>
      </c>
      <c r="AM69">
        <v>39.287500000000001</v>
      </c>
      <c r="AN69">
        <v>162.05000000000001</v>
      </c>
      <c r="AO69">
        <v>122.75</v>
      </c>
      <c r="AP69">
        <v>39.274999999999999</v>
      </c>
      <c r="AQ69">
        <v>162.02500000000001</v>
      </c>
      <c r="AR69">
        <v>122.75</v>
      </c>
      <c r="AS69">
        <v>39.274999999999999</v>
      </c>
      <c r="AT69">
        <v>162.02500000000001</v>
      </c>
      <c r="AU69">
        <v>122.75</v>
      </c>
      <c r="AV69">
        <v>39.274999999999999</v>
      </c>
      <c r="AW69">
        <v>162.02500000000001</v>
      </c>
      <c r="AX69">
        <v>122.8</v>
      </c>
      <c r="AY69">
        <v>39.29</v>
      </c>
      <c r="AZ69">
        <v>162.09</v>
      </c>
      <c r="BA69">
        <v>2.3062499999999902E-3</v>
      </c>
      <c r="BB69">
        <v>7.8474999999999997E-4</v>
      </c>
      <c r="BC69">
        <v>3.09099999999999E-3</v>
      </c>
      <c r="BD69">
        <v>2.4497499999999901E-3</v>
      </c>
      <c r="BE69">
        <v>7.9874999999999998E-4</v>
      </c>
      <c r="BF69">
        <v>3.2484999999999901E-3</v>
      </c>
      <c r="BG69">
        <v>2.7724999999999998E-3</v>
      </c>
      <c r="BH69">
        <v>8.6200000000000003E-4</v>
      </c>
      <c r="BI69">
        <v>3.6344999999999902E-3</v>
      </c>
      <c r="BJ69">
        <v>2.9499999999999999E-3</v>
      </c>
      <c r="BK69">
        <v>9.1425000000000002E-4</v>
      </c>
      <c r="BL69">
        <v>3.8642500000000001E-3</v>
      </c>
      <c r="BM69">
        <v>3.1610000000000002E-3</v>
      </c>
      <c r="BN69">
        <v>9.7150000000000003E-4</v>
      </c>
      <c r="BO69">
        <v>4.1324999999999999E-3</v>
      </c>
      <c r="BP69" s="16">
        <v>6.8712499999999996E-6</v>
      </c>
      <c r="BQ69" s="16">
        <v>2.52624999999999E-6</v>
      </c>
      <c r="BR69" s="16">
        <v>9.3974999999999994E-6</v>
      </c>
      <c r="BS69" s="16">
        <v>7.6674999999999905E-6</v>
      </c>
      <c r="BT69" s="16">
        <v>2.57E-6</v>
      </c>
      <c r="BU69" s="16">
        <v>1.02374999999999E-5</v>
      </c>
      <c r="BV69" s="16">
        <v>9.7225000000000005E-6</v>
      </c>
      <c r="BW69" s="16">
        <v>2.9249999999999999E-6</v>
      </c>
      <c r="BX69" s="16">
        <v>1.26475E-5</v>
      </c>
      <c r="BY69" s="16">
        <v>1.102E-5</v>
      </c>
      <c r="BZ69" s="16">
        <v>3.2799999999999999E-6</v>
      </c>
      <c r="CA69" s="16">
        <v>1.42999999999999E-5</v>
      </c>
      <c r="CB69" s="16">
        <v>1.261E-5</v>
      </c>
      <c r="CC69" s="16">
        <v>3.726E-6</v>
      </c>
      <c r="CD69" s="16">
        <v>1.6336000000000001E-5</v>
      </c>
      <c r="CE69" s="16">
        <v>2.8025000000000001E-8</v>
      </c>
      <c r="CF69" s="16">
        <v>1.052625E-8</v>
      </c>
      <c r="CG69" s="16">
        <v>3.8551249999999999E-8</v>
      </c>
      <c r="CH69" s="16">
        <v>3.3250000000000003E-8</v>
      </c>
      <c r="CI69" s="16">
        <v>1.11574999999999E-8</v>
      </c>
      <c r="CJ69" s="16">
        <v>4.4407500000000002E-8</v>
      </c>
      <c r="CK69" s="16">
        <v>4.7799999999999998E-8</v>
      </c>
      <c r="CL69" s="16">
        <v>1.4002500000000001E-8</v>
      </c>
      <c r="CM69" s="16">
        <v>6.18025E-8</v>
      </c>
      <c r="CN69" s="16">
        <v>5.7399999999999998E-8</v>
      </c>
      <c r="CO69" s="16">
        <v>1.679E-8</v>
      </c>
      <c r="CP69" s="16">
        <v>7.4190000000000005E-8</v>
      </c>
      <c r="CQ69" s="16">
        <v>7.0160000000000001E-8</v>
      </c>
      <c r="CR69" s="16">
        <v>2.0339999999999999E-8</v>
      </c>
      <c r="CS69" s="16">
        <v>9.0499999999999996E-8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2.3131492749999998E-3</v>
      </c>
      <c r="DJ69">
        <v>7.8728677624999896E-4</v>
      </c>
      <c r="DK69">
        <v>3.1004360512499902E-3</v>
      </c>
      <c r="DL69">
        <v>2.45745074999999E-3</v>
      </c>
      <c r="DM69">
        <v>8.0133115749999998E-4</v>
      </c>
      <c r="DN69">
        <v>3.2587819074999902E-3</v>
      </c>
      <c r="DO69">
        <v>2.78227029999999E-3</v>
      </c>
      <c r="DP69">
        <v>8.649390025E-4</v>
      </c>
      <c r="DQ69">
        <v>3.6472093024999901E-3</v>
      </c>
      <c r="DR69">
        <v>2.9610774E-3</v>
      </c>
      <c r="DS69">
        <v>9.1754678999999997E-4</v>
      </c>
      <c r="DT69">
        <v>3.8786241899999999E-3</v>
      </c>
      <c r="DU69">
        <v>3.1736801600000001E-3</v>
      </c>
      <c r="DV69">
        <v>9.7524633999999998E-4</v>
      </c>
      <c r="DW69">
        <v>4.14892649999999E-3</v>
      </c>
      <c r="DX69">
        <v>99.701736715629806</v>
      </c>
      <c r="DY69">
        <v>99.677782438810496</v>
      </c>
      <c r="DZ69">
        <v>99.695654059815297</v>
      </c>
      <c r="EA69">
        <v>99.686636649788397</v>
      </c>
      <c r="EB69">
        <v>99.677891284290894</v>
      </c>
      <c r="EC69">
        <v>99.684486173304904</v>
      </c>
      <c r="ED69">
        <v>99.648837138505201</v>
      </c>
      <c r="EE69">
        <v>99.660206963554003</v>
      </c>
      <c r="EF69">
        <v>99.651533502854093</v>
      </c>
      <c r="EG69">
        <v>99.6258996809742</v>
      </c>
      <c r="EH69">
        <v>99.640695162804704</v>
      </c>
      <c r="EI69">
        <v>99.6293997743565</v>
      </c>
      <c r="EJ69">
        <v>99.600458793553997</v>
      </c>
      <c r="EK69">
        <v>99.615857056177205</v>
      </c>
      <c r="EL69">
        <v>99.6040783079671</v>
      </c>
      <c r="EM69">
        <v>121.443</v>
      </c>
      <c r="EN69">
        <v>3402.79</v>
      </c>
      <c r="EO69">
        <v>7.18494999999999E-2</v>
      </c>
      <c r="EP69">
        <v>2.40255999999999E-4</v>
      </c>
      <c r="EQ69" s="16">
        <v>1.12051E-6</v>
      </c>
      <c r="ER69">
        <v>0</v>
      </c>
      <c r="ES69">
        <v>7.2090876509999902E-2</v>
      </c>
      <c r="ET69">
        <v>99.6651774514539</v>
      </c>
    </row>
    <row r="70" spans="1:150" ht="15" x14ac:dyDescent="0.2">
      <c r="A70" s="253" t="s">
        <v>69</v>
      </c>
      <c r="B70" s="271">
        <v>24</v>
      </c>
      <c r="C70">
        <v>35.257399999999997</v>
      </c>
      <c r="D70">
        <v>1</v>
      </c>
      <c r="E70">
        <v>1.0773999999999999</v>
      </c>
      <c r="F70">
        <v>1.9000000000000001E-4</v>
      </c>
      <c r="G70">
        <v>7.1840000000000001E-2</v>
      </c>
      <c r="H70">
        <v>3.27754999999999</v>
      </c>
      <c r="I70">
        <v>1.2049037499999999</v>
      </c>
      <c r="J70">
        <v>4.4824537499999897</v>
      </c>
      <c r="K70">
        <v>3.4013749999999998</v>
      </c>
      <c r="L70">
        <v>1.1502749999999999</v>
      </c>
      <c r="M70">
        <v>4.5516500000000004</v>
      </c>
      <c r="N70">
        <v>3.75285</v>
      </c>
      <c r="O70">
        <v>1.1427875000000001</v>
      </c>
      <c r="P70">
        <v>4.8956375000000003</v>
      </c>
      <c r="Q70">
        <v>3.9910749999999999</v>
      </c>
      <c r="R70">
        <v>1.2056750000000001</v>
      </c>
      <c r="S70">
        <v>5.1967499999999998</v>
      </c>
      <c r="T70">
        <v>4.2720700000000003</v>
      </c>
      <c r="U70">
        <v>1.29223</v>
      </c>
      <c r="V70">
        <v>5.5643000000000002</v>
      </c>
      <c r="W70">
        <v>4.25875</v>
      </c>
      <c r="X70">
        <v>1.35625</v>
      </c>
      <c r="Y70">
        <v>5.6150000000000002</v>
      </c>
      <c r="Z70">
        <v>4.2549999999999999</v>
      </c>
      <c r="AA70">
        <v>1.3585</v>
      </c>
      <c r="AB70">
        <v>5.6135000000000002</v>
      </c>
      <c r="AC70">
        <v>4.24</v>
      </c>
      <c r="AD70">
        <v>1.3594999999999999</v>
      </c>
      <c r="AE70">
        <v>5.5994999999999999</v>
      </c>
      <c r="AF70">
        <v>4.2300000000000004</v>
      </c>
      <c r="AG70">
        <v>1.3567499999999999</v>
      </c>
      <c r="AH70">
        <v>5.5867500000000003</v>
      </c>
      <c r="AI70">
        <v>4.22</v>
      </c>
      <c r="AJ70">
        <v>1.3540000000000001</v>
      </c>
      <c r="AK70">
        <v>5.5739999999999998</v>
      </c>
      <c r="AL70">
        <v>122.7</v>
      </c>
      <c r="AM70">
        <v>39.262500000000003</v>
      </c>
      <c r="AN70">
        <v>161.96250000000001</v>
      </c>
      <c r="AO70">
        <v>122.7</v>
      </c>
      <c r="AP70">
        <v>39.25</v>
      </c>
      <c r="AQ70">
        <v>161.94999999999999</v>
      </c>
      <c r="AR70">
        <v>122.675</v>
      </c>
      <c r="AS70">
        <v>39.25</v>
      </c>
      <c r="AT70">
        <v>161.92500000000001</v>
      </c>
      <c r="AU70">
        <v>122.675</v>
      </c>
      <c r="AV70">
        <v>39.25</v>
      </c>
      <c r="AW70">
        <v>161.92500000000001</v>
      </c>
      <c r="AX70">
        <v>122.7</v>
      </c>
      <c r="AY70">
        <v>39.26</v>
      </c>
      <c r="AZ70">
        <v>161.96</v>
      </c>
      <c r="BA70">
        <v>5.3725000000000002E-2</v>
      </c>
      <c r="BB70">
        <v>1.8200000000000001E-2</v>
      </c>
      <c r="BC70">
        <v>7.1925000000000003E-2</v>
      </c>
      <c r="BD70">
        <v>5.7024999999999999E-2</v>
      </c>
      <c r="BE70">
        <v>1.8567500000000001E-2</v>
      </c>
      <c r="BF70">
        <v>7.5592500000000007E-2</v>
      </c>
      <c r="BG70">
        <v>6.4024999999999999E-2</v>
      </c>
      <c r="BH70">
        <v>0.02</v>
      </c>
      <c r="BI70">
        <v>8.4025000000000002E-2</v>
      </c>
      <c r="BJ70">
        <v>6.8150000000000002E-2</v>
      </c>
      <c r="BK70">
        <v>2.1145000000000001E-2</v>
      </c>
      <c r="BL70">
        <v>8.9294999999999999E-2</v>
      </c>
      <c r="BM70">
        <v>7.2559999999999999E-2</v>
      </c>
      <c r="BN70">
        <v>2.2449999999999901E-2</v>
      </c>
      <c r="BO70">
        <v>9.5009999999999997E-2</v>
      </c>
      <c r="BP70">
        <v>1.0254999999999999E-3</v>
      </c>
      <c r="BQ70">
        <v>3.9125E-4</v>
      </c>
      <c r="BR70">
        <v>1.41675E-3</v>
      </c>
      <c r="BS70">
        <v>1.1314999999999999E-3</v>
      </c>
      <c r="BT70">
        <v>3.85749999999999E-4</v>
      </c>
      <c r="BU70">
        <v>1.5172499999999999E-3</v>
      </c>
      <c r="BV70">
        <v>1.39675E-3</v>
      </c>
      <c r="BW70">
        <v>4.1724999999999998E-4</v>
      </c>
      <c r="BX70">
        <v>1.8140000000000001E-3</v>
      </c>
      <c r="BY70">
        <v>1.57825E-3</v>
      </c>
      <c r="BZ70">
        <v>4.6525000000000001E-4</v>
      </c>
      <c r="CA70">
        <v>2.0435000000000002E-3</v>
      </c>
      <c r="CB70">
        <v>1.789E-3</v>
      </c>
      <c r="CC70">
        <v>5.2709999999999996E-4</v>
      </c>
      <c r="CD70">
        <v>2.3160999999999902E-3</v>
      </c>
      <c r="CE70" s="16">
        <v>4.3712499999999999E-5</v>
      </c>
      <c r="CF70" s="16">
        <v>1.7087499999999999E-5</v>
      </c>
      <c r="CG70" s="16">
        <v>6.0800000000000001E-5</v>
      </c>
      <c r="CH70" s="16">
        <v>5.1E-5</v>
      </c>
      <c r="CI70" s="16">
        <v>1.7592500000000001E-5</v>
      </c>
      <c r="CJ70" s="16">
        <v>6.8592500000000004E-5</v>
      </c>
      <c r="CK70" s="16">
        <v>7.1624999999999898E-5</v>
      </c>
      <c r="CL70" s="16">
        <v>2.0987499999999999E-5</v>
      </c>
      <c r="CM70" s="16">
        <v>9.2612499999999995E-5</v>
      </c>
      <c r="CN70" s="16">
        <v>8.5649999999999995E-5</v>
      </c>
      <c r="CO70" s="16">
        <v>2.4729999999999999E-5</v>
      </c>
      <c r="CP70">
        <v>1.1038E-4</v>
      </c>
      <c r="CQ70">
        <v>1.042E-4</v>
      </c>
      <c r="CR70" s="16">
        <v>3.0139999999999999E-5</v>
      </c>
      <c r="CS70">
        <v>1.3433999999999999E-4</v>
      </c>
      <c r="CT70" s="16">
        <v>2.7099999999999998E-7</v>
      </c>
      <c r="CU70" s="16">
        <v>1.2203750000000001E-7</v>
      </c>
      <c r="CV70" s="16">
        <v>3.9303749999999901E-7</v>
      </c>
      <c r="CW70" s="16">
        <v>3.2824999999999999E-7</v>
      </c>
      <c r="CX70" s="16">
        <v>1.1990000000000001E-7</v>
      </c>
      <c r="CY70" s="16">
        <v>4.4815E-7</v>
      </c>
      <c r="CZ70" s="16">
        <v>5.0699999999999997E-7</v>
      </c>
      <c r="DA70" s="16">
        <v>1.4105000000000001E-7</v>
      </c>
      <c r="DB70" s="16">
        <v>6.4804999999999998E-7</v>
      </c>
      <c r="DC70" s="16">
        <v>6.4499999999999997E-7</v>
      </c>
      <c r="DD70" s="16">
        <v>1.7560000000000001E-7</v>
      </c>
      <c r="DE70" s="16">
        <v>8.2060000000000003E-7</v>
      </c>
      <c r="DF70" s="16">
        <v>8.3909999999999898E-7</v>
      </c>
      <c r="DG70" s="16">
        <v>2.293E-7</v>
      </c>
      <c r="DH70" s="16">
        <v>1.0684E-6</v>
      </c>
      <c r="DI70">
        <v>5.4794483499999998E-2</v>
      </c>
      <c r="DJ70">
        <v>1.86084595375E-2</v>
      </c>
      <c r="DK70">
        <v>7.3402943037500001E-2</v>
      </c>
      <c r="DL70">
        <v>5.8207828250000003E-2</v>
      </c>
      <c r="DM70">
        <v>1.8970962399999999E-2</v>
      </c>
      <c r="DN70">
        <v>7.7178790649999995E-2</v>
      </c>
      <c r="DO70">
        <v>6.5493882000000003E-2</v>
      </c>
      <c r="DP70">
        <v>2.0438378550000001E-2</v>
      </c>
      <c r="DQ70">
        <v>8.593226055E-2</v>
      </c>
      <c r="DR70">
        <v>6.9814545000000006E-2</v>
      </c>
      <c r="DS70">
        <v>2.1635155600000001E-2</v>
      </c>
      <c r="DT70">
        <v>9.1449700600000003E-2</v>
      </c>
      <c r="DU70">
        <v>7.4454039099999994E-2</v>
      </c>
      <c r="DV70">
        <v>2.30074693E-2</v>
      </c>
      <c r="DW70">
        <v>9.7461508399999994E-2</v>
      </c>
      <c r="DX70">
        <v>98.048191292833295</v>
      </c>
      <c r="DY70">
        <v>97.804979306982005</v>
      </c>
      <c r="DZ70">
        <v>97.986534359058396</v>
      </c>
      <c r="EA70">
        <v>97.967922381642794</v>
      </c>
      <c r="EB70">
        <v>97.873263403863902</v>
      </c>
      <c r="EC70">
        <v>97.944654695104305</v>
      </c>
      <c r="ED70">
        <v>97.757222575384901</v>
      </c>
      <c r="EE70">
        <v>97.855120703789794</v>
      </c>
      <c r="EF70">
        <v>97.780506950715804</v>
      </c>
      <c r="EG70">
        <v>97.615761873116796</v>
      </c>
      <c r="EH70">
        <v>97.734448464054495</v>
      </c>
      <c r="EI70">
        <v>97.643840727894002</v>
      </c>
      <c r="EJ70">
        <v>97.456096240183697</v>
      </c>
      <c r="EK70">
        <v>97.577007306927001</v>
      </c>
      <c r="EL70">
        <v>97.484639382002399</v>
      </c>
      <c r="EM70">
        <v>117.693</v>
      </c>
      <c r="EN70">
        <v>3400.8599999999901</v>
      </c>
      <c r="EO70">
        <v>1.6660600000000001</v>
      </c>
      <c r="EP70">
        <v>3.5149100000000003E-2</v>
      </c>
      <c r="EQ70">
        <v>1.7070799999999999E-3</v>
      </c>
      <c r="ER70" s="16">
        <v>1.18799E-5</v>
      </c>
      <c r="ES70">
        <v>1.7029280599000001</v>
      </c>
      <c r="ET70">
        <v>97.835019530879904</v>
      </c>
    </row>
    <row r="71" spans="1:150" ht="15" x14ac:dyDescent="0.2">
      <c r="A71" s="310" t="e" vm="1">
        <v>#VALUE!</v>
      </c>
      <c r="B71" s="311"/>
      <c r="C71">
        <v>176.28700000000001</v>
      </c>
      <c r="D71">
        <v>5</v>
      </c>
      <c r="E71">
        <v>1.04481</v>
      </c>
      <c r="F71">
        <v>2.0000000000000001E-4</v>
      </c>
      <c r="G71">
        <v>4.2888000000000003E-2</v>
      </c>
      <c r="H71">
        <v>3.3196124999999999</v>
      </c>
      <c r="I71">
        <v>1.21272125</v>
      </c>
      <c r="J71">
        <v>4.5323337499999896</v>
      </c>
      <c r="K71">
        <v>3.4356249999999999</v>
      </c>
      <c r="L71">
        <v>1.1629050000000001</v>
      </c>
      <c r="M71">
        <v>4.5985300000000002</v>
      </c>
      <c r="N71">
        <v>3.7408499999999898</v>
      </c>
      <c r="O71">
        <v>1.14049</v>
      </c>
      <c r="P71">
        <v>4.8813399999999998</v>
      </c>
      <c r="Q71">
        <v>3.9241249999999899</v>
      </c>
      <c r="R71">
        <v>1.1925349999999999</v>
      </c>
      <c r="S71">
        <v>5.1166599999999898</v>
      </c>
      <c r="T71">
        <v>4.1085700000000003</v>
      </c>
      <c r="U71">
        <v>1.24658</v>
      </c>
      <c r="V71">
        <v>5.3551500000000001</v>
      </c>
      <c r="W71">
        <v>3.7524999999999999</v>
      </c>
      <c r="X71">
        <v>1.1703749999999999</v>
      </c>
      <c r="Y71">
        <v>4.9228749999999897</v>
      </c>
      <c r="Z71">
        <v>3.7324999999999999</v>
      </c>
      <c r="AA71">
        <v>1.1815</v>
      </c>
      <c r="AB71">
        <v>4.9139999999999997</v>
      </c>
      <c r="AC71">
        <v>3.6775000000000002</v>
      </c>
      <c r="AD71">
        <v>1.1875</v>
      </c>
      <c r="AE71">
        <v>4.8650000000000002</v>
      </c>
      <c r="AF71">
        <v>3.6375000000000002</v>
      </c>
      <c r="AG71">
        <v>1.1775</v>
      </c>
      <c r="AH71">
        <v>4.8150000000000004</v>
      </c>
      <c r="AI71">
        <v>3.5939999999999999</v>
      </c>
      <c r="AJ71">
        <v>1.1639999999999999</v>
      </c>
      <c r="AK71">
        <v>4.758</v>
      </c>
      <c r="AL71">
        <v>122.4</v>
      </c>
      <c r="AM71">
        <v>39.162500000000001</v>
      </c>
      <c r="AN71">
        <v>161.5625</v>
      </c>
      <c r="AO71">
        <v>122.4</v>
      </c>
      <c r="AP71">
        <v>39.15</v>
      </c>
      <c r="AQ71">
        <v>161.55000000000001</v>
      </c>
      <c r="AR71">
        <v>122.35</v>
      </c>
      <c r="AS71">
        <v>39.15</v>
      </c>
      <c r="AT71">
        <v>161.5</v>
      </c>
      <c r="AU71">
        <v>122.325</v>
      </c>
      <c r="AV71">
        <v>39.15</v>
      </c>
      <c r="AW71">
        <v>161.47499999999999</v>
      </c>
      <c r="AX71">
        <v>122.3</v>
      </c>
      <c r="AY71">
        <v>39.14</v>
      </c>
      <c r="AZ71">
        <v>161.44</v>
      </c>
      <c r="BA71">
        <v>0.24362500000000001</v>
      </c>
      <c r="BB71">
        <v>8.0149999999999999E-2</v>
      </c>
      <c r="BC71">
        <v>0.32377499999999998</v>
      </c>
      <c r="BD71">
        <v>0.25574999999999998</v>
      </c>
      <c r="BE71">
        <v>8.2349999999999896E-2</v>
      </c>
      <c r="BF71">
        <v>0.33809999999999901</v>
      </c>
      <c r="BG71">
        <v>0.28149999999999997</v>
      </c>
      <c r="BH71">
        <v>8.8724999999999998E-2</v>
      </c>
      <c r="BI71">
        <v>0.37022499999999903</v>
      </c>
      <c r="BJ71">
        <v>0.29449999999999998</v>
      </c>
      <c r="BK71">
        <v>9.2724999999999905E-2</v>
      </c>
      <c r="BL71">
        <v>0.38722499999999999</v>
      </c>
      <c r="BM71">
        <v>0.30719999999999997</v>
      </c>
      <c r="BN71">
        <v>9.6769999999999995E-2</v>
      </c>
      <c r="BO71">
        <v>0.403969999999999</v>
      </c>
      <c r="BP71">
        <v>2.0587499999999901E-2</v>
      </c>
      <c r="BQ71">
        <v>7.72874999999999E-3</v>
      </c>
      <c r="BR71">
        <v>2.8316249999999901E-2</v>
      </c>
      <c r="BS71">
        <v>2.2137500000000001E-2</v>
      </c>
      <c r="BT71">
        <v>7.5300000000000002E-3</v>
      </c>
      <c r="BU71">
        <v>2.9667499999999999E-2</v>
      </c>
      <c r="BV71">
        <v>2.615E-2</v>
      </c>
      <c r="BW71">
        <v>7.8775000000000008E-3</v>
      </c>
      <c r="BX71">
        <v>3.4027500000000002E-2</v>
      </c>
      <c r="BY71">
        <v>2.87E-2</v>
      </c>
      <c r="BZ71">
        <v>8.5500000000000003E-3</v>
      </c>
      <c r="CA71">
        <v>3.7249999999999998E-2</v>
      </c>
      <c r="CB71">
        <v>3.1559999999999998E-2</v>
      </c>
      <c r="CC71">
        <v>9.4179999999999993E-3</v>
      </c>
      <c r="CD71">
        <v>4.0978000000000001E-2</v>
      </c>
      <c r="CE71">
        <v>4.26875E-3</v>
      </c>
      <c r="CF71">
        <v>1.6299999999999999E-3</v>
      </c>
      <c r="CG71">
        <v>5.8987499999999899E-3</v>
      </c>
      <c r="CH71">
        <v>4.8724999999999897E-3</v>
      </c>
      <c r="CI71">
        <v>1.6477499999999999E-3</v>
      </c>
      <c r="CJ71">
        <v>6.5202499999999896E-3</v>
      </c>
      <c r="CK71">
        <v>6.3699999999999998E-3</v>
      </c>
      <c r="CL71">
        <v>1.8792500000000001E-3</v>
      </c>
      <c r="CM71">
        <v>8.2492499999999996E-3</v>
      </c>
      <c r="CN71">
        <v>7.3899999999999999E-3</v>
      </c>
      <c r="CO71">
        <v>2.15125E-3</v>
      </c>
      <c r="CP71">
        <v>9.5412499999999994E-3</v>
      </c>
      <c r="CQ71">
        <v>8.5779999999999901E-3</v>
      </c>
      <c r="CR71">
        <v>2.5339999999999998E-3</v>
      </c>
      <c r="CS71">
        <v>1.11119999999999E-2</v>
      </c>
      <c r="CT71">
        <v>1.4199999999999901E-4</v>
      </c>
      <c r="CU71" s="16">
        <v>6.3274999999999898E-5</v>
      </c>
      <c r="CV71">
        <v>2.0527499999999999E-4</v>
      </c>
      <c r="CW71">
        <v>1.6764999999999901E-4</v>
      </c>
      <c r="CX71" s="16">
        <v>6.0449999999999999E-5</v>
      </c>
      <c r="CY71">
        <v>2.2809999999999999E-4</v>
      </c>
      <c r="CZ71">
        <v>2.3985E-4</v>
      </c>
      <c r="DA71" s="16">
        <v>6.6925E-5</v>
      </c>
      <c r="DB71">
        <v>3.0677500000000002E-4</v>
      </c>
      <c r="DC71">
        <v>2.9575000000000001E-4</v>
      </c>
      <c r="DD71" s="16">
        <v>8.0649999999999995E-5</v>
      </c>
      <c r="DE71">
        <v>3.7639999999999999E-4</v>
      </c>
      <c r="DF71">
        <v>3.6749999999999999E-4</v>
      </c>
      <c r="DG71">
        <v>1.02E-4</v>
      </c>
      <c r="DH71">
        <v>4.6949999999999997E-4</v>
      </c>
      <c r="DI71">
        <v>0.26862324999999998</v>
      </c>
      <c r="DJ71">
        <v>8.9572025E-2</v>
      </c>
      <c r="DK71">
        <v>0.35819527499999998</v>
      </c>
      <c r="DL71">
        <v>0.28292764999999997</v>
      </c>
      <c r="DM71">
        <v>9.1588199999999995E-2</v>
      </c>
      <c r="DN71">
        <v>0.37451584999999998</v>
      </c>
      <c r="DO71">
        <v>0.31425984999999901</v>
      </c>
      <c r="DP71">
        <v>9.8548674999999905E-2</v>
      </c>
      <c r="DQ71">
        <v>0.41280852499999898</v>
      </c>
      <c r="DR71">
        <v>0.33088574999999998</v>
      </c>
      <c r="DS71">
        <v>0.103506899999999</v>
      </c>
      <c r="DT71">
        <v>0.43439264999999999</v>
      </c>
      <c r="DU71">
        <v>0.347705499999999</v>
      </c>
      <c r="DV71">
        <v>0.108823999999999</v>
      </c>
      <c r="DW71">
        <v>0.45652949999999998</v>
      </c>
      <c r="DX71">
        <v>90.693936582183397</v>
      </c>
      <c r="DY71">
        <v>89.481062865330898</v>
      </c>
      <c r="DZ71">
        <v>90.390639575019506</v>
      </c>
      <c r="EA71">
        <v>90.394134330808598</v>
      </c>
      <c r="EB71">
        <v>89.913329446369701</v>
      </c>
      <c r="EC71">
        <v>90.276553048422301</v>
      </c>
      <c r="ED71">
        <v>89.575553479071502</v>
      </c>
      <c r="EE71">
        <v>90.031651871524403</v>
      </c>
      <c r="EF71">
        <v>89.684436628337494</v>
      </c>
      <c r="EG71">
        <v>89.003530674862802</v>
      </c>
      <c r="EH71">
        <v>89.583399754026004</v>
      </c>
      <c r="EI71">
        <v>89.141701637907502</v>
      </c>
      <c r="EJ71">
        <v>88.350630059058602</v>
      </c>
      <c r="EK71">
        <v>88.923399250165403</v>
      </c>
      <c r="EL71">
        <v>88.4871623849061</v>
      </c>
      <c r="EM71">
        <v>102.517</v>
      </c>
      <c r="EN71">
        <v>3392.04</v>
      </c>
      <c r="EO71">
        <v>7.3763699999999996</v>
      </c>
      <c r="EP71">
        <v>0.671287999999999</v>
      </c>
      <c r="EQ71">
        <v>0.15554499999999999</v>
      </c>
      <c r="ER71">
        <v>5.7568000000000003E-3</v>
      </c>
      <c r="ES71">
        <v>8.2089598000000006</v>
      </c>
      <c r="ET71">
        <v>89.857548090319497</v>
      </c>
    </row>
    <row r="72" spans="1:150" ht="15" x14ac:dyDescent="0.2">
      <c r="A72" s="310"/>
      <c r="B72" s="311"/>
      <c r="C72">
        <v>352.57400000000001</v>
      </c>
      <c r="D72">
        <v>10</v>
      </c>
      <c r="E72">
        <v>1.0003299999999999</v>
      </c>
      <c r="F72">
        <v>2.0000000000000001E-4</v>
      </c>
      <c r="G72">
        <v>3.3E-4</v>
      </c>
      <c r="H72">
        <v>3.3509749999999898</v>
      </c>
      <c r="I72">
        <v>1.20626875</v>
      </c>
      <c r="J72">
        <v>4.5572437499999996</v>
      </c>
      <c r="K72">
        <v>3.4613749999999999</v>
      </c>
      <c r="L72">
        <v>1.1651925000000001</v>
      </c>
      <c r="M72">
        <v>4.6265675000000002</v>
      </c>
      <c r="N72">
        <v>3.7089749999999899</v>
      </c>
      <c r="O72">
        <v>1.1417474999999999</v>
      </c>
      <c r="P72">
        <v>4.8507224999999998</v>
      </c>
      <c r="Q72">
        <v>3.8929</v>
      </c>
      <c r="R72">
        <v>1.1854399999999901</v>
      </c>
      <c r="S72">
        <v>5.0783399999999999</v>
      </c>
      <c r="T72">
        <v>4.0752199999999998</v>
      </c>
      <c r="U72">
        <v>1.2443199999999901</v>
      </c>
      <c r="V72">
        <v>5.3195399999999999</v>
      </c>
      <c r="W72">
        <v>3.1875</v>
      </c>
      <c r="X72">
        <v>0.96725000000000005</v>
      </c>
      <c r="Y72">
        <v>4.1547499999999999</v>
      </c>
      <c r="Z72">
        <v>3.16</v>
      </c>
      <c r="AA72">
        <v>0.98799999999999999</v>
      </c>
      <c r="AB72">
        <v>4.1479999999999997</v>
      </c>
      <c r="AC72">
        <v>3.0750000000000002</v>
      </c>
      <c r="AD72">
        <v>1.0024999999999999</v>
      </c>
      <c r="AE72">
        <v>4.0774999999999997</v>
      </c>
      <c r="AF72">
        <v>3.0150000000000001</v>
      </c>
      <c r="AG72">
        <v>0.98675000000000002</v>
      </c>
      <c r="AH72">
        <v>4.0017500000000004</v>
      </c>
      <c r="AI72">
        <v>2.95</v>
      </c>
      <c r="AJ72">
        <v>0.96709999999999996</v>
      </c>
      <c r="AK72">
        <v>3.9171</v>
      </c>
      <c r="AL72">
        <v>122.05</v>
      </c>
      <c r="AM72">
        <v>39.037500000000001</v>
      </c>
      <c r="AN72">
        <v>161.08750000000001</v>
      </c>
      <c r="AO72">
        <v>122</v>
      </c>
      <c r="AP72">
        <v>39.024999999999999</v>
      </c>
      <c r="AQ72">
        <v>161.02500000000001</v>
      </c>
      <c r="AR72">
        <v>121.9</v>
      </c>
      <c r="AS72">
        <v>39.024999999999999</v>
      </c>
      <c r="AT72">
        <v>160.92500000000001</v>
      </c>
      <c r="AU72">
        <v>121.85</v>
      </c>
      <c r="AV72">
        <v>39</v>
      </c>
      <c r="AW72">
        <v>160.85</v>
      </c>
      <c r="AX72">
        <v>121.8</v>
      </c>
      <c r="AY72">
        <v>38.99</v>
      </c>
      <c r="AZ72">
        <v>160.79</v>
      </c>
      <c r="BA72">
        <v>0.40425</v>
      </c>
      <c r="BB72">
        <v>0.12925</v>
      </c>
      <c r="BC72">
        <v>0.53349999999999997</v>
      </c>
      <c r="BD72">
        <v>0.42199999999999999</v>
      </c>
      <c r="BE72">
        <v>0.13425000000000001</v>
      </c>
      <c r="BF72">
        <v>0.55625000000000002</v>
      </c>
      <c r="BG72">
        <v>0.45650000000000002</v>
      </c>
      <c r="BH72">
        <v>0.1454</v>
      </c>
      <c r="BI72">
        <v>0.60189999999999999</v>
      </c>
      <c r="BJ72">
        <v>0.47149999999999997</v>
      </c>
      <c r="BK72">
        <v>0.150475</v>
      </c>
      <c r="BL72">
        <v>0.62197499999999994</v>
      </c>
      <c r="BM72">
        <v>0.48669999999999902</v>
      </c>
      <c r="BN72">
        <v>0.15529999999999999</v>
      </c>
      <c r="BO72">
        <v>0.64200000000000002</v>
      </c>
      <c r="BP72">
        <v>6.0462499999999898E-2</v>
      </c>
      <c r="BQ72">
        <v>2.23625E-2</v>
      </c>
      <c r="BR72">
        <v>8.2824999999999996E-2</v>
      </c>
      <c r="BS72">
        <v>6.4024999999999999E-2</v>
      </c>
      <c r="BT72">
        <v>2.1700000000000001E-2</v>
      </c>
      <c r="BU72">
        <v>8.5724999999999996E-2</v>
      </c>
      <c r="BV72">
        <v>7.2999999999999995E-2</v>
      </c>
      <c r="BW72">
        <v>2.2097499999999999E-2</v>
      </c>
      <c r="BX72">
        <v>9.5097500000000001E-2</v>
      </c>
      <c r="BY72">
        <v>7.825E-2</v>
      </c>
      <c r="BZ72">
        <v>2.3644999999999999E-2</v>
      </c>
      <c r="CA72">
        <v>0.101895</v>
      </c>
      <c r="CB72">
        <v>8.4500000000000006E-2</v>
      </c>
      <c r="CC72">
        <v>2.5420000000000002E-2</v>
      </c>
      <c r="CD72">
        <v>0.10992</v>
      </c>
      <c r="CE72">
        <v>2.2175E-2</v>
      </c>
      <c r="CF72">
        <v>8.1300000000000001E-3</v>
      </c>
      <c r="CG72">
        <v>3.0304999999999999E-2</v>
      </c>
      <c r="CH72">
        <v>2.4632500000000002E-2</v>
      </c>
      <c r="CI72">
        <v>8.2550000000000002E-3</v>
      </c>
      <c r="CJ72">
        <v>3.28875E-2</v>
      </c>
      <c r="CK72">
        <v>3.0425000000000001E-2</v>
      </c>
      <c r="CL72">
        <v>9.1750000000000009E-3</v>
      </c>
      <c r="CM72">
        <v>3.9600000000000003E-2</v>
      </c>
      <c r="CN72">
        <v>3.4000000000000002E-2</v>
      </c>
      <c r="CO72">
        <v>1.01024999999999E-2</v>
      </c>
      <c r="CP72">
        <v>4.4102500000000003E-2</v>
      </c>
      <c r="CQ72">
        <v>3.7659999999999999E-2</v>
      </c>
      <c r="CR72">
        <v>1.12699999999999E-2</v>
      </c>
      <c r="CS72">
        <v>4.8930000000000001E-2</v>
      </c>
      <c r="CT72">
        <v>1.6000000000000001E-3</v>
      </c>
      <c r="CU72">
        <v>6.9637499999999897E-4</v>
      </c>
      <c r="CV72">
        <v>2.2963749999999998E-3</v>
      </c>
      <c r="CW72">
        <v>1.8339999999999999E-3</v>
      </c>
      <c r="CX72">
        <v>6.6100000000000002E-4</v>
      </c>
      <c r="CY72">
        <v>2.4949999999999998E-3</v>
      </c>
      <c r="CZ72">
        <v>2.4649999999999902E-3</v>
      </c>
      <c r="DA72">
        <v>6.9925E-4</v>
      </c>
      <c r="DB72">
        <v>3.16424999999999E-3</v>
      </c>
      <c r="DC72">
        <v>2.9199999999999999E-3</v>
      </c>
      <c r="DD72">
        <v>8.0999999999999996E-4</v>
      </c>
      <c r="DE72">
        <v>3.7299999999999998E-3</v>
      </c>
      <c r="DF72">
        <v>3.4519999999999898E-3</v>
      </c>
      <c r="DG72">
        <v>9.6230000000000003E-4</v>
      </c>
      <c r="DH72">
        <v>4.4142999999999899E-3</v>
      </c>
      <c r="DI72">
        <v>0.48848749999999902</v>
      </c>
      <c r="DJ72">
        <v>0.16043887500000001</v>
      </c>
      <c r="DK72">
        <v>0.64892637500000006</v>
      </c>
      <c r="DL72">
        <v>0.51249149999999999</v>
      </c>
      <c r="DM72">
        <v>0.16486600000000001</v>
      </c>
      <c r="DN72">
        <v>0.67735749999999995</v>
      </c>
      <c r="DO72">
        <v>0.56238999999999995</v>
      </c>
      <c r="DP72">
        <v>0.17737174999999999</v>
      </c>
      <c r="DQ72">
        <v>0.739761749999999</v>
      </c>
      <c r="DR72">
        <v>0.58667000000000002</v>
      </c>
      <c r="DS72">
        <v>0.18503249999999999</v>
      </c>
      <c r="DT72">
        <v>0.77170249999999996</v>
      </c>
      <c r="DU72">
        <v>0.61231199999999997</v>
      </c>
      <c r="DV72">
        <v>0.19295229999999999</v>
      </c>
      <c r="DW72">
        <v>0.80526430000000004</v>
      </c>
      <c r="DX72">
        <v>82.755444100411907</v>
      </c>
      <c r="DY72">
        <v>80.560275681314707</v>
      </c>
      <c r="DZ72">
        <v>82.212716350140596</v>
      </c>
      <c r="EA72">
        <v>82.342829100580204</v>
      </c>
      <c r="EB72">
        <v>81.4297672048815</v>
      </c>
      <c r="EC72">
        <v>82.120593630394495</v>
      </c>
      <c r="ED72">
        <v>81.171429079464403</v>
      </c>
      <c r="EE72">
        <v>81.974722581245302</v>
      </c>
      <c r="EF72">
        <v>81.364033758166002</v>
      </c>
      <c r="EG72">
        <v>80.368861540559394</v>
      </c>
      <c r="EH72">
        <v>81.323551268020495</v>
      </c>
      <c r="EI72">
        <v>80.597769218059995</v>
      </c>
      <c r="EJ72">
        <v>79.485621709194007</v>
      </c>
      <c r="EK72">
        <v>80.4862134320243</v>
      </c>
      <c r="EL72">
        <v>79.725377121523906</v>
      </c>
      <c r="EM72">
        <v>86.064099999999996</v>
      </c>
      <c r="EN72">
        <v>3380.69</v>
      </c>
      <c r="EO72">
        <v>12.0305</v>
      </c>
      <c r="EP72">
        <v>1.9033899999999999</v>
      </c>
      <c r="EQ72">
        <v>0.75773000000000001</v>
      </c>
      <c r="ER72">
        <v>6.0342300000000001E-2</v>
      </c>
      <c r="ES72">
        <v>14.751962300000001</v>
      </c>
      <c r="ET72">
        <v>81.551862425787206</v>
      </c>
    </row>
    <row r="73" spans="1:150" ht="15" x14ac:dyDescent="0.2">
      <c r="A73" s="310"/>
      <c r="B73" s="311"/>
      <c r="C73">
        <v>528.86099999999999</v>
      </c>
      <c r="D73">
        <v>15</v>
      </c>
      <c r="E73">
        <v>0.95965</v>
      </c>
      <c r="F73">
        <v>2.0000000000000001E-4</v>
      </c>
      <c r="G73">
        <v>-4.2047000000000001E-2</v>
      </c>
      <c r="H73">
        <v>3.3679124999999899</v>
      </c>
      <c r="I73">
        <v>1.1960525</v>
      </c>
      <c r="J73">
        <v>4.5639649999999996</v>
      </c>
      <c r="K73">
        <v>3.4661499999999998</v>
      </c>
      <c r="L73">
        <v>1.16157</v>
      </c>
      <c r="M73">
        <v>4.6277200000000001</v>
      </c>
      <c r="N73">
        <v>3.7193749999999999</v>
      </c>
      <c r="O73">
        <v>1.1442874999999999</v>
      </c>
      <c r="P73">
        <v>4.8636625000000002</v>
      </c>
      <c r="Q73">
        <v>3.8772250000000001</v>
      </c>
      <c r="R73">
        <v>1.1826449999999999</v>
      </c>
      <c r="S73">
        <v>5.0598700000000001</v>
      </c>
      <c r="T73">
        <v>4.0440800000000001</v>
      </c>
      <c r="U73">
        <v>1.2391799999999999</v>
      </c>
      <c r="V73">
        <v>5.2832600000000003</v>
      </c>
      <c r="W73">
        <v>2.6924999999999999</v>
      </c>
      <c r="X73">
        <v>0.791875</v>
      </c>
      <c r="Y73">
        <v>3.484375</v>
      </c>
      <c r="Z73">
        <v>2.6575000000000002</v>
      </c>
      <c r="AA73">
        <v>0.82</v>
      </c>
      <c r="AB73">
        <v>3.4775</v>
      </c>
      <c r="AC73">
        <v>2.56</v>
      </c>
      <c r="AD73">
        <v>0.84199999999999997</v>
      </c>
      <c r="AE73">
        <v>3.4020000000000001</v>
      </c>
      <c r="AF73">
        <v>2.4864999999999999</v>
      </c>
      <c r="AG73">
        <v>0.82350000000000001</v>
      </c>
      <c r="AH73">
        <v>3.31</v>
      </c>
      <c r="AI73">
        <v>2.4079999999999999</v>
      </c>
      <c r="AJ73">
        <v>0.79969999999999997</v>
      </c>
      <c r="AK73">
        <v>3.2077</v>
      </c>
      <c r="AL73">
        <v>121.65</v>
      </c>
      <c r="AM73">
        <v>38.9</v>
      </c>
      <c r="AN73">
        <v>160.55000000000001</v>
      </c>
      <c r="AO73">
        <v>121.575</v>
      </c>
      <c r="AP73">
        <v>38.9</v>
      </c>
      <c r="AQ73">
        <v>160.47499999999999</v>
      </c>
      <c r="AR73">
        <v>121.45</v>
      </c>
      <c r="AS73">
        <v>38.875</v>
      </c>
      <c r="AT73">
        <v>160.32499999999999</v>
      </c>
      <c r="AU73">
        <v>121.375</v>
      </c>
      <c r="AV73">
        <v>38.85</v>
      </c>
      <c r="AW73">
        <v>160.22499999999999</v>
      </c>
      <c r="AX73">
        <v>121.3</v>
      </c>
      <c r="AY73">
        <v>38.83</v>
      </c>
      <c r="AZ73">
        <v>160.13</v>
      </c>
      <c r="BA73">
        <v>0.50975000000000004</v>
      </c>
      <c r="BB73">
        <v>0.15875</v>
      </c>
      <c r="BC73">
        <v>0.66849999999999998</v>
      </c>
      <c r="BD73">
        <v>0.53100000000000003</v>
      </c>
      <c r="BE73">
        <v>0.16705</v>
      </c>
      <c r="BF73">
        <v>0.69804999999999995</v>
      </c>
      <c r="BG73">
        <v>0.56825000000000003</v>
      </c>
      <c r="BH73">
        <v>0.18215000000000001</v>
      </c>
      <c r="BI73">
        <v>0.75039999999999996</v>
      </c>
      <c r="BJ73">
        <v>0.58199999999999996</v>
      </c>
      <c r="BK73">
        <v>0.18725</v>
      </c>
      <c r="BL73">
        <v>0.76924999999999999</v>
      </c>
      <c r="BM73">
        <v>0.5948</v>
      </c>
      <c r="BN73">
        <v>0.19189999999999999</v>
      </c>
      <c r="BO73">
        <v>0.78669999999999995</v>
      </c>
      <c r="BP73">
        <v>0.10566249999999899</v>
      </c>
      <c r="BQ73">
        <v>3.8524999999999997E-2</v>
      </c>
      <c r="BR73">
        <v>0.1441875</v>
      </c>
      <c r="BS73">
        <v>0.11115</v>
      </c>
      <c r="BT73">
        <v>3.7524999999999899E-2</v>
      </c>
      <c r="BU73">
        <v>0.148675</v>
      </c>
      <c r="BV73">
        <v>0.123599999999999</v>
      </c>
      <c r="BW73">
        <v>3.7850000000000002E-2</v>
      </c>
      <c r="BX73">
        <v>0.16144999999999901</v>
      </c>
      <c r="BY73">
        <v>0.13117500000000001</v>
      </c>
      <c r="BZ73">
        <v>3.9949999999999999E-2</v>
      </c>
      <c r="CA73">
        <v>0.171125</v>
      </c>
      <c r="CB73">
        <v>0.1396</v>
      </c>
      <c r="CC73">
        <v>4.2299999999999997E-2</v>
      </c>
      <c r="CD73">
        <v>0.18190000000000001</v>
      </c>
      <c r="CE73">
        <v>4.9137500000000001E-2</v>
      </c>
      <c r="CF73">
        <v>1.7362499999999999E-2</v>
      </c>
      <c r="CG73">
        <v>6.6500000000000004E-2</v>
      </c>
      <c r="CH73">
        <v>5.355E-2</v>
      </c>
      <c r="CI73">
        <v>1.7680000000000001E-2</v>
      </c>
      <c r="CJ73">
        <v>7.1230000000000002E-2</v>
      </c>
      <c r="CK73">
        <v>6.3799999999999996E-2</v>
      </c>
      <c r="CL73">
        <v>1.93825E-2</v>
      </c>
      <c r="CM73">
        <v>8.3182499999999895E-2</v>
      </c>
      <c r="CN73">
        <v>6.9550000000000001E-2</v>
      </c>
      <c r="CO73">
        <v>2.1027500000000001E-2</v>
      </c>
      <c r="CP73">
        <v>9.0577500000000005E-2</v>
      </c>
      <c r="CQ73">
        <v>7.5749999999999998E-2</v>
      </c>
      <c r="CR73">
        <v>2.3050000000000001E-2</v>
      </c>
      <c r="CS73">
        <v>9.8799999999999999E-2</v>
      </c>
      <c r="CT73">
        <v>5.8137499999999899E-3</v>
      </c>
      <c r="CU73">
        <v>2.4762499999999902E-3</v>
      </c>
      <c r="CV73">
        <v>8.2899999999999901E-3</v>
      </c>
      <c r="CW73">
        <v>6.5224999999999997E-3</v>
      </c>
      <c r="CX73">
        <v>2.3362499999999998E-3</v>
      </c>
      <c r="CY73">
        <v>8.8587500000000003E-3</v>
      </c>
      <c r="CZ73">
        <v>8.3925000000000007E-3</v>
      </c>
      <c r="DA73">
        <v>2.4045E-3</v>
      </c>
      <c r="DB73">
        <v>1.0796999999999999E-2</v>
      </c>
      <c r="DC73">
        <v>9.7074999999999904E-3</v>
      </c>
      <c r="DD73">
        <v>2.725E-3</v>
      </c>
      <c r="DE73">
        <v>1.24324999999999E-2</v>
      </c>
      <c r="DF73">
        <v>1.1209999999999999E-2</v>
      </c>
      <c r="DG73">
        <v>3.163E-3</v>
      </c>
      <c r="DH73">
        <v>1.4373E-2</v>
      </c>
      <c r="DI73">
        <v>0.67036374999999904</v>
      </c>
      <c r="DJ73">
        <v>0.21711374999999999</v>
      </c>
      <c r="DK73">
        <v>0.88747750000000003</v>
      </c>
      <c r="DL73">
        <v>0.70222249999999997</v>
      </c>
      <c r="DM73">
        <v>0.22459124999999999</v>
      </c>
      <c r="DN73">
        <v>0.92681374999999999</v>
      </c>
      <c r="DO73">
        <v>0.76404249999999996</v>
      </c>
      <c r="DP73">
        <v>0.241787</v>
      </c>
      <c r="DQ73">
        <v>1.0058294999999999</v>
      </c>
      <c r="DR73">
        <v>0.79243249999999998</v>
      </c>
      <c r="DS73">
        <v>0.25095250000000002</v>
      </c>
      <c r="DT73">
        <v>1.043385</v>
      </c>
      <c r="DU73">
        <v>0.82135999999999998</v>
      </c>
      <c r="DV73">
        <v>0.26041300000000001</v>
      </c>
      <c r="DW73">
        <v>1.0817729999999901</v>
      </c>
      <c r="DX73">
        <v>76.040806204094395</v>
      </c>
      <c r="DY73">
        <v>73.118353858288501</v>
      </c>
      <c r="DZ73">
        <v>75.325853331492894</v>
      </c>
      <c r="EA73">
        <v>75.617058695783697</v>
      </c>
      <c r="EB73">
        <v>74.379567325085006</v>
      </c>
      <c r="EC73">
        <v>75.317182119924297</v>
      </c>
      <c r="ED73">
        <v>74.374134946681593</v>
      </c>
      <c r="EE73">
        <v>75.334902207314698</v>
      </c>
      <c r="EF73">
        <v>74.605089630001899</v>
      </c>
      <c r="EG73">
        <v>73.444741350209597</v>
      </c>
      <c r="EH73">
        <v>74.615714129167799</v>
      </c>
      <c r="EI73">
        <v>73.726380961965106</v>
      </c>
      <c r="EJ73">
        <v>72.4164799844161</v>
      </c>
      <c r="EK73">
        <v>73.690637564176896</v>
      </c>
      <c r="EL73">
        <v>72.723205330508307</v>
      </c>
      <c r="EM73">
        <v>71.840699999999998</v>
      </c>
      <c r="EN73">
        <v>3368.63</v>
      </c>
      <c r="EO73">
        <v>15.0055</v>
      </c>
      <c r="EP73">
        <v>3.2604000000000002</v>
      </c>
      <c r="EQ73">
        <v>1.61076</v>
      </c>
      <c r="ER73">
        <v>0.20904599999999901</v>
      </c>
      <c r="ES73">
        <v>20.085705999999998</v>
      </c>
      <c r="ET73">
        <v>74.707356564912303</v>
      </c>
    </row>
    <row r="74" spans="1:150" ht="15" x14ac:dyDescent="0.2">
      <c r="A74" s="310"/>
      <c r="B74" s="311"/>
      <c r="C74">
        <v>705.149</v>
      </c>
      <c r="D74">
        <v>20</v>
      </c>
      <c r="E74">
        <v>0.92230000000000001</v>
      </c>
      <c r="F74">
        <v>2.1000000000000001E-4</v>
      </c>
      <c r="G74">
        <v>-8.4246000000000001E-2</v>
      </c>
      <c r="H74">
        <v>3.3774500000000001</v>
      </c>
      <c r="I74">
        <v>1.1806687499999999</v>
      </c>
      <c r="J74">
        <v>4.5581187500000002</v>
      </c>
      <c r="K74">
        <v>3.4837750000000001</v>
      </c>
      <c r="L74">
        <v>1.1559649999999999</v>
      </c>
      <c r="M74">
        <v>4.6397399999999998</v>
      </c>
      <c r="N74">
        <v>3.7094999999999998</v>
      </c>
      <c r="O74">
        <v>1.1504449999999999</v>
      </c>
      <c r="P74">
        <v>4.8599449999999997</v>
      </c>
      <c r="Q74">
        <v>3.8782749999999999</v>
      </c>
      <c r="R74">
        <v>1.1916374999999999</v>
      </c>
      <c r="S74">
        <v>5.0699125</v>
      </c>
      <c r="T74">
        <v>4.0138299999999996</v>
      </c>
      <c r="U74">
        <v>1.2428299999999901</v>
      </c>
      <c r="V74">
        <v>5.2566600000000001</v>
      </c>
      <c r="W74">
        <v>2.2549999999999999</v>
      </c>
      <c r="X74">
        <v>0.64100000000000001</v>
      </c>
      <c r="Y74">
        <v>2.8959999999999999</v>
      </c>
      <c r="Z74">
        <v>2.218</v>
      </c>
      <c r="AA74">
        <v>0.67425000000000002</v>
      </c>
      <c r="AB74">
        <v>2.89224999999999</v>
      </c>
      <c r="AC74">
        <v>2.1114999999999999</v>
      </c>
      <c r="AD74">
        <v>0.70225000000000004</v>
      </c>
      <c r="AE74">
        <v>2.81374999999999</v>
      </c>
      <c r="AF74">
        <v>2.0337499999999999</v>
      </c>
      <c r="AG74">
        <v>0.6825</v>
      </c>
      <c r="AH74">
        <v>2.7162500000000001</v>
      </c>
      <c r="AI74">
        <v>1.95</v>
      </c>
      <c r="AJ74">
        <v>0.65639999999999998</v>
      </c>
      <c r="AK74">
        <v>2.6063999999999998</v>
      </c>
      <c r="AL74">
        <v>121.2375</v>
      </c>
      <c r="AM74">
        <v>38.762500000000003</v>
      </c>
      <c r="AN74">
        <v>160</v>
      </c>
      <c r="AO74">
        <v>121.15</v>
      </c>
      <c r="AP74">
        <v>38.75</v>
      </c>
      <c r="AQ74">
        <v>159.9</v>
      </c>
      <c r="AR74">
        <v>120.95</v>
      </c>
      <c r="AS74">
        <v>38.725000000000001</v>
      </c>
      <c r="AT74">
        <v>159.67500000000001</v>
      </c>
      <c r="AU74">
        <v>120.85</v>
      </c>
      <c r="AV74">
        <v>38.700000000000003</v>
      </c>
      <c r="AW74">
        <v>159.55000000000001</v>
      </c>
      <c r="AX74">
        <v>120.8</v>
      </c>
      <c r="AY74">
        <v>38.659999999999997</v>
      </c>
      <c r="AZ74">
        <v>159.45999999999901</v>
      </c>
      <c r="BA74">
        <v>0.57850000000000001</v>
      </c>
      <c r="BB74">
        <v>0.17624999999999999</v>
      </c>
      <c r="BC74">
        <v>0.75475000000000003</v>
      </c>
      <c r="BD74">
        <v>0.60199999999999998</v>
      </c>
      <c r="BE74">
        <v>0.18742500000000001</v>
      </c>
      <c r="BF74">
        <v>0.78942500000000004</v>
      </c>
      <c r="BG74">
        <v>0.63849999999999996</v>
      </c>
      <c r="BH74">
        <v>0.206625</v>
      </c>
      <c r="BI74">
        <v>0.84512499999999902</v>
      </c>
      <c r="BJ74">
        <v>0.65049999999999997</v>
      </c>
      <c r="BK74">
        <v>0.21145</v>
      </c>
      <c r="BL74">
        <v>0.86194999999999999</v>
      </c>
      <c r="BM74">
        <v>0.66049999999999998</v>
      </c>
      <c r="BN74">
        <v>0.21459999999999901</v>
      </c>
      <c r="BO74">
        <v>0.87509999999999999</v>
      </c>
      <c r="BP74">
        <v>0.1515</v>
      </c>
      <c r="BQ74">
        <v>5.4362499999999897E-2</v>
      </c>
      <c r="BR74">
        <v>0.2058625</v>
      </c>
      <c r="BS74">
        <v>0.15819999999999901</v>
      </c>
      <c r="BT74">
        <v>5.3124999999999999E-2</v>
      </c>
      <c r="BU74">
        <v>0.21132499999999901</v>
      </c>
      <c r="BV74">
        <v>0.17335</v>
      </c>
      <c r="BW74">
        <v>5.3600000000000002E-2</v>
      </c>
      <c r="BX74">
        <v>0.22695000000000001</v>
      </c>
      <c r="BY74">
        <v>0.1827</v>
      </c>
      <c r="BZ74">
        <v>5.6049999999999899E-2</v>
      </c>
      <c r="CA74">
        <v>0.23874999999999999</v>
      </c>
      <c r="CB74">
        <v>0.19189999999999999</v>
      </c>
      <c r="CC74">
        <v>5.9060000000000001E-2</v>
      </c>
      <c r="CD74">
        <v>0.25096000000000002</v>
      </c>
      <c r="CE74">
        <v>7.9062499999999994E-2</v>
      </c>
      <c r="CF74">
        <v>2.71499999999999E-2</v>
      </c>
      <c r="CG74">
        <v>0.106212499999999</v>
      </c>
      <c r="CH74">
        <v>8.5574999999999998E-2</v>
      </c>
      <c r="CI74">
        <v>2.7899999999999901E-2</v>
      </c>
      <c r="CJ74">
        <v>0.11347499999999899</v>
      </c>
      <c r="CK74">
        <v>9.9224999999999994E-2</v>
      </c>
      <c r="CL74">
        <v>3.04E-2</v>
      </c>
      <c r="CM74">
        <v>0.12962499999999999</v>
      </c>
      <c r="CN74">
        <v>0.10627499999999999</v>
      </c>
      <c r="CO74">
        <v>3.2549999999999898E-2</v>
      </c>
      <c r="CP74">
        <v>0.138825</v>
      </c>
      <c r="CQ74">
        <v>0.11409999999999999</v>
      </c>
      <c r="CR74">
        <v>3.4970000000000001E-2</v>
      </c>
      <c r="CS74">
        <v>0.14906999999999901</v>
      </c>
      <c r="CT74">
        <v>1.35E-2</v>
      </c>
      <c r="CU74">
        <v>5.6499999999999996E-3</v>
      </c>
      <c r="CV74">
        <v>1.915E-2</v>
      </c>
      <c r="CW74">
        <v>1.4930000000000001E-2</v>
      </c>
      <c r="CX74">
        <v>5.3175000000000002E-3</v>
      </c>
      <c r="CY74">
        <v>2.0247500000000002E-2</v>
      </c>
      <c r="CZ74">
        <v>1.86325E-2</v>
      </c>
      <c r="DA74">
        <v>5.3625000000000001E-3</v>
      </c>
      <c r="DB74">
        <v>2.3994999999999999E-2</v>
      </c>
      <c r="DC74">
        <v>2.1149999999999999E-2</v>
      </c>
      <c r="DD74">
        <v>5.9825E-3</v>
      </c>
      <c r="DE74">
        <v>2.71324999999999E-2</v>
      </c>
      <c r="DF74">
        <v>2.4039999999999999E-2</v>
      </c>
      <c r="DG74">
        <v>6.8300000000000001E-3</v>
      </c>
      <c r="DH74">
        <v>3.0869999999999901E-2</v>
      </c>
      <c r="DI74">
        <v>0.82256249999999997</v>
      </c>
      <c r="DJ74">
        <v>0.26341249999999999</v>
      </c>
      <c r="DK74">
        <v>1.0859749999999999</v>
      </c>
      <c r="DL74">
        <v>0.86070499999999905</v>
      </c>
      <c r="DM74">
        <v>0.2737675</v>
      </c>
      <c r="DN74">
        <v>1.1344725</v>
      </c>
      <c r="DO74">
        <v>0.92970750000000002</v>
      </c>
      <c r="DP74">
        <v>0.29598749999999902</v>
      </c>
      <c r="DQ74">
        <v>1.22569499999999</v>
      </c>
      <c r="DR74">
        <v>0.96062499999999995</v>
      </c>
      <c r="DS74">
        <v>0.30603249999999999</v>
      </c>
      <c r="DT74">
        <v>1.2666575</v>
      </c>
      <c r="DU74">
        <v>0.99053999999999998</v>
      </c>
      <c r="DV74">
        <v>0.31546000000000002</v>
      </c>
      <c r="DW74">
        <v>1.306</v>
      </c>
      <c r="DX74">
        <v>70.329002355444104</v>
      </c>
      <c r="DY74">
        <v>66.910264319271107</v>
      </c>
      <c r="DZ74">
        <v>69.499758281728305</v>
      </c>
      <c r="EA74">
        <v>69.942663281844503</v>
      </c>
      <c r="EB74">
        <v>68.461376898280406</v>
      </c>
      <c r="EC74">
        <v>69.585203695990799</v>
      </c>
      <c r="ED74">
        <v>68.677514164401103</v>
      </c>
      <c r="EE74">
        <v>69.808691245407303</v>
      </c>
      <c r="EF74">
        <v>68.950676962865899</v>
      </c>
      <c r="EG74">
        <v>67.716330513988197</v>
      </c>
      <c r="EH74">
        <v>69.093968777825793</v>
      </c>
      <c r="EI74">
        <v>68.049176671673195</v>
      </c>
      <c r="EJ74">
        <v>66.680800371514493</v>
      </c>
      <c r="EK74">
        <v>68.027642173334101</v>
      </c>
      <c r="EL74">
        <v>67.006125574272502</v>
      </c>
      <c r="EM74">
        <v>59.463399999999901</v>
      </c>
      <c r="EN74">
        <v>3355.96</v>
      </c>
      <c r="EO74">
        <v>16.899100000000001</v>
      </c>
      <c r="EP74">
        <v>4.6059599999999996</v>
      </c>
      <c r="EQ74">
        <v>2.52646999999999</v>
      </c>
      <c r="ER74">
        <v>0.46956999999999999</v>
      </c>
      <c r="ES74">
        <v>24.501100000000001</v>
      </c>
      <c r="ET74">
        <v>68.972821628416597</v>
      </c>
    </row>
    <row r="75" spans="1:150" s="264" customFormat="1" ht="15" x14ac:dyDescent="0.2">
      <c r="A75" s="312"/>
      <c r="B75" s="313"/>
      <c r="C75">
        <v>881.43600000000004</v>
      </c>
      <c r="D75">
        <v>25</v>
      </c>
      <c r="E75">
        <v>0.88636000000000004</v>
      </c>
      <c r="F75">
        <v>1.9000000000000001E-4</v>
      </c>
      <c r="G75">
        <v>-0.12820999999999999</v>
      </c>
      <c r="H75">
        <v>3.3961375</v>
      </c>
      <c r="I75">
        <v>1.1674837499999999</v>
      </c>
      <c r="J75">
        <v>4.5636212499999997</v>
      </c>
      <c r="K75">
        <v>3.49335</v>
      </c>
      <c r="L75">
        <v>1.1538824999999999</v>
      </c>
      <c r="M75">
        <v>4.6472325000000003</v>
      </c>
      <c r="N75">
        <v>3.7130249999999898</v>
      </c>
      <c r="O75">
        <v>1.1545624999999999</v>
      </c>
      <c r="P75">
        <v>4.8675874999999902</v>
      </c>
      <c r="Q75">
        <v>3.8511249999999899</v>
      </c>
      <c r="R75">
        <v>1.1940474999999999</v>
      </c>
      <c r="S75">
        <v>5.0451724999999996</v>
      </c>
      <c r="T75">
        <v>4.00678</v>
      </c>
      <c r="U75">
        <v>1.2443199999999901</v>
      </c>
      <c r="V75">
        <v>5.2511000000000001</v>
      </c>
      <c r="W75">
        <v>1.87</v>
      </c>
      <c r="X75">
        <v>0.51249999999999996</v>
      </c>
      <c r="Y75">
        <v>2.3824999999999998</v>
      </c>
      <c r="Z75">
        <v>1.835</v>
      </c>
      <c r="AA75">
        <v>0.54874999999999996</v>
      </c>
      <c r="AB75">
        <v>2.38375</v>
      </c>
      <c r="AC75">
        <v>1.7270000000000001</v>
      </c>
      <c r="AD75">
        <v>0.58050000000000002</v>
      </c>
      <c r="AE75">
        <v>2.3075000000000001</v>
      </c>
      <c r="AF75">
        <v>1.6459999999999999</v>
      </c>
      <c r="AG75">
        <v>0.56025000000000003</v>
      </c>
      <c r="AH75">
        <v>2.2062499999999998</v>
      </c>
      <c r="AI75">
        <v>1.5620000000000001</v>
      </c>
      <c r="AJ75">
        <v>0.53300000000000003</v>
      </c>
      <c r="AK75">
        <v>2.0950000000000002</v>
      </c>
      <c r="AL75">
        <v>120.8</v>
      </c>
      <c r="AM75">
        <v>38.612499999999997</v>
      </c>
      <c r="AN75">
        <v>159.41249999999999</v>
      </c>
      <c r="AO75">
        <v>120.675</v>
      </c>
      <c r="AP75">
        <v>38.6</v>
      </c>
      <c r="AQ75">
        <v>159.27500000000001</v>
      </c>
      <c r="AR75">
        <v>120.45</v>
      </c>
      <c r="AS75">
        <v>38.549999999999997</v>
      </c>
      <c r="AT75">
        <v>159</v>
      </c>
      <c r="AU75">
        <v>120.325</v>
      </c>
      <c r="AV75">
        <v>38.524999999999999</v>
      </c>
      <c r="AW75">
        <v>158.85</v>
      </c>
      <c r="AX75">
        <v>120.2</v>
      </c>
      <c r="AY75">
        <v>38.5</v>
      </c>
      <c r="AZ75">
        <v>158.69999999999999</v>
      </c>
      <c r="BA75">
        <v>0.62162499999999998</v>
      </c>
      <c r="BB75">
        <v>0.186</v>
      </c>
      <c r="BC75">
        <v>0.80762500000000004</v>
      </c>
      <c r="BD75">
        <v>0.64649999999999996</v>
      </c>
      <c r="BE75">
        <v>0.19975000000000001</v>
      </c>
      <c r="BF75">
        <v>0.84624999999999995</v>
      </c>
      <c r="BG75">
        <v>0.6835</v>
      </c>
      <c r="BH75">
        <v>0.222</v>
      </c>
      <c r="BI75">
        <v>0.90549999999999997</v>
      </c>
      <c r="BJ75">
        <v>0.69225000000000003</v>
      </c>
      <c r="BK75">
        <v>0.22647499999999901</v>
      </c>
      <c r="BL75">
        <v>0.91872500000000001</v>
      </c>
      <c r="BM75">
        <v>0.69989999999999997</v>
      </c>
      <c r="BN75">
        <v>0.22850000000000001</v>
      </c>
      <c r="BO75">
        <v>0.9284</v>
      </c>
      <c r="BP75">
        <v>0.19562499999999999</v>
      </c>
      <c r="BQ75">
        <v>6.9125000000000006E-2</v>
      </c>
      <c r="BR75">
        <v>0.26474999999999999</v>
      </c>
      <c r="BS75">
        <v>0.2031</v>
      </c>
      <c r="BT75">
        <v>6.7799999999999999E-2</v>
      </c>
      <c r="BU75">
        <v>0.27089999999999997</v>
      </c>
      <c r="BV75">
        <v>0.21992500000000001</v>
      </c>
      <c r="BW75">
        <v>6.8525000000000003E-2</v>
      </c>
      <c r="BX75">
        <v>0.28844999999999998</v>
      </c>
      <c r="BY75">
        <v>0.23089999999999999</v>
      </c>
      <c r="BZ75">
        <v>7.1275000000000005E-2</v>
      </c>
      <c r="CA75">
        <v>0.30217499999999903</v>
      </c>
      <c r="CB75">
        <v>0.2402</v>
      </c>
      <c r="CC75">
        <v>7.4189999999999895E-2</v>
      </c>
      <c r="CD75">
        <v>0.31439</v>
      </c>
      <c r="CE75">
        <v>0.108349999999999</v>
      </c>
      <c r="CF75">
        <v>3.6075000000000003E-2</v>
      </c>
      <c r="CG75">
        <v>0.144425</v>
      </c>
      <c r="CH75">
        <v>0.1163</v>
      </c>
      <c r="CI75">
        <v>3.7475000000000001E-2</v>
      </c>
      <c r="CJ75">
        <v>0.153775</v>
      </c>
      <c r="CK75">
        <v>0.13237499999999999</v>
      </c>
      <c r="CL75">
        <v>4.1075E-2</v>
      </c>
      <c r="CM75">
        <v>0.17344999999999999</v>
      </c>
      <c r="CN75">
        <v>0.13994999999999999</v>
      </c>
      <c r="CO75">
        <v>4.3525000000000001E-2</v>
      </c>
      <c r="CP75">
        <v>0.183475</v>
      </c>
      <c r="CQ75">
        <v>0.14859999999999901</v>
      </c>
      <c r="CR75">
        <v>4.6309999999999997E-2</v>
      </c>
      <c r="CS75">
        <v>0.194909999999999</v>
      </c>
      <c r="CT75">
        <v>2.4799999999999999E-2</v>
      </c>
      <c r="CU75">
        <v>1.019375E-2</v>
      </c>
      <c r="CV75">
        <v>3.4993749999999997E-2</v>
      </c>
      <c r="CW75">
        <v>2.7099999999999999E-2</v>
      </c>
      <c r="CX75">
        <v>9.5975000000000001E-3</v>
      </c>
      <c r="CY75">
        <v>3.6697500000000001E-2</v>
      </c>
      <c r="CZ75">
        <v>3.3049999999999899E-2</v>
      </c>
      <c r="DA75">
        <v>9.5899999999999996E-3</v>
      </c>
      <c r="DB75">
        <v>4.2639999999999997E-2</v>
      </c>
      <c r="DC75">
        <v>3.705E-2</v>
      </c>
      <c r="DD75">
        <v>1.059E-2</v>
      </c>
      <c r="DE75">
        <v>4.7640000000000002E-2</v>
      </c>
      <c r="DF75">
        <v>4.1579999999999999E-2</v>
      </c>
      <c r="DG75">
        <v>1.193E-2</v>
      </c>
      <c r="DH75">
        <v>5.3510000000000002E-2</v>
      </c>
      <c r="DI75">
        <v>0.95040000000000002</v>
      </c>
      <c r="DJ75">
        <v>0.30139375000000002</v>
      </c>
      <c r="DK75">
        <v>1.25179375</v>
      </c>
      <c r="DL75">
        <v>0.99299999999999899</v>
      </c>
      <c r="DM75">
        <v>0.31462249999999897</v>
      </c>
      <c r="DN75">
        <v>1.3076224999999999</v>
      </c>
      <c r="DO75">
        <v>1.0688500000000001</v>
      </c>
      <c r="DP75">
        <v>0.34118999999999999</v>
      </c>
      <c r="DQ75">
        <v>1.41004</v>
      </c>
      <c r="DR75">
        <v>1.10015</v>
      </c>
      <c r="DS75">
        <v>0.35186499999999898</v>
      </c>
      <c r="DT75">
        <v>1.4520149999999901</v>
      </c>
      <c r="DU75">
        <v>1.13028</v>
      </c>
      <c r="DV75">
        <v>0.36092999999999997</v>
      </c>
      <c r="DW75">
        <v>1.4912099999999999</v>
      </c>
      <c r="DX75">
        <v>65.406670875420801</v>
      </c>
      <c r="DY75">
        <v>61.713290338634998</v>
      </c>
      <c r="DZ75">
        <v>64.517417505878996</v>
      </c>
      <c r="EA75">
        <v>65.1057401812688</v>
      </c>
      <c r="EB75">
        <v>63.488784177863899</v>
      </c>
      <c r="EC75">
        <v>64.716690023305603</v>
      </c>
      <c r="ED75">
        <v>63.947233007437902</v>
      </c>
      <c r="EE75">
        <v>65.066385298514007</v>
      </c>
      <c r="EF75">
        <v>64.218036367762593</v>
      </c>
      <c r="EG75">
        <v>62.923237740308103</v>
      </c>
      <c r="EH75">
        <v>64.364173759822606</v>
      </c>
      <c r="EI75">
        <v>63.272417984662603</v>
      </c>
      <c r="EJ75">
        <v>61.922709417135501</v>
      </c>
      <c r="EK75">
        <v>63.308674812290398</v>
      </c>
      <c r="EL75">
        <v>62.258166187190199</v>
      </c>
      <c r="EM75">
        <v>48.744999999999997</v>
      </c>
      <c r="EN75">
        <v>3342.5</v>
      </c>
      <c r="EO75">
        <v>18.071300000000001</v>
      </c>
      <c r="EP75">
        <v>5.8784900000000002</v>
      </c>
      <c r="EQ75">
        <v>3.3931100000000001</v>
      </c>
      <c r="ER75">
        <v>0.84136999999999995</v>
      </c>
      <c r="ES75">
        <v>28.184270000000001</v>
      </c>
      <c r="ET75">
        <v>64.118389442053996</v>
      </c>
    </row>
    <row r="76" spans="1:150" ht="16" thickBot="1" x14ac:dyDescent="0.25">
      <c r="A76" s="260"/>
      <c r="B76" s="261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</row>
    <row r="77" spans="1:150" s="249" customFormat="1" ht="14" thickTop="1" x14ac:dyDescent="0.15">
      <c r="A77" s="247" t="s">
        <v>71</v>
      </c>
      <c r="B77" s="248" t="s">
        <v>70</v>
      </c>
      <c r="C77" s="247" t="s">
        <v>72</v>
      </c>
      <c r="E77" s="248"/>
      <c r="H77" s="250" t="s">
        <v>93</v>
      </c>
      <c r="K77" s="250" t="s">
        <v>95</v>
      </c>
      <c r="M77" s="247"/>
      <c r="N77" s="250" t="s">
        <v>96</v>
      </c>
      <c r="O77" s="247"/>
      <c r="P77" s="247"/>
      <c r="Q77" s="250" t="s">
        <v>97</v>
      </c>
      <c r="S77" s="247"/>
      <c r="T77" s="250" t="s">
        <v>98</v>
      </c>
      <c r="U77" s="247"/>
      <c r="V77" s="251"/>
      <c r="W77" s="247" t="s">
        <v>99</v>
      </c>
      <c r="X77" s="247" t="s">
        <v>109</v>
      </c>
      <c r="Y77" s="248"/>
      <c r="Z77" s="250" t="s">
        <v>99</v>
      </c>
      <c r="AA77" s="247" t="s">
        <v>110</v>
      </c>
      <c r="AB77" s="252"/>
      <c r="AC77" s="250" t="s">
        <v>99</v>
      </c>
      <c r="AD77" s="247" t="s">
        <v>111</v>
      </c>
      <c r="AE77" s="248"/>
      <c r="AF77" s="250" t="s">
        <v>99</v>
      </c>
      <c r="AG77" s="247" t="s">
        <v>112</v>
      </c>
      <c r="AH77" s="252"/>
      <c r="AI77" s="250" t="s">
        <v>99</v>
      </c>
      <c r="AJ77" s="247" t="s">
        <v>113</v>
      </c>
      <c r="AK77" s="251"/>
      <c r="AL77" s="247" t="s">
        <v>115</v>
      </c>
      <c r="AM77" s="247" t="s">
        <v>109</v>
      </c>
      <c r="AO77" s="250" t="s">
        <v>115</v>
      </c>
      <c r="AP77" s="247" t="s">
        <v>110</v>
      </c>
      <c r="AQ77" s="247"/>
      <c r="AR77" s="250" t="s">
        <v>115</v>
      </c>
      <c r="AS77" s="247" t="s">
        <v>111</v>
      </c>
      <c r="AU77" s="250" t="s">
        <v>115</v>
      </c>
      <c r="AV77" s="247" t="s">
        <v>112</v>
      </c>
      <c r="AW77" s="247"/>
      <c r="AX77" s="250" t="s">
        <v>115</v>
      </c>
      <c r="AY77" s="247" t="s">
        <v>113</v>
      </c>
      <c r="AZ77" s="251"/>
      <c r="BA77" s="247" t="s">
        <v>116</v>
      </c>
      <c r="BB77" s="247" t="s">
        <v>109</v>
      </c>
      <c r="BD77" s="250" t="s">
        <v>116</v>
      </c>
      <c r="BE77" s="247" t="s">
        <v>110</v>
      </c>
      <c r="BF77" s="247"/>
      <c r="BG77" s="250" t="s">
        <v>116</v>
      </c>
      <c r="BH77" s="247" t="s">
        <v>111</v>
      </c>
      <c r="BJ77" s="250" t="s">
        <v>116</v>
      </c>
      <c r="BK77" s="247" t="s">
        <v>112</v>
      </c>
      <c r="BL77" s="247"/>
      <c r="BM77" s="250" t="s">
        <v>116</v>
      </c>
      <c r="BN77" s="247" t="s">
        <v>113</v>
      </c>
      <c r="BO77" s="251"/>
      <c r="BP77" s="247" t="s">
        <v>28</v>
      </c>
      <c r="BQ77" s="247" t="s">
        <v>109</v>
      </c>
      <c r="BS77" s="250" t="s">
        <v>28</v>
      </c>
      <c r="BT77" s="247" t="s">
        <v>110</v>
      </c>
      <c r="BU77" s="247"/>
      <c r="BV77" s="250" t="s">
        <v>28</v>
      </c>
      <c r="BW77" s="247" t="s">
        <v>111</v>
      </c>
      <c r="BY77" s="250" t="s">
        <v>28</v>
      </c>
      <c r="BZ77" s="247" t="s">
        <v>112</v>
      </c>
      <c r="CA77" s="247"/>
      <c r="CB77" s="250" t="s">
        <v>28</v>
      </c>
      <c r="CC77" s="247" t="s">
        <v>113</v>
      </c>
      <c r="CD77" s="251"/>
      <c r="CE77" s="247" t="s">
        <v>29</v>
      </c>
      <c r="CF77" s="247" t="s">
        <v>109</v>
      </c>
      <c r="CH77" s="250" t="s">
        <v>29</v>
      </c>
      <c r="CI77" s="247" t="s">
        <v>110</v>
      </c>
      <c r="CJ77" s="247"/>
      <c r="CK77" s="250" t="s">
        <v>29</v>
      </c>
      <c r="CL77" s="247" t="s">
        <v>111</v>
      </c>
      <c r="CN77" s="250" t="s">
        <v>29</v>
      </c>
      <c r="CO77" s="247" t="s">
        <v>112</v>
      </c>
      <c r="CP77" s="247"/>
      <c r="CQ77" s="250" t="s">
        <v>29</v>
      </c>
      <c r="CR77" s="247" t="s">
        <v>113</v>
      </c>
      <c r="CS77" s="251"/>
      <c r="CT77" s="247" t="s">
        <v>52</v>
      </c>
      <c r="CU77" s="247" t="s">
        <v>109</v>
      </c>
      <c r="CW77" s="250" t="s">
        <v>52</v>
      </c>
      <c r="CX77" s="247" t="s">
        <v>110</v>
      </c>
      <c r="CY77" s="247"/>
      <c r="CZ77" s="250" t="s">
        <v>52</v>
      </c>
      <c r="DA77" s="247" t="s">
        <v>111</v>
      </c>
      <c r="DC77" s="250" t="s">
        <v>52</v>
      </c>
      <c r="DD77" s="247" t="s">
        <v>112</v>
      </c>
      <c r="DE77" s="247"/>
      <c r="DF77" s="250" t="s">
        <v>52</v>
      </c>
      <c r="DG77" s="247" t="s">
        <v>113</v>
      </c>
      <c r="DH77" s="251"/>
      <c r="DI77" s="247" t="s">
        <v>117</v>
      </c>
      <c r="DJ77" s="247" t="s">
        <v>109</v>
      </c>
      <c r="DL77" s="247" t="s">
        <v>117</v>
      </c>
      <c r="DM77" s="247" t="s">
        <v>110</v>
      </c>
      <c r="DN77" s="247"/>
      <c r="DO77" s="247" t="s">
        <v>117</v>
      </c>
      <c r="DP77" s="247" t="s">
        <v>111</v>
      </c>
      <c r="DR77" s="247" t="s">
        <v>117</v>
      </c>
      <c r="DS77" s="247" t="s">
        <v>112</v>
      </c>
      <c r="DT77" s="247"/>
      <c r="DU77" s="247" t="s">
        <v>117</v>
      </c>
      <c r="DV77" s="247" t="s">
        <v>113</v>
      </c>
      <c r="DW77" s="251"/>
      <c r="DX77" s="247" t="s">
        <v>136</v>
      </c>
      <c r="DY77" s="247" t="s">
        <v>109</v>
      </c>
      <c r="EA77" s="247" t="s">
        <v>136</v>
      </c>
      <c r="EB77" s="247" t="s">
        <v>110</v>
      </c>
      <c r="EC77" s="247"/>
      <c r="ED77" s="247" t="s">
        <v>136</v>
      </c>
      <c r="EE77" s="247" t="s">
        <v>111</v>
      </c>
      <c r="EG77" s="247" t="s">
        <v>136</v>
      </c>
      <c r="EH77" s="247" t="s">
        <v>112</v>
      </c>
      <c r="EI77" s="247"/>
      <c r="EJ77" s="247" t="s">
        <v>136</v>
      </c>
      <c r="EK77" s="247" t="s">
        <v>113</v>
      </c>
      <c r="EL77" s="251"/>
      <c r="EM77" s="247" t="s">
        <v>114</v>
      </c>
    </row>
    <row r="78" spans="1:150" x14ac:dyDescent="0.15">
      <c r="A78" s="253" t="s">
        <v>37</v>
      </c>
      <c r="B78" s="235" t="s">
        <v>51</v>
      </c>
      <c r="C78" s="253" t="s">
        <v>21</v>
      </c>
      <c r="D78" s="253" t="s">
        <v>17</v>
      </c>
      <c r="E78" s="254" t="s">
        <v>18</v>
      </c>
      <c r="F78" s="253" t="s">
        <v>19</v>
      </c>
      <c r="G78" s="253" t="s">
        <v>20</v>
      </c>
      <c r="H78" s="255" t="s">
        <v>31</v>
      </c>
      <c r="I78" s="253" t="s">
        <v>32</v>
      </c>
      <c r="J78" s="253" t="s">
        <v>33</v>
      </c>
      <c r="K78" s="255" t="s">
        <v>31</v>
      </c>
      <c r="L78" s="253" t="s">
        <v>32</v>
      </c>
      <c r="M78" s="253" t="s">
        <v>33</v>
      </c>
      <c r="N78" s="255" t="s">
        <v>31</v>
      </c>
      <c r="O78" s="253" t="s">
        <v>32</v>
      </c>
      <c r="P78" s="253" t="s">
        <v>33</v>
      </c>
      <c r="Q78" s="255" t="s">
        <v>31</v>
      </c>
      <c r="R78" s="253" t="s">
        <v>32</v>
      </c>
      <c r="S78" s="253" t="s">
        <v>33</v>
      </c>
      <c r="T78" s="255" t="s">
        <v>31</v>
      </c>
      <c r="U78" s="253" t="s">
        <v>32</v>
      </c>
      <c r="V78" s="256" t="s">
        <v>33</v>
      </c>
      <c r="W78" s="253" t="s">
        <v>106</v>
      </c>
      <c r="X78" s="253" t="s">
        <v>107</v>
      </c>
      <c r="Y78" s="253" t="s">
        <v>108</v>
      </c>
      <c r="Z78" s="253" t="s">
        <v>106</v>
      </c>
      <c r="AA78" s="253" t="s">
        <v>107</v>
      </c>
      <c r="AB78" s="253" t="s">
        <v>108</v>
      </c>
      <c r="AC78" s="253" t="s">
        <v>106</v>
      </c>
      <c r="AD78" s="253" t="s">
        <v>107</v>
      </c>
      <c r="AE78" s="253" t="s">
        <v>108</v>
      </c>
      <c r="AF78" s="253" t="s">
        <v>106</v>
      </c>
      <c r="AG78" s="253" t="s">
        <v>107</v>
      </c>
      <c r="AH78" s="253" t="s">
        <v>108</v>
      </c>
      <c r="AI78" s="253" t="s">
        <v>106</v>
      </c>
      <c r="AJ78" s="253" t="s">
        <v>107</v>
      </c>
      <c r="AK78" s="256" t="s">
        <v>108</v>
      </c>
      <c r="AL78" s="253" t="s">
        <v>106</v>
      </c>
      <c r="AM78" s="253" t="s">
        <v>107</v>
      </c>
      <c r="AN78" s="253" t="s">
        <v>108</v>
      </c>
      <c r="AO78" s="255" t="s">
        <v>106</v>
      </c>
      <c r="AP78" s="253" t="s">
        <v>107</v>
      </c>
      <c r="AQ78" s="253" t="s">
        <v>108</v>
      </c>
      <c r="AR78" s="255" t="s">
        <v>106</v>
      </c>
      <c r="AS78" s="253" t="s">
        <v>107</v>
      </c>
      <c r="AT78" s="253" t="s">
        <v>108</v>
      </c>
      <c r="AU78" s="255" t="s">
        <v>106</v>
      </c>
      <c r="AV78" s="253" t="s">
        <v>107</v>
      </c>
      <c r="AW78" s="253" t="s">
        <v>108</v>
      </c>
      <c r="AX78" s="255" t="s">
        <v>106</v>
      </c>
      <c r="AY78" s="253" t="s">
        <v>107</v>
      </c>
      <c r="AZ78" s="256" t="s">
        <v>108</v>
      </c>
      <c r="BA78" s="253" t="s">
        <v>106</v>
      </c>
      <c r="BB78" s="253" t="s">
        <v>107</v>
      </c>
      <c r="BC78" s="253" t="s">
        <v>108</v>
      </c>
      <c r="BD78" s="255" t="s">
        <v>106</v>
      </c>
      <c r="BE78" s="253" t="s">
        <v>107</v>
      </c>
      <c r="BF78" s="253" t="s">
        <v>108</v>
      </c>
      <c r="BG78" s="255" t="s">
        <v>106</v>
      </c>
      <c r="BH78" s="253" t="s">
        <v>107</v>
      </c>
      <c r="BI78" s="253" t="s">
        <v>108</v>
      </c>
      <c r="BJ78" s="255" t="s">
        <v>106</v>
      </c>
      <c r="BK78" s="253" t="s">
        <v>107</v>
      </c>
      <c r="BL78" s="253" t="s">
        <v>108</v>
      </c>
      <c r="BM78" s="255" t="s">
        <v>106</v>
      </c>
      <c r="BN78" s="253" t="s">
        <v>107</v>
      </c>
      <c r="BO78" s="256" t="s">
        <v>108</v>
      </c>
      <c r="BP78" s="253" t="s">
        <v>106</v>
      </c>
      <c r="BQ78" s="253" t="s">
        <v>107</v>
      </c>
      <c r="BR78" s="253" t="s">
        <v>108</v>
      </c>
      <c r="BS78" s="255" t="s">
        <v>106</v>
      </c>
      <c r="BT78" s="253" t="s">
        <v>107</v>
      </c>
      <c r="BU78" s="253" t="s">
        <v>108</v>
      </c>
      <c r="BV78" s="255" t="s">
        <v>106</v>
      </c>
      <c r="BW78" s="253" t="s">
        <v>107</v>
      </c>
      <c r="BX78" s="253" t="s">
        <v>108</v>
      </c>
      <c r="BY78" s="255" t="s">
        <v>106</v>
      </c>
      <c r="BZ78" s="253" t="s">
        <v>107</v>
      </c>
      <c r="CA78" s="253" t="s">
        <v>108</v>
      </c>
      <c r="CB78" s="255" t="s">
        <v>106</v>
      </c>
      <c r="CC78" s="253" t="s">
        <v>107</v>
      </c>
      <c r="CD78" s="256" t="s">
        <v>108</v>
      </c>
      <c r="CE78" s="253" t="s">
        <v>106</v>
      </c>
      <c r="CF78" s="253" t="s">
        <v>107</v>
      </c>
      <c r="CG78" s="253" t="s">
        <v>108</v>
      </c>
      <c r="CH78" s="255" t="s">
        <v>106</v>
      </c>
      <c r="CI78" s="253" t="s">
        <v>107</v>
      </c>
      <c r="CJ78" s="253" t="s">
        <v>108</v>
      </c>
      <c r="CK78" s="255" t="s">
        <v>106</v>
      </c>
      <c r="CL78" s="253" t="s">
        <v>107</v>
      </c>
      <c r="CM78" s="253" t="s">
        <v>108</v>
      </c>
      <c r="CN78" s="255" t="s">
        <v>106</v>
      </c>
      <c r="CO78" s="253" t="s">
        <v>107</v>
      </c>
      <c r="CP78" s="253" t="s">
        <v>108</v>
      </c>
      <c r="CQ78" s="255" t="s">
        <v>106</v>
      </c>
      <c r="CR78" s="253" t="s">
        <v>107</v>
      </c>
      <c r="CS78" s="256" t="s">
        <v>108</v>
      </c>
      <c r="CT78" s="253" t="s">
        <v>106</v>
      </c>
      <c r="CU78" s="253" t="s">
        <v>107</v>
      </c>
      <c r="CV78" s="253" t="s">
        <v>108</v>
      </c>
      <c r="CW78" s="255" t="s">
        <v>106</v>
      </c>
      <c r="CX78" s="253" t="s">
        <v>107</v>
      </c>
      <c r="CY78" s="253" t="s">
        <v>108</v>
      </c>
      <c r="CZ78" s="255" t="s">
        <v>106</v>
      </c>
      <c r="DA78" s="253" t="s">
        <v>107</v>
      </c>
      <c r="DB78" s="253" t="s">
        <v>108</v>
      </c>
      <c r="DC78" s="255" t="s">
        <v>106</v>
      </c>
      <c r="DD78" s="253" t="s">
        <v>107</v>
      </c>
      <c r="DE78" s="253" t="s">
        <v>108</v>
      </c>
      <c r="DF78" s="255" t="s">
        <v>106</v>
      </c>
      <c r="DG78" s="253" t="s">
        <v>107</v>
      </c>
      <c r="DH78" s="256" t="s">
        <v>108</v>
      </c>
      <c r="DI78" s="253" t="s">
        <v>106</v>
      </c>
      <c r="DJ78" s="253" t="s">
        <v>107</v>
      </c>
      <c r="DK78" s="253" t="s">
        <v>108</v>
      </c>
      <c r="DL78" s="255" t="s">
        <v>106</v>
      </c>
      <c r="DM78" s="253" t="s">
        <v>107</v>
      </c>
      <c r="DN78" s="253" t="s">
        <v>108</v>
      </c>
      <c r="DO78" s="255" t="s">
        <v>106</v>
      </c>
      <c r="DP78" s="253" t="s">
        <v>107</v>
      </c>
      <c r="DQ78" s="253" t="s">
        <v>108</v>
      </c>
      <c r="DR78" s="255" t="s">
        <v>106</v>
      </c>
      <c r="DS78" s="253" t="s">
        <v>107</v>
      </c>
      <c r="DT78" s="253" t="s">
        <v>108</v>
      </c>
      <c r="DU78" s="255" t="s">
        <v>106</v>
      </c>
      <c r="DV78" s="253" t="s">
        <v>107</v>
      </c>
      <c r="DW78" s="256" t="s">
        <v>108</v>
      </c>
      <c r="DX78" s="253" t="s">
        <v>106</v>
      </c>
      <c r="DY78" s="253" t="s">
        <v>107</v>
      </c>
      <c r="DZ78" s="253" t="s">
        <v>108</v>
      </c>
      <c r="EA78" s="255" t="s">
        <v>106</v>
      </c>
      <c r="EB78" s="253" t="s">
        <v>107</v>
      </c>
      <c r="EC78" s="253" t="s">
        <v>108</v>
      </c>
      <c r="ED78" s="255" t="s">
        <v>106</v>
      </c>
      <c r="EE78" s="253" t="s">
        <v>107</v>
      </c>
      <c r="EF78" s="253" t="s">
        <v>108</v>
      </c>
      <c r="EG78" s="255" t="s">
        <v>106</v>
      </c>
      <c r="EH78" s="253" t="s">
        <v>107</v>
      </c>
      <c r="EI78" s="253" t="s">
        <v>108</v>
      </c>
      <c r="EJ78" s="255" t="s">
        <v>106</v>
      </c>
      <c r="EK78" s="253" t="s">
        <v>107</v>
      </c>
      <c r="EL78" s="256" t="s">
        <v>108</v>
      </c>
      <c r="EM78" s="253" t="s">
        <v>100</v>
      </c>
      <c r="EN78" s="253" t="s">
        <v>101</v>
      </c>
      <c r="EO78" s="253" t="s">
        <v>102</v>
      </c>
      <c r="EP78" s="253" t="s">
        <v>103</v>
      </c>
      <c r="EQ78" s="253" t="s">
        <v>104</v>
      </c>
      <c r="ER78" s="253" t="s">
        <v>105</v>
      </c>
      <c r="ES78" s="253" t="s">
        <v>118</v>
      </c>
      <c r="ET78" s="253" t="s">
        <v>120</v>
      </c>
    </row>
    <row r="79" spans="1:150" ht="15" x14ac:dyDescent="0.2">
      <c r="A79" s="253" t="s">
        <v>38</v>
      </c>
      <c r="B79" s="235" t="s">
        <v>57</v>
      </c>
      <c r="C79">
        <v>0</v>
      </c>
      <c r="D79">
        <v>0</v>
      </c>
      <c r="E79">
        <v>1.11538</v>
      </c>
      <c r="F79">
        <v>1.8000000000000001E-4</v>
      </c>
      <c r="G79">
        <v>0.103445</v>
      </c>
      <c r="H79">
        <v>3.2803749999999998</v>
      </c>
      <c r="I79">
        <v>1.2034324999999999</v>
      </c>
      <c r="J79">
        <v>4.4838075000000002</v>
      </c>
      <c r="K79">
        <v>3.4020250000000001</v>
      </c>
      <c r="L79">
        <v>1.1530549999999999</v>
      </c>
      <c r="M79">
        <v>4.5550800000000002</v>
      </c>
      <c r="N79">
        <v>3.7450749999999999</v>
      </c>
      <c r="O79">
        <v>1.1440900000000001</v>
      </c>
      <c r="P79">
        <v>4.8891650000000002</v>
      </c>
      <c r="Q79">
        <v>3.9944000000000002</v>
      </c>
      <c r="R79">
        <v>1.208915</v>
      </c>
      <c r="S79">
        <v>5.2033149999999999</v>
      </c>
      <c r="T79">
        <v>4.2561</v>
      </c>
      <c r="U79">
        <v>1.2832399999999999</v>
      </c>
      <c r="V79">
        <v>5.5393400000000002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ht="15" x14ac:dyDescent="0.2">
      <c r="A80" s="253" t="s">
        <v>73</v>
      </c>
      <c r="B80" s="235" t="s">
        <v>74</v>
      </c>
      <c r="C80">
        <v>3.5257399999999999</v>
      </c>
      <c r="D80">
        <v>0.1</v>
      </c>
      <c r="E80">
        <v>1.08361</v>
      </c>
      <c r="F80">
        <v>1.9000000000000001E-4</v>
      </c>
      <c r="G80">
        <v>7.7159000000000005E-2</v>
      </c>
      <c r="H80">
        <v>3.2770000000000001</v>
      </c>
      <c r="I80">
        <v>1.2064287499999999</v>
      </c>
      <c r="J80">
        <v>4.4834287499999999</v>
      </c>
      <c r="K80">
        <v>3.4013249999999999</v>
      </c>
      <c r="L80">
        <v>1.1523524999999999</v>
      </c>
      <c r="M80">
        <v>4.5536775</v>
      </c>
      <c r="N80">
        <v>3.752275</v>
      </c>
      <c r="O80">
        <v>1.1442099999999999</v>
      </c>
      <c r="P80">
        <v>4.8964850000000002</v>
      </c>
      <c r="Q80">
        <v>3.9903249999999999</v>
      </c>
      <c r="R80">
        <v>1.20573</v>
      </c>
      <c r="S80">
        <v>5.1960550000000003</v>
      </c>
      <c r="T80">
        <v>4.2581600000000002</v>
      </c>
      <c r="U80">
        <v>1.2894699999999999</v>
      </c>
      <c r="V80">
        <v>5.5476299999999998</v>
      </c>
      <c r="W80">
        <v>4.3825000000000003</v>
      </c>
      <c r="X80">
        <v>1.4012500000000001</v>
      </c>
      <c r="Y80">
        <v>5.7837500000000004</v>
      </c>
      <c r="Z80">
        <v>4.3825000000000003</v>
      </c>
      <c r="AA80">
        <v>1.4019999999999999</v>
      </c>
      <c r="AB80">
        <v>5.7845000000000004</v>
      </c>
      <c r="AC80">
        <v>4.38</v>
      </c>
      <c r="AD80">
        <v>1.4019999999999999</v>
      </c>
      <c r="AE80">
        <v>5.782</v>
      </c>
      <c r="AF80">
        <v>4.38</v>
      </c>
      <c r="AG80">
        <v>1.4017500000000001</v>
      </c>
      <c r="AH80">
        <v>5.7817499999999997</v>
      </c>
      <c r="AI80">
        <v>4.3780000000000001</v>
      </c>
      <c r="AJ80">
        <v>1.4019999999999999</v>
      </c>
      <c r="AK80">
        <v>5.78</v>
      </c>
      <c r="AL80">
        <v>122.7625</v>
      </c>
      <c r="AM80">
        <v>39.287500000000001</v>
      </c>
      <c r="AN80">
        <v>162.05000000000001</v>
      </c>
      <c r="AO80">
        <v>122.75</v>
      </c>
      <c r="AP80">
        <v>39.274999999999999</v>
      </c>
      <c r="AQ80">
        <v>162.02500000000001</v>
      </c>
      <c r="AR80">
        <v>122.75</v>
      </c>
      <c r="AS80">
        <v>39.274999999999999</v>
      </c>
      <c r="AT80">
        <v>162.02500000000001</v>
      </c>
      <c r="AU80">
        <v>122.75</v>
      </c>
      <c r="AV80">
        <v>39.274999999999999</v>
      </c>
      <c r="AW80">
        <v>162.02500000000001</v>
      </c>
      <c r="AX80">
        <v>122.8</v>
      </c>
      <c r="AY80">
        <v>39.29</v>
      </c>
      <c r="AZ80">
        <v>162.09</v>
      </c>
      <c r="BA80">
        <v>2.3137499999999998E-3</v>
      </c>
      <c r="BB80">
        <v>7.8624999999999995E-4</v>
      </c>
      <c r="BC80">
        <v>3.0999999999999999E-3</v>
      </c>
      <c r="BD80">
        <v>2.4589999999999998E-3</v>
      </c>
      <c r="BE80">
        <v>8.0199999999999998E-4</v>
      </c>
      <c r="BF80">
        <v>3.261E-3</v>
      </c>
      <c r="BG80">
        <v>2.7724999999999998E-3</v>
      </c>
      <c r="BH80">
        <v>8.6450000000000003E-4</v>
      </c>
      <c r="BI80">
        <v>3.6369999999999901E-3</v>
      </c>
      <c r="BJ80">
        <v>2.9624999999999999E-3</v>
      </c>
      <c r="BK80">
        <v>9.1799999999999998E-4</v>
      </c>
      <c r="BL80">
        <v>3.8804999999999998E-3</v>
      </c>
      <c r="BM80">
        <v>3.16E-3</v>
      </c>
      <c r="BN80">
        <v>9.77E-4</v>
      </c>
      <c r="BO80">
        <v>4.1370000000000001E-3</v>
      </c>
      <c r="BP80" s="16">
        <v>6.9112500000000001E-6</v>
      </c>
      <c r="BQ80" s="16">
        <v>2.5362500000000001E-6</v>
      </c>
      <c r="BR80" s="16">
        <v>9.4475000000000006E-6</v>
      </c>
      <c r="BS80" s="16">
        <v>7.7149999999999998E-6</v>
      </c>
      <c r="BT80" s="16">
        <v>2.58999999999999E-6</v>
      </c>
      <c r="BU80" s="16">
        <v>1.0305E-5</v>
      </c>
      <c r="BV80" s="16">
        <v>9.7200000000000001E-6</v>
      </c>
      <c r="BW80" s="16">
        <v>2.9374999999999998E-6</v>
      </c>
      <c r="BX80" s="16">
        <v>1.26575E-5</v>
      </c>
      <c r="BY80" s="16">
        <v>1.1085E-5</v>
      </c>
      <c r="BZ80" s="16">
        <v>3.30249999999999E-6</v>
      </c>
      <c r="CA80" s="16">
        <v>1.4387499999999901E-5</v>
      </c>
      <c r="CB80" s="16">
        <v>1.261E-5</v>
      </c>
      <c r="CC80" s="16">
        <v>3.7450000000000001E-6</v>
      </c>
      <c r="CD80" s="16">
        <v>1.6354999999999998E-5</v>
      </c>
      <c r="CE80" s="16">
        <v>2.8200000000000001E-8</v>
      </c>
      <c r="CF80" s="16">
        <v>1.05925E-8</v>
      </c>
      <c r="CG80" s="16">
        <v>3.8792500000000001E-8</v>
      </c>
      <c r="CH80" s="16">
        <v>3.3424999999999897E-8</v>
      </c>
      <c r="CI80" s="16">
        <v>1.13175E-8</v>
      </c>
      <c r="CJ80" s="16">
        <v>4.4742499999999998E-8</v>
      </c>
      <c r="CK80" s="16">
        <v>4.7874999999999997E-8</v>
      </c>
      <c r="CL80" s="16">
        <v>1.4272499999999999E-8</v>
      </c>
      <c r="CM80" s="16">
        <v>6.2147499999999995E-8</v>
      </c>
      <c r="CN80" s="16">
        <v>5.8449999999999997E-8</v>
      </c>
      <c r="CO80" s="16">
        <v>1.693E-8</v>
      </c>
      <c r="CP80" s="16">
        <v>7.5380000000000004E-8</v>
      </c>
      <c r="CQ80" s="16">
        <v>7.0510000000000001E-8</v>
      </c>
      <c r="CR80" s="16">
        <v>2.044E-8</v>
      </c>
      <c r="CS80" s="16">
        <v>9.0950000000000004E-8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2.3206894499999998E-3</v>
      </c>
      <c r="DJ80">
        <v>7.8879684250000002E-4</v>
      </c>
      <c r="DK80">
        <v>3.1094862925000002E-3</v>
      </c>
      <c r="DL80">
        <v>2.466748425E-3</v>
      </c>
      <c r="DM80">
        <v>8.0460131749999998E-4</v>
      </c>
      <c r="DN80">
        <v>3.2713497425000001E-3</v>
      </c>
      <c r="DO80">
        <v>2.7822678749999902E-3</v>
      </c>
      <c r="DP80">
        <v>8.6745177250000004E-4</v>
      </c>
      <c r="DQ80">
        <v>3.6497196474999899E-3</v>
      </c>
      <c r="DR80">
        <v>2.9736434500000001E-3</v>
      </c>
      <c r="DS80">
        <v>9.2131943E-4</v>
      </c>
      <c r="DT80">
        <v>3.89496288E-3</v>
      </c>
      <c r="DU80">
        <v>3.1726805099999999E-3</v>
      </c>
      <c r="DV80">
        <v>9.8076543999999996E-4</v>
      </c>
      <c r="DW80">
        <v>4.1534459500000001E-3</v>
      </c>
      <c r="DX80">
        <v>99.700974639239206</v>
      </c>
      <c r="DY80">
        <v>99.6771231370642</v>
      </c>
      <c r="DZ80">
        <v>99.694924125477499</v>
      </c>
      <c r="EA80">
        <v>99.685885073586206</v>
      </c>
      <c r="EB80">
        <v>99.676694849558203</v>
      </c>
      <c r="EC80">
        <v>99.683624701891603</v>
      </c>
      <c r="ED80">
        <v>99.648923991547704</v>
      </c>
      <c r="EE80">
        <v>99.659719122886401</v>
      </c>
      <c r="EF80">
        <v>99.651489738158006</v>
      </c>
      <c r="EG80">
        <v>99.625259376674705</v>
      </c>
      <c r="EH80">
        <v>99.639709107187699</v>
      </c>
      <c r="EI80">
        <v>99.628677334147</v>
      </c>
      <c r="EJ80">
        <v>99.600321874199594</v>
      </c>
      <c r="EK80">
        <v>99.616071300391596</v>
      </c>
      <c r="EL80">
        <v>99.604040832648806</v>
      </c>
      <c r="EM80">
        <v>121.443</v>
      </c>
      <c r="EN80">
        <v>3402.79</v>
      </c>
      <c r="EO80">
        <v>7.2051000000000004E-2</v>
      </c>
      <c r="EP80">
        <v>2.4133499999999999E-4</v>
      </c>
      <c r="EQ80" s="16">
        <v>1.1303699999999901E-6</v>
      </c>
      <c r="ER80">
        <v>0</v>
      </c>
      <c r="ES80">
        <v>7.2293465370000004E-2</v>
      </c>
      <c r="ET80">
        <v>99.664609562207204</v>
      </c>
    </row>
    <row r="81" spans="1:150" ht="15" x14ac:dyDescent="0.2">
      <c r="A81" s="253" t="s">
        <v>69</v>
      </c>
      <c r="B81" s="271">
        <v>26</v>
      </c>
      <c r="C81">
        <v>35.257399999999997</v>
      </c>
      <c r="D81">
        <v>1</v>
      </c>
      <c r="E81">
        <v>1.0722700000000001</v>
      </c>
      <c r="F81">
        <v>2.1000000000000001E-4</v>
      </c>
      <c r="G81">
        <v>6.7399000000000001E-2</v>
      </c>
      <c r="H81">
        <v>3.2852874999999901</v>
      </c>
      <c r="I81">
        <v>1.2086874999999999</v>
      </c>
      <c r="J81">
        <v>4.4939749999999998</v>
      </c>
      <c r="K81">
        <v>3.4159250000000001</v>
      </c>
      <c r="L81">
        <v>1.1547925000000001</v>
      </c>
      <c r="M81">
        <v>4.5707174999999998</v>
      </c>
      <c r="N81">
        <v>3.7496749999999999</v>
      </c>
      <c r="O81">
        <v>1.1395199999999901</v>
      </c>
      <c r="P81">
        <v>4.889195</v>
      </c>
      <c r="Q81">
        <v>3.9756999999999998</v>
      </c>
      <c r="R81">
        <v>1.200615</v>
      </c>
      <c r="S81">
        <v>5.1763149999999998</v>
      </c>
      <c r="T81">
        <v>4.2254399999999999</v>
      </c>
      <c r="U81">
        <v>1.2778799999999999</v>
      </c>
      <c r="V81">
        <v>5.5033199999999898</v>
      </c>
      <c r="W81">
        <v>4.25875</v>
      </c>
      <c r="X81">
        <v>1.35625</v>
      </c>
      <c r="Y81">
        <v>5.6150000000000002</v>
      </c>
      <c r="Z81">
        <v>4.2549999999999999</v>
      </c>
      <c r="AA81">
        <v>1.3585</v>
      </c>
      <c r="AB81">
        <v>5.6135000000000002</v>
      </c>
      <c r="AC81">
        <v>4.24</v>
      </c>
      <c r="AD81">
        <v>1.3594999999999999</v>
      </c>
      <c r="AE81">
        <v>5.5994999999999999</v>
      </c>
      <c r="AF81">
        <v>4.2300000000000004</v>
      </c>
      <c r="AG81">
        <v>1.357</v>
      </c>
      <c r="AH81">
        <v>5.5869999999999997</v>
      </c>
      <c r="AI81">
        <v>4.22</v>
      </c>
      <c r="AJ81">
        <v>1.3540000000000001</v>
      </c>
      <c r="AK81">
        <v>5.5739999999999998</v>
      </c>
      <c r="AL81">
        <v>122.7</v>
      </c>
      <c r="AM81">
        <v>39.262500000000003</v>
      </c>
      <c r="AN81">
        <v>161.96250000000001</v>
      </c>
      <c r="AO81">
        <v>122.7</v>
      </c>
      <c r="AP81">
        <v>39.25</v>
      </c>
      <c r="AQ81">
        <v>161.94999999999999</v>
      </c>
      <c r="AR81">
        <v>122.675</v>
      </c>
      <c r="AS81">
        <v>39.25</v>
      </c>
      <c r="AT81">
        <v>161.92500000000001</v>
      </c>
      <c r="AU81">
        <v>122.675</v>
      </c>
      <c r="AV81">
        <v>39.25</v>
      </c>
      <c r="AW81">
        <v>161.92500000000001</v>
      </c>
      <c r="AX81">
        <v>122.7</v>
      </c>
      <c r="AY81">
        <v>39.26</v>
      </c>
      <c r="AZ81">
        <v>161.96</v>
      </c>
      <c r="BA81">
        <v>5.3975000000000002E-2</v>
      </c>
      <c r="BB81">
        <v>1.8225000000000002E-2</v>
      </c>
      <c r="BC81">
        <v>7.22E-2</v>
      </c>
      <c r="BD81">
        <v>5.7174999999999997E-2</v>
      </c>
      <c r="BE81">
        <v>1.8617499999999999E-2</v>
      </c>
      <c r="BF81">
        <v>7.5792499999999999E-2</v>
      </c>
      <c r="BG81">
        <v>6.4224999999999893E-2</v>
      </c>
      <c r="BH81">
        <v>2.0029999999999999E-2</v>
      </c>
      <c r="BI81">
        <v>8.4254999999999997E-2</v>
      </c>
      <c r="BJ81">
        <v>6.8049999999999999E-2</v>
      </c>
      <c r="BK81">
        <v>2.1194999999999999E-2</v>
      </c>
      <c r="BL81">
        <v>8.9244999999999894E-2</v>
      </c>
      <c r="BM81">
        <v>7.2429999999999994E-2</v>
      </c>
      <c r="BN81">
        <v>2.2519999999999998E-2</v>
      </c>
      <c r="BO81">
        <v>9.4950000000000007E-2</v>
      </c>
      <c r="BP81">
        <v>1.0321250000000001E-3</v>
      </c>
      <c r="BQ81">
        <v>3.92875E-4</v>
      </c>
      <c r="BR81">
        <v>1.4250000000000001E-3</v>
      </c>
      <c r="BS81">
        <v>1.1347499999999999E-3</v>
      </c>
      <c r="BT81">
        <v>3.8699999999999997E-4</v>
      </c>
      <c r="BU81">
        <v>1.5217499999999899E-3</v>
      </c>
      <c r="BV81">
        <v>1.40025E-3</v>
      </c>
      <c r="BW81">
        <v>4.1875000000000001E-4</v>
      </c>
      <c r="BX81">
        <v>1.8190000000000001E-3</v>
      </c>
      <c r="BY81">
        <v>1.57475E-3</v>
      </c>
      <c r="BZ81">
        <v>4.6575000000000002E-4</v>
      </c>
      <c r="CA81">
        <v>2.0405000000000002E-3</v>
      </c>
      <c r="CB81">
        <v>1.7809999999999901E-3</v>
      </c>
      <c r="CC81">
        <v>5.2759999999999895E-4</v>
      </c>
      <c r="CD81">
        <v>2.3085999999999901E-3</v>
      </c>
      <c r="CE81" s="16">
        <v>4.3999999999999999E-5</v>
      </c>
      <c r="CF81" s="16">
        <v>1.7237499999999999E-5</v>
      </c>
      <c r="CG81" s="16">
        <v>6.1237499999999896E-5</v>
      </c>
      <c r="CH81" s="16">
        <v>5.1474999999999998E-5</v>
      </c>
      <c r="CI81" s="16">
        <v>1.74775E-5</v>
      </c>
      <c r="CJ81" s="16">
        <v>6.8952499999999994E-5</v>
      </c>
      <c r="CK81" s="16">
        <v>7.1899999999999999E-5</v>
      </c>
      <c r="CL81" s="16">
        <v>2.092E-5</v>
      </c>
      <c r="CM81" s="16">
        <v>9.2819999999999996E-5</v>
      </c>
      <c r="CN81" s="16">
        <v>8.5950000000000002E-5</v>
      </c>
      <c r="CO81" s="16">
        <v>2.4834999999999999E-5</v>
      </c>
      <c r="CP81">
        <v>1.10785E-4</v>
      </c>
      <c r="CQ81">
        <v>1.0459999999999999E-4</v>
      </c>
      <c r="CR81" s="16">
        <v>2.9669999999999999E-5</v>
      </c>
      <c r="CS81">
        <v>1.3427E-4</v>
      </c>
      <c r="CT81" s="16">
        <v>2.73375E-7</v>
      </c>
      <c r="CU81" s="16">
        <v>1.23399999999999E-7</v>
      </c>
      <c r="CV81" s="16">
        <v>3.96775E-7</v>
      </c>
      <c r="CW81" s="16">
        <v>3.3125E-7</v>
      </c>
      <c r="CX81" s="16">
        <v>1.191E-7</v>
      </c>
      <c r="CY81" s="16">
        <v>4.5035000000000001E-7</v>
      </c>
      <c r="CZ81" s="16">
        <v>5.0875E-7</v>
      </c>
      <c r="DA81" s="16">
        <v>1.4095E-7</v>
      </c>
      <c r="DB81" s="16">
        <v>6.497E-7</v>
      </c>
      <c r="DC81" s="16">
        <v>6.4700000000000001E-7</v>
      </c>
      <c r="DD81" s="16">
        <v>1.76125E-7</v>
      </c>
      <c r="DE81" s="16">
        <v>8.2312499999999995E-7</v>
      </c>
      <c r="DF81" s="16">
        <v>8.3979999999999999E-7</v>
      </c>
      <c r="DG81" s="16">
        <v>2.24899999999999E-7</v>
      </c>
      <c r="DH81" s="16">
        <v>1.0646999999999999E-6</v>
      </c>
      <c r="DI81">
        <v>5.5051398374999998E-2</v>
      </c>
      <c r="DJ81">
        <v>1.8635235900000002E-2</v>
      </c>
      <c r="DK81">
        <v>7.3686634274999996E-2</v>
      </c>
      <c r="DL81">
        <v>5.8361556249999898E-2</v>
      </c>
      <c r="DM81">
        <v>1.90220966E-2</v>
      </c>
      <c r="DN81">
        <v>7.7383652849999998E-2</v>
      </c>
      <c r="DO81">
        <v>6.5697658749999999E-2</v>
      </c>
      <c r="DP81">
        <v>2.046981095E-2</v>
      </c>
      <c r="DQ81">
        <v>8.6167469699999902E-2</v>
      </c>
      <c r="DR81">
        <v>6.9711347000000007E-2</v>
      </c>
      <c r="DS81">
        <v>2.1685761125000001E-2</v>
      </c>
      <c r="DT81">
        <v>9.1397108124999904E-2</v>
      </c>
      <c r="DU81">
        <v>7.4316439799999995E-2</v>
      </c>
      <c r="DV81">
        <v>2.3077494899999999E-2</v>
      </c>
      <c r="DW81">
        <v>9.7393934700000004E-2</v>
      </c>
      <c r="DX81">
        <v>98.044739267715201</v>
      </c>
      <c r="DY81">
        <v>97.798600982561197</v>
      </c>
      <c r="DZ81">
        <v>97.982491275891505</v>
      </c>
      <c r="EA81">
        <v>97.966887234951002</v>
      </c>
      <c r="EB81">
        <v>97.873017845992806</v>
      </c>
      <c r="EC81">
        <v>97.943812689891601</v>
      </c>
      <c r="ED81">
        <v>97.758430394599003</v>
      </c>
      <c r="EE81">
        <v>97.851416649258297</v>
      </c>
      <c r="EF81">
        <v>97.780520065567103</v>
      </c>
      <c r="EG81">
        <v>97.616819827050506</v>
      </c>
      <c r="EH81">
        <v>97.736943046770705</v>
      </c>
      <c r="EI81">
        <v>97.645321423018402</v>
      </c>
      <c r="EJ81">
        <v>97.461611717303995</v>
      </c>
      <c r="EK81">
        <v>97.584248626569902</v>
      </c>
      <c r="EL81">
        <v>97.490670535564604</v>
      </c>
      <c r="EM81">
        <v>117.69399999999899</v>
      </c>
      <c r="EN81">
        <v>3400.8599999999901</v>
      </c>
      <c r="EO81">
        <v>1.6697200000000001</v>
      </c>
      <c r="EP81">
        <v>3.5233599999999997E-2</v>
      </c>
      <c r="EQ81">
        <v>1.7144E-3</v>
      </c>
      <c r="ER81" s="16">
        <v>1.1931599999999999E-5</v>
      </c>
      <c r="ES81">
        <v>1.7066799316000001</v>
      </c>
      <c r="ET81">
        <v>97.834395839801601</v>
      </c>
    </row>
    <row r="82" spans="1:150" ht="15" x14ac:dyDescent="0.2">
      <c r="A82" s="310" t="e" vm="1">
        <v>#VALUE!</v>
      </c>
      <c r="B82" s="311"/>
      <c r="C82">
        <v>176.28700000000001</v>
      </c>
      <c r="D82">
        <v>5</v>
      </c>
      <c r="E82">
        <v>1.0401499999999999</v>
      </c>
      <c r="F82">
        <v>1.9000000000000001E-4</v>
      </c>
      <c r="G82">
        <v>3.8600000000000002E-2</v>
      </c>
      <c r="H82">
        <v>3.3069374999999899</v>
      </c>
      <c r="I82">
        <v>1.2090862499999999</v>
      </c>
      <c r="J82">
        <v>4.5160237499999996</v>
      </c>
      <c r="K82">
        <v>3.4173249999999999</v>
      </c>
      <c r="L82">
        <v>1.1575875</v>
      </c>
      <c r="M82">
        <v>4.5749124999999999</v>
      </c>
      <c r="N82">
        <v>3.7376</v>
      </c>
      <c r="O82">
        <v>1.1437249999999901</v>
      </c>
      <c r="P82">
        <v>4.8813250000000004</v>
      </c>
      <c r="Q82">
        <v>3.9487000000000001</v>
      </c>
      <c r="R82">
        <v>1.1971575000000001</v>
      </c>
      <c r="S82">
        <v>5.1458575</v>
      </c>
      <c r="T82">
        <v>4.1899100000000002</v>
      </c>
      <c r="U82">
        <v>1.27356</v>
      </c>
      <c r="V82">
        <v>5.46347</v>
      </c>
      <c r="W82">
        <v>3.7512500000000002</v>
      </c>
      <c r="X82">
        <v>1.17</v>
      </c>
      <c r="Y82">
        <v>4.9212499999999997</v>
      </c>
      <c r="Z82">
        <v>3.73</v>
      </c>
      <c r="AA82">
        <v>1.1815</v>
      </c>
      <c r="AB82">
        <v>4.9115000000000002</v>
      </c>
      <c r="AC82">
        <v>3.6775000000000002</v>
      </c>
      <c r="AD82">
        <v>1.1877500000000001</v>
      </c>
      <c r="AE82">
        <v>4.8652499999999996</v>
      </c>
      <c r="AF82">
        <v>3.64</v>
      </c>
      <c r="AG82">
        <v>1.1779999999999999</v>
      </c>
      <c r="AH82">
        <v>4.8179999999999996</v>
      </c>
      <c r="AI82">
        <v>3.6</v>
      </c>
      <c r="AJ82">
        <v>1.1659999999999999</v>
      </c>
      <c r="AK82">
        <v>4.766</v>
      </c>
      <c r="AL82">
        <v>122.4</v>
      </c>
      <c r="AM82">
        <v>39.162500000000001</v>
      </c>
      <c r="AN82">
        <v>161.5625</v>
      </c>
      <c r="AO82">
        <v>122.4</v>
      </c>
      <c r="AP82">
        <v>39.15</v>
      </c>
      <c r="AQ82">
        <v>161.55000000000001</v>
      </c>
      <c r="AR82">
        <v>122.35</v>
      </c>
      <c r="AS82">
        <v>39.15</v>
      </c>
      <c r="AT82">
        <v>161.5</v>
      </c>
      <c r="AU82">
        <v>122.325</v>
      </c>
      <c r="AV82">
        <v>39.15</v>
      </c>
      <c r="AW82">
        <v>161.47499999999999</v>
      </c>
      <c r="AX82">
        <v>122.3</v>
      </c>
      <c r="AY82">
        <v>39.14</v>
      </c>
      <c r="AZ82">
        <v>161.44</v>
      </c>
      <c r="BA82">
        <v>0.2445</v>
      </c>
      <c r="BB82">
        <v>8.0587500000000006E-2</v>
      </c>
      <c r="BC82">
        <v>0.32508749999999997</v>
      </c>
      <c r="BD82">
        <v>0.25700000000000001</v>
      </c>
      <c r="BE82">
        <v>8.2849999999999993E-2</v>
      </c>
      <c r="BF82">
        <v>0.33984999999999999</v>
      </c>
      <c r="BG82">
        <v>0.28249999999999997</v>
      </c>
      <c r="BH82">
        <v>8.9124999999999996E-2</v>
      </c>
      <c r="BI82">
        <v>0.37162499999999998</v>
      </c>
      <c r="BJ82">
        <v>0.29475000000000001</v>
      </c>
      <c r="BK82">
        <v>9.2649999999999996E-2</v>
      </c>
      <c r="BL82">
        <v>0.38740000000000002</v>
      </c>
      <c r="BM82">
        <v>0.30780000000000002</v>
      </c>
      <c r="BN82">
        <v>9.7119999999999998E-2</v>
      </c>
      <c r="BO82">
        <v>0.40492</v>
      </c>
      <c r="BP82">
        <v>2.0649999999999901E-2</v>
      </c>
      <c r="BQ82">
        <v>7.7737499999999899E-3</v>
      </c>
      <c r="BR82">
        <v>2.84237499999999E-2</v>
      </c>
      <c r="BS82">
        <v>2.2302499999999999E-2</v>
      </c>
      <c r="BT82">
        <v>7.5925000000000003E-3</v>
      </c>
      <c r="BU82">
        <v>2.9894999999999901E-2</v>
      </c>
      <c r="BV82">
        <v>2.61999999999999E-2</v>
      </c>
      <c r="BW82">
        <v>7.9150000000000002E-3</v>
      </c>
      <c r="BX82">
        <v>3.4114999999999999E-2</v>
      </c>
      <c r="BY82">
        <v>2.8625000000000001E-2</v>
      </c>
      <c r="BZ82">
        <v>8.5474999999999995E-3</v>
      </c>
      <c r="CA82">
        <v>3.7172499999999997E-2</v>
      </c>
      <c r="CB82">
        <v>3.1379999999999998E-2</v>
      </c>
      <c r="CC82">
        <v>9.3569999999999903E-3</v>
      </c>
      <c r="CD82">
        <v>4.0736999999999898E-2</v>
      </c>
      <c r="CE82">
        <v>4.3137499999999999E-3</v>
      </c>
      <c r="CF82">
        <v>1.6425000000000001E-3</v>
      </c>
      <c r="CG82">
        <v>5.9562499999999997E-3</v>
      </c>
      <c r="CH82">
        <v>4.9375E-3</v>
      </c>
      <c r="CI82">
        <v>1.6624999999999999E-3</v>
      </c>
      <c r="CJ82">
        <v>6.6E-3</v>
      </c>
      <c r="CK82">
        <v>6.4174999999999996E-3</v>
      </c>
      <c r="CL82">
        <v>1.8825000000000001E-3</v>
      </c>
      <c r="CM82">
        <v>8.3000000000000001E-3</v>
      </c>
      <c r="CN82">
        <v>7.3749999999999996E-3</v>
      </c>
      <c r="CO82">
        <v>2.1619999999999999E-3</v>
      </c>
      <c r="CP82">
        <v>9.5370000000000003E-3</v>
      </c>
      <c r="CQ82">
        <v>8.47899999999999E-3</v>
      </c>
      <c r="CR82">
        <v>2.4949999999999998E-3</v>
      </c>
      <c r="CS82">
        <v>1.0973999999999999E-2</v>
      </c>
      <c r="CT82">
        <v>1.4362500000000001E-4</v>
      </c>
      <c r="CU82" s="16">
        <v>6.3762499999999998E-5</v>
      </c>
      <c r="CV82">
        <v>2.0738749999999999E-4</v>
      </c>
      <c r="CW82">
        <v>1.70224999999999E-4</v>
      </c>
      <c r="CX82" s="16">
        <v>6.0999999999999999E-5</v>
      </c>
      <c r="CY82">
        <v>2.3122499999999899E-4</v>
      </c>
      <c r="CZ82">
        <v>2.41525E-4</v>
      </c>
      <c r="DA82" s="16">
        <v>6.6925E-5</v>
      </c>
      <c r="DB82">
        <v>3.0844999999999999E-4</v>
      </c>
      <c r="DC82">
        <v>2.9425000000000002E-4</v>
      </c>
      <c r="DD82" s="16">
        <v>8.0975000000000003E-5</v>
      </c>
      <c r="DE82">
        <v>3.7522500000000003E-4</v>
      </c>
      <c r="DF82">
        <v>3.5980000000000002E-4</v>
      </c>
      <c r="DG82" s="16">
        <v>9.9159999999999898E-5</v>
      </c>
      <c r="DH82">
        <v>4.5896000000000001E-4</v>
      </c>
      <c r="DI82">
        <v>0.26960737499999998</v>
      </c>
      <c r="DJ82">
        <v>9.0067512500000002E-2</v>
      </c>
      <c r="DK82">
        <v>0.35967488749999899</v>
      </c>
      <c r="DL82">
        <v>0.28441022500000002</v>
      </c>
      <c r="DM82">
        <v>9.2165999999999998E-2</v>
      </c>
      <c r="DN82">
        <v>0.37657622499999999</v>
      </c>
      <c r="DO82">
        <v>0.31535902500000002</v>
      </c>
      <c r="DP82">
        <v>9.8989424999999895E-2</v>
      </c>
      <c r="DQ82">
        <v>0.41434844999999998</v>
      </c>
      <c r="DR82">
        <v>0.33104424999999998</v>
      </c>
      <c r="DS82">
        <v>0.103440475</v>
      </c>
      <c r="DT82">
        <v>0.43448472500000002</v>
      </c>
      <c r="DU82">
        <v>0.34801880000000002</v>
      </c>
      <c r="DV82">
        <v>0.10907116</v>
      </c>
      <c r="DW82">
        <v>0.45708995999999902</v>
      </c>
      <c r="DX82">
        <v>90.687430193628799</v>
      </c>
      <c r="DY82">
        <v>89.474548328399706</v>
      </c>
      <c r="DZ82">
        <v>90.383707981280693</v>
      </c>
      <c r="EA82">
        <v>90.362433347816506</v>
      </c>
      <c r="EB82">
        <v>89.892151118633706</v>
      </c>
      <c r="EC82">
        <v>90.247333059860594</v>
      </c>
      <c r="ED82">
        <v>89.5804393104018</v>
      </c>
      <c r="EE82">
        <v>90.034869886354002</v>
      </c>
      <c r="EF82">
        <v>89.6890045081621</v>
      </c>
      <c r="EG82">
        <v>89.0364354614224</v>
      </c>
      <c r="EH82">
        <v>89.568420872003898</v>
      </c>
      <c r="EI82">
        <v>89.163088529752102</v>
      </c>
      <c r="EJ82">
        <v>88.443497879999498</v>
      </c>
      <c r="EK82">
        <v>89.042786379094096</v>
      </c>
      <c r="EL82">
        <v>88.586500565446599</v>
      </c>
      <c r="EM82">
        <v>102.515</v>
      </c>
      <c r="EN82">
        <v>3392.04</v>
      </c>
      <c r="EO82">
        <v>7.4011199999999997</v>
      </c>
      <c r="EP82">
        <v>0.67285700000000004</v>
      </c>
      <c r="EQ82">
        <v>0.15637200000000001</v>
      </c>
      <c r="ER82">
        <v>5.7776599999999996E-3</v>
      </c>
      <c r="ES82">
        <v>8.2361266599999894</v>
      </c>
      <c r="ET82">
        <v>89.861658344142</v>
      </c>
    </row>
    <row r="83" spans="1:150" ht="15" x14ac:dyDescent="0.2">
      <c r="A83" s="310"/>
      <c r="B83" s="311"/>
      <c r="C83">
        <v>352.57400000000001</v>
      </c>
      <c r="D83">
        <v>10</v>
      </c>
      <c r="E83">
        <v>0.99675999999999998</v>
      </c>
      <c r="F83">
        <v>1.8000000000000001E-4</v>
      </c>
      <c r="G83">
        <v>-3.251E-3</v>
      </c>
      <c r="H83">
        <v>3.3599874999999999</v>
      </c>
      <c r="I83">
        <v>1.2097687500000001</v>
      </c>
      <c r="J83">
        <v>4.5697562500000002</v>
      </c>
      <c r="K83">
        <v>3.4563499999999898</v>
      </c>
      <c r="L83">
        <v>1.1638474999999999</v>
      </c>
      <c r="M83">
        <v>4.6201974999999997</v>
      </c>
      <c r="N83">
        <v>3.7121</v>
      </c>
      <c r="O83">
        <v>1.1377474999999999</v>
      </c>
      <c r="P83">
        <v>4.8498475000000001</v>
      </c>
      <c r="Q83">
        <v>3.8792</v>
      </c>
      <c r="R83">
        <v>1.1818925</v>
      </c>
      <c r="S83">
        <v>5.0610925</v>
      </c>
      <c r="T83">
        <v>4.0772700000000004</v>
      </c>
      <c r="U83">
        <v>1.2400599999999999</v>
      </c>
      <c r="V83">
        <v>5.3173300000000001</v>
      </c>
      <c r="W83">
        <v>3.19</v>
      </c>
      <c r="X83">
        <v>0.96775</v>
      </c>
      <c r="Y83">
        <v>4.1577500000000001</v>
      </c>
      <c r="Z83">
        <v>3.16</v>
      </c>
      <c r="AA83">
        <v>0.98924999999999996</v>
      </c>
      <c r="AB83">
        <v>4.1492500000000003</v>
      </c>
      <c r="AC83">
        <v>3.0750000000000002</v>
      </c>
      <c r="AD83">
        <v>1.002</v>
      </c>
      <c r="AE83">
        <v>4.077</v>
      </c>
      <c r="AF83">
        <v>3.0150000000000001</v>
      </c>
      <c r="AG83">
        <v>0.98650000000000004</v>
      </c>
      <c r="AH83">
        <v>4.0015000000000001</v>
      </c>
      <c r="AI83">
        <v>2.948</v>
      </c>
      <c r="AJ83">
        <v>0.96579999999999999</v>
      </c>
      <c r="AK83">
        <v>3.9138000000000002</v>
      </c>
      <c r="AL83">
        <v>122.03749999999999</v>
      </c>
      <c r="AM83">
        <v>39.037500000000001</v>
      </c>
      <c r="AN83">
        <v>161.07499999999999</v>
      </c>
      <c r="AO83">
        <v>122</v>
      </c>
      <c r="AP83">
        <v>39.024999999999999</v>
      </c>
      <c r="AQ83">
        <v>161.02500000000001</v>
      </c>
      <c r="AR83">
        <v>121.9</v>
      </c>
      <c r="AS83">
        <v>39</v>
      </c>
      <c r="AT83">
        <v>160.9</v>
      </c>
      <c r="AU83">
        <v>121.85</v>
      </c>
      <c r="AV83">
        <v>39</v>
      </c>
      <c r="AW83">
        <v>160.85</v>
      </c>
      <c r="AX83">
        <v>121.8</v>
      </c>
      <c r="AY83">
        <v>38.99</v>
      </c>
      <c r="AZ83">
        <v>160.79</v>
      </c>
      <c r="BA83">
        <v>0.40525</v>
      </c>
      <c r="BB83">
        <v>0.1295</v>
      </c>
      <c r="BC83">
        <v>0.53474999999999995</v>
      </c>
      <c r="BD83">
        <v>0.42349999999999999</v>
      </c>
      <c r="BE83">
        <v>0.13487499999999999</v>
      </c>
      <c r="BF83">
        <v>0.55837499999999995</v>
      </c>
      <c r="BG83">
        <v>0.45850000000000002</v>
      </c>
      <c r="BH83">
        <v>0.14610000000000001</v>
      </c>
      <c r="BI83">
        <v>0.60460000000000003</v>
      </c>
      <c r="BJ83">
        <v>0.47299999999999998</v>
      </c>
      <c r="BK83">
        <v>0.15079999999999999</v>
      </c>
      <c r="BL83">
        <v>0.62380000000000002</v>
      </c>
      <c r="BM83">
        <v>0.48899999999999999</v>
      </c>
      <c r="BN83">
        <v>0.156</v>
      </c>
      <c r="BO83">
        <v>0.64500000000000002</v>
      </c>
      <c r="BP83">
        <v>6.04875E-2</v>
      </c>
      <c r="BQ83">
        <v>2.24E-2</v>
      </c>
      <c r="BR83">
        <v>8.2887500000000003E-2</v>
      </c>
      <c r="BS83">
        <v>6.4149999999999999E-2</v>
      </c>
      <c r="BT83">
        <v>2.1757499999999999E-2</v>
      </c>
      <c r="BU83">
        <v>8.5907499999999998E-2</v>
      </c>
      <c r="BV83">
        <v>7.3200000000000001E-2</v>
      </c>
      <c r="BW83">
        <v>2.2335000000000001E-2</v>
      </c>
      <c r="BX83">
        <v>9.5534999999999995E-2</v>
      </c>
      <c r="BY83">
        <v>7.8825000000000006E-2</v>
      </c>
      <c r="BZ83">
        <v>2.3657499999999901E-2</v>
      </c>
      <c r="CA83">
        <v>0.1024825</v>
      </c>
      <c r="CB83">
        <v>8.4720000000000004E-2</v>
      </c>
      <c r="CC83">
        <v>2.562E-2</v>
      </c>
      <c r="CD83">
        <v>0.11033999999999999</v>
      </c>
      <c r="CE83">
        <v>2.22125E-2</v>
      </c>
      <c r="CF83">
        <v>8.1449999999999995E-3</v>
      </c>
      <c r="CG83">
        <v>3.0357499999999999E-2</v>
      </c>
      <c r="CH83">
        <v>2.4642499999999901E-2</v>
      </c>
      <c r="CI83">
        <v>8.2474999999999996E-3</v>
      </c>
      <c r="CJ83">
        <v>3.2890000000000003E-2</v>
      </c>
      <c r="CK83">
        <v>3.0599999999999999E-2</v>
      </c>
      <c r="CL83">
        <v>9.1900000000000003E-3</v>
      </c>
      <c r="CM83">
        <v>3.9789999999999999E-2</v>
      </c>
      <c r="CN83">
        <v>3.4075000000000001E-2</v>
      </c>
      <c r="CO83">
        <v>1.02449999999999E-2</v>
      </c>
      <c r="CP83">
        <v>4.4319999999999998E-2</v>
      </c>
      <c r="CQ83">
        <v>3.8199999999999998E-2</v>
      </c>
      <c r="CR83">
        <v>1.15299999999999E-2</v>
      </c>
      <c r="CS83">
        <v>4.9730000000000003E-2</v>
      </c>
      <c r="CT83">
        <v>1.6000000000000001E-3</v>
      </c>
      <c r="CU83">
        <v>6.9637499999999897E-4</v>
      </c>
      <c r="CV83">
        <v>2.2963749999999998E-3</v>
      </c>
      <c r="CW83">
        <v>1.83175E-3</v>
      </c>
      <c r="CX83">
        <v>6.5774999999999905E-4</v>
      </c>
      <c r="CY83">
        <v>2.4895E-3</v>
      </c>
      <c r="CZ83">
        <v>2.4802499999999998E-3</v>
      </c>
      <c r="DA83">
        <v>7.0149999999999998E-4</v>
      </c>
      <c r="DB83">
        <v>3.1817499999999901E-3</v>
      </c>
      <c r="DC83">
        <v>2.9325000000000002E-3</v>
      </c>
      <c r="DD83">
        <v>8.2199999999999895E-4</v>
      </c>
      <c r="DE83">
        <v>3.7545E-3</v>
      </c>
      <c r="DF83">
        <v>3.4989999999999999E-3</v>
      </c>
      <c r="DG83">
        <v>9.8489999999999992E-4</v>
      </c>
      <c r="DH83">
        <v>4.4838999999999999E-3</v>
      </c>
      <c r="DI83">
        <v>0.48954999999999999</v>
      </c>
      <c r="DJ83">
        <v>0.16074137499999999</v>
      </c>
      <c r="DK83">
        <v>0.650291375</v>
      </c>
      <c r="DL83">
        <v>0.51412424999999995</v>
      </c>
      <c r="DM83">
        <v>0.16553775000000001</v>
      </c>
      <c r="DN83">
        <v>0.67966199999999999</v>
      </c>
      <c r="DO83">
        <v>0.56478024999999998</v>
      </c>
      <c r="DP83">
        <v>0.1783265</v>
      </c>
      <c r="DQ83">
        <v>0.74310675000000004</v>
      </c>
      <c r="DR83">
        <v>0.58883249999999998</v>
      </c>
      <c r="DS83">
        <v>0.18552450000000001</v>
      </c>
      <c r="DT83">
        <v>0.77435699999999996</v>
      </c>
      <c r="DU83">
        <v>0.61541900000000005</v>
      </c>
      <c r="DV83">
        <v>0.1941349</v>
      </c>
      <c r="DW83">
        <v>0.80955390000000005</v>
      </c>
      <c r="DX83">
        <v>82.780104177305603</v>
      </c>
      <c r="DY83">
        <v>80.564198234586399</v>
      </c>
      <c r="DZ83">
        <v>82.232368528646006</v>
      </c>
      <c r="EA83">
        <v>82.373083938367003</v>
      </c>
      <c r="EB83">
        <v>81.476883671549203</v>
      </c>
      <c r="EC83">
        <v>82.154806359631607</v>
      </c>
      <c r="ED83">
        <v>81.182017253613196</v>
      </c>
      <c r="EE83">
        <v>81.928372956346905</v>
      </c>
      <c r="EF83">
        <v>81.361123418674296</v>
      </c>
      <c r="EG83">
        <v>80.328446544645502</v>
      </c>
      <c r="EH83">
        <v>81.283065039927294</v>
      </c>
      <c r="EI83">
        <v>80.557159036464995</v>
      </c>
      <c r="EJ83">
        <v>79.458060280881796</v>
      </c>
      <c r="EK83">
        <v>80.356494375818002</v>
      </c>
      <c r="EL83">
        <v>79.673509077036101</v>
      </c>
      <c r="EM83">
        <v>86.086799999999997</v>
      </c>
      <c r="EN83">
        <v>3380.49</v>
      </c>
      <c r="EO83">
        <v>12.0701</v>
      </c>
      <c r="EP83">
        <v>1.9091400000000001</v>
      </c>
      <c r="EQ83">
        <v>0.76058999999999999</v>
      </c>
      <c r="ER83">
        <v>6.0557899999999998E-2</v>
      </c>
      <c r="ES83">
        <v>14.8003879</v>
      </c>
      <c r="ET83">
        <v>81.552592280368501</v>
      </c>
    </row>
    <row r="84" spans="1:150" ht="15" x14ac:dyDescent="0.2">
      <c r="A84" s="310"/>
      <c r="B84" s="311"/>
      <c r="C84">
        <v>528.86099999999999</v>
      </c>
      <c r="D84">
        <v>15</v>
      </c>
      <c r="E84">
        <v>0.95637000000000005</v>
      </c>
      <c r="F84">
        <v>2.0000000000000001E-4</v>
      </c>
      <c r="G84">
        <v>-4.5620000000000001E-2</v>
      </c>
      <c r="H84">
        <v>3.3700124999999899</v>
      </c>
      <c r="I84">
        <v>1.1957974999999901</v>
      </c>
      <c r="J84">
        <v>4.5658099999999902</v>
      </c>
      <c r="K84">
        <v>3.4582000000000002</v>
      </c>
      <c r="L84">
        <v>1.1606049999999899</v>
      </c>
      <c r="M84">
        <v>4.618805</v>
      </c>
      <c r="N84">
        <v>3.7200249999999899</v>
      </c>
      <c r="O84">
        <v>1.1475249999999999</v>
      </c>
      <c r="P84">
        <v>4.8675499999999996</v>
      </c>
      <c r="Q84">
        <v>3.873675</v>
      </c>
      <c r="R84">
        <v>1.1879725000000001</v>
      </c>
      <c r="S84">
        <v>5.0616475000000003</v>
      </c>
      <c r="T84">
        <v>4.0397400000000001</v>
      </c>
      <c r="U84">
        <v>1.2417799999999899</v>
      </c>
      <c r="V84">
        <v>5.2815200000000004</v>
      </c>
      <c r="W84">
        <v>2.6949999999999998</v>
      </c>
      <c r="X84">
        <v>0.79237500000000005</v>
      </c>
      <c r="Y84">
        <v>3.4873750000000001</v>
      </c>
      <c r="Z84">
        <v>2.66</v>
      </c>
      <c r="AA84">
        <v>0.82150000000000001</v>
      </c>
      <c r="AB84">
        <v>3.4815</v>
      </c>
      <c r="AC84">
        <v>2.56</v>
      </c>
      <c r="AD84">
        <v>0.84199999999999997</v>
      </c>
      <c r="AE84">
        <v>3.4020000000000001</v>
      </c>
      <c r="AF84">
        <v>2.4870000000000001</v>
      </c>
      <c r="AG84">
        <v>0.82399999999999995</v>
      </c>
      <c r="AH84">
        <v>3.3109999999999999</v>
      </c>
      <c r="AI84">
        <v>2.4079999999999999</v>
      </c>
      <c r="AJ84">
        <v>0.79869999999999997</v>
      </c>
      <c r="AK84">
        <v>3.2067000000000001</v>
      </c>
      <c r="AL84">
        <v>121.65</v>
      </c>
      <c r="AM84">
        <v>38.9</v>
      </c>
      <c r="AN84">
        <v>160.55000000000001</v>
      </c>
      <c r="AO84">
        <v>121.575</v>
      </c>
      <c r="AP84">
        <v>38.9</v>
      </c>
      <c r="AQ84">
        <v>160.47499999999999</v>
      </c>
      <c r="AR84">
        <v>121.45</v>
      </c>
      <c r="AS84">
        <v>38.875</v>
      </c>
      <c r="AT84">
        <v>160.32499999999999</v>
      </c>
      <c r="AU84">
        <v>121.375</v>
      </c>
      <c r="AV84">
        <v>38.85</v>
      </c>
      <c r="AW84">
        <v>160.22499999999999</v>
      </c>
      <c r="AX84">
        <v>121.3</v>
      </c>
      <c r="AY84">
        <v>38.83</v>
      </c>
      <c r="AZ84">
        <v>160.13</v>
      </c>
      <c r="BA84">
        <v>0.51137500000000002</v>
      </c>
      <c r="BB84">
        <v>0.15925</v>
      </c>
      <c r="BC84">
        <v>0.67062500000000003</v>
      </c>
      <c r="BD84">
        <v>0.53249999999999997</v>
      </c>
      <c r="BE84">
        <v>0.16772499999999901</v>
      </c>
      <c r="BF84">
        <v>0.70022499999999999</v>
      </c>
      <c r="BG84">
        <v>0.56999999999999995</v>
      </c>
      <c r="BH84">
        <v>0.18309999999999901</v>
      </c>
      <c r="BI84">
        <v>0.75309999999999899</v>
      </c>
      <c r="BJ84">
        <v>0.58350000000000002</v>
      </c>
      <c r="BK84">
        <v>0.188025</v>
      </c>
      <c r="BL84">
        <v>0.77152500000000002</v>
      </c>
      <c r="BM84">
        <v>0.59629999999999905</v>
      </c>
      <c r="BN84">
        <v>0.19289999999999999</v>
      </c>
      <c r="BO84">
        <v>0.78919999999999901</v>
      </c>
      <c r="BP84">
        <v>0.1058875</v>
      </c>
      <c r="BQ84">
        <v>3.8549999999999897E-2</v>
      </c>
      <c r="BR84">
        <v>0.1444375</v>
      </c>
      <c r="BS84">
        <v>0.11119999999999999</v>
      </c>
      <c r="BT84">
        <v>3.755E-2</v>
      </c>
      <c r="BU84">
        <v>0.14874999999999999</v>
      </c>
      <c r="BV84">
        <v>0.124099999999999</v>
      </c>
      <c r="BW84">
        <v>3.8100000000000002E-2</v>
      </c>
      <c r="BX84">
        <v>0.16219999999999901</v>
      </c>
      <c r="BY84">
        <v>0.13150000000000001</v>
      </c>
      <c r="BZ84">
        <v>3.9924999999999898E-2</v>
      </c>
      <c r="CA84">
        <v>0.17142499999999999</v>
      </c>
      <c r="CB84">
        <v>0.14030000000000001</v>
      </c>
      <c r="CC84">
        <v>4.2770000000000002E-2</v>
      </c>
      <c r="CD84">
        <v>0.18307000000000001</v>
      </c>
      <c r="CE84">
        <v>4.9274999999999999E-2</v>
      </c>
      <c r="CF84">
        <v>1.75125E-2</v>
      </c>
      <c r="CG84">
        <v>6.67875E-2</v>
      </c>
      <c r="CH84">
        <v>5.3699999999999998E-2</v>
      </c>
      <c r="CI84">
        <v>1.7770000000000001E-2</v>
      </c>
      <c r="CJ84">
        <v>7.1470000000000006E-2</v>
      </c>
      <c r="CK84">
        <v>6.4099999999999893E-2</v>
      </c>
      <c r="CL84">
        <v>1.9467499999999999E-2</v>
      </c>
      <c r="CM84">
        <v>8.3567499999999906E-2</v>
      </c>
      <c r="CN84">
        <v>6.9925000000000001E-2</v>
      </c>
      <c r="CO84">
        <v>2.1180000000000001E-2</v>
      </c>
      <c r="CP84">
        <v>9.1105000000000005E-2</v>
      </c>
      <c r="CQ84">
        <v>7.6219999999999996E-2</v>
      </c>
      <c r="CR84">
        <v>2.3199999999999998E-2</v>
      </c>
      <c r="CS84">
        <v>9.9419999999999994E-2</v>
      </c>
      <c r="CT84">
        <v>5.8199999999999997E-3</v>
      </c>
      <c r="CU84">
        <v>2.49E-3</v>
      </c>
      <c r="CV84">
        <v>8.3099999999999997E-3</v>
      </c>
      <c r="CW84">
        <v>6.5100000000000002E-3</v>
      </c>
      <c r="CX84">
        <v>2.3319999999999999E-3</v>
      </c>
      <c r="CY84">
        <v>8.8419999999999992E-3</v>
      </c>
      <c r="CZ84">
        <v>8.4250000000000002E-3</v>
      </c>
      <c r="DA84">
        <v>2.4069999999999999E-3</v>
      </c>
      <c r="DB84">
        <v>1.0832E-2</v>
      </c>
      <c r="DC84">
        <v>9.7324999999999998E-3</v>
      </c>
      <c r="DD84">
        <v>2.745E-3</v>
      </c>
      <c r="DE84">
        <v>1.24774999999999E-2</v>
      </c>
      <c r="DF84">
        <v>1.133E-2</v>
      </c>
      <c r="DG84">
        <v>3.2039999999999998E-3</v>
      </c>
      <c r="DH84">
        <v>1.4534E-2</v>
      </c>
      <c r="DI84">
        <v>0.67235750000000005</v>
      </c>
      <c r="DJ84">
        <v>0.21780250000000001</v>
      </c>
      <c r="DK84">
        <v>0.89015999999999995</v>
      </c>
      <c r="DL84">
        <v>0.70390999999999904</v>
      </c>
      <c r="DM84">
        <v>0.22537699999999999</v>
      </c>
      <c r="DN84">
        <v>0.92928699999999997</v>
      </c>
      <c r="DO84">
        <v>0.766625</v>
      </c>
      <c r="DP84">
        <v>0.243074499999999</v>
      </c>
      <c r="DQ84">
        <v>1.0096995</v>
      </c>
      <c r="DR84">
        <v>0.79465750000000002</v>
      </c>
      <c r="DS84">
        <v>0.25187500000000002</v>
      </c>
      <c r="DT84">
        <v>1.0465324999999901</v>
      </c>
      <c r="DU84">
        <v>0.82414999999999905</v>
      </c>
      <c r="DV84">
        <v>0.26207399999999997</v>
      </c>
      <c r="DW84">
        <v>1.0862240000000001</v>
      </c>
      <c r="DX84">
        <v>76.057008362366702</v>
      </c>
      <c r="DY84">
        <v>73.116699762399406</v>
      </c>
      <c r="DZ84">
        <v>75.337579760941793</v>
      </c>
      <c r="EA84">
        <v>75.648875566478594</v>
      </c>
      <c r="EB84">
        <v>74.419750018857201</v>
      </c>
      <c r="EC84">
        <v>75.350779683778995</v>
      </c>
      <c r="ED84">
        <v>74.351866949290695</v>
      </c>
      <c r="EE84">
        <v>75.326700250334696</v>
      </c>
      <c r="EF84">
        <v>74.586547779809706</v>
      </c>
      <c r="EG84">
        <v>73.427860430436994</v>
      </c>
      <c r="EH84">
        <v>74.650124069478906</v>
      </c>
      <c r="EI84">
        <v>73.722029655075204</v>
      </c>
      <c r="EJ84">
        <v>72.353333737790393</v>
      </c>
      <c r="EK84">
        <v>73.605164953410096</v>
      </c>
      <c r="EL84">
        <v>72.655363902841302</v>
      </c>
      <c r="EM84">
        <v>71.883700000000005</v>
      </c>
      <c r="EN84">
        <v>3368.63</v>
      </c>
      <c r="EO84">
        <v>15.053599999999999</v>
      </c>
      <c r="EP84">
        <v>3.2680699999999998</v>
      </c>
      <c r="EQ84">
        <v>1.61829</v>
      </c>
      <c r="ER84">
        <v>0.209619999999999</v>
      </c>
      <c r="ES84">
        <v>20.14958</v>
      </c>
      <c r="ET84">
        <v>74.709249522818794</v>
      </c>
    </row>
    <row r="85" spans="1:150" ht="15" x14ac:dyDescent="0.2">
      <c r="A85" s="310"/>
      <c r="B85" s="311"/>
      <c r="C85">
        <v>705.149</v>
      </c>
      <c r="D85">
        <v>20</v>
      </c>
      <c r="E85">
        <v>0.91871000000000003</v>
      </c>
      <c r="F85">
        <v>1.8000000000000001E-4</v>
      </c>
      <c r="G85">
        <v>-8.8483000000000006E-2</v>
      </c>
      <c r="H85">
        <v>3.3848999999999898</v>
      </c>
      <c r="I85">
        <v>1.1832812500000001</v>
      </c>
      <c r="J85">
        <v>4.5681812499999896</v>
      </c>
      <c r="K85">
        <v>3.4834499999999999</v>
      </c>
      <c r="L85">
        <v>1.16035</v>
      </c>
      <c r="M85">
        <v>4.6437999999999997</v>
      </c>
      <c r="N85">
        <v>3.7158999999999902</v>
      </c>
      <c r="O85">
        <v>1.1500824999999999</v>
      </c>
      <c r="P85">
        <v>4.8659824999999897</v>
      </c>
      <c r="Q85">
        <v>3.8523499999999999</v>
      </c>
      <c r="R85">
        <v>1.1882200000000001</v>
      </c>
      <c r="S85">
        <v>5.0405699999999998</v>
      </c>
      <c r="T85">
        <v>4.0104199999999999</v>
      </c>
      <c r="U85">
        <v>1.2427199999999901</v>
      </c>
      <c r="V85">
        <v>5.2531400000000001</v>
      </c>
      <c r="W85">
        <v>2.2574999999999998</v>
      </c>
      <c r="X85">
        <v>0.64187499999999997</v>
      </c>
      <c r="Y85">
        <v>2.899375</v>
      </c>
      <c r="Z85">
        <v>2.222</v>
      </c>
      <c r="AA85">
        <v>0.67600000000000005</v>
      </c>
      <c r="AB85">
        <v>2.8980000000000001</v>
      </c>
      <c r="AC85">
        <v>2.113</v>
      </c>
      <c r="AD85">
        <v>0.70250000000000001</v>
      </c>
      <c r="AE85">
        <v>2.8155000000000001</v>
      </c>
      <c r="AF85">
        <v>2.0347499999999998</v>
      </c>
      <c r="AG85">
        <v>0.68274999999999997</v>
      </c>
      <c r="AH85">
        <v>2.7174999999999998</v>
      </c>
      <c r="AI85">
        <v>1.95</v>
      </c>
      <c r="AJ85">
        <v>0.65600000000000003</v>
      </c>
      <c r="AK85">
        <v>2.6059999999999999</v>
      </c>
      <c r="AL85">
        <v>121.22499999999999</v>
      </c>
      <c r="AM85">
        <v>38.762500000000003</v>
      </c>
      <c r="AN85">
        <v>159.98750000000001</v>
      </c>
      <c r="AO85">
        <v>121.15</v>
      </c>
      <c r="AP85">
        <v>38.75</v>
      </c>
      <c r="AQ85">
        <v>159.9</v>
      </c>
      <c r="AR85">
        <v>120.95</v>
      </c>
      <c r="AS85">
        <v>38.725000000000001</v>
      </c>
      <c r="AT85">
        <v>159.67500000000001</v>
      </c>
      <c r="AU85">
        <v>120.85</v>
      </c>
      <c r="AV85">
        <v>38.700000000000003</v>
      </c>
      <c r="AW85">
        <v>159.55000000000001</v>
      </c>
      <c r="AX85">
        <v>120.7</v>
      </c>
      <c r="AY85">
        <v>38.659999999999997</v>
      </c>
      <c r="AZ85">
        <v>159.36000000000001</v>
      </c>
      <c r="BA85">
        <v>0.58062499999999995</v>
      </c>
      <c r="BB85">
        <v>0.17699999999999999</v>
      </c>
      <c r="BC85">
        <v>0.75762499999999999</v>
      </c>
      <c r="BD85">
        <v>0.60424999999999995</v>
      </c>
      <c r="BE85">
        <v>0.18817500000000001</v>
      </c>
      <c r="BF85">
        <v>0.79242499999999905</v>
      </c>
      <c r="BG85">
        <v>0.64075000000000004</v>
      </c>
      <c r="BH85">
        <v>0.20732499999999901</v>
      </c>
      <c r="BI85">
        <v>0.84807500000000002</v>
      </c>
      <c r="BJ85">
        <v>0.65200000000000002</v>
      </c>
      <c r="BK85">
        <v>0.21204999999999999</v>
      </c>
      <c r="BL85">
        <v>0.86404999999999998</v>
      </c>
      <c r="BM85">
        <v>0.66359999999999997</v>
      </c>
      <c r="BN85">
        <v>0.21579999999999999</v>
      </c>
      <c r="BO85">
        <v>0.87939999999999996</v>
      </c>
      <c r="BP85">
        <v>0.152</v>
      </c>
      <c r="BQ85">
        <v>5.4449999999999998E-2</v>
      </c>
      <c r="BR85">
        <v>0.20644999999999999</v>
      </c>
      <c r="BS85">
        <v>0.15805</v>
      </c>
      <c r="BT85">
        <v>5.3199999999999997E-2</v>
      </c>
      <c r="BU85">
        <v>0.21124999999999999</v>
      </c>
      <c r="BV85">
        <v>0.1741</v>
      </c>
      <c r="BW85">
        <v>5.3850000000000002E-2</v>
      </c>
      <c r="BX85">
        <v>0.22795000000000001</v>
      </c>
      <c r="BY85">
        <v>0.18277499999999999</v>
      </c>
      <c r="BZ85">
        <v>5.6149999999999999E-2</v>
      </c>
      <c r="CA85">
        <v>0.238925</v>
      </c>
      <c r="CB85">
        <v>0.19309999999999999</v>
      </c>
      <c r="CC85">
        <v>5.9490000000000001E-2</v>
      </c>
      <c r="CD85">
        <v>0.25258999999999998</v>
      </c>
      <c r="CE85">
        <v>7.92625E-2</v>
      </c>
      <c r="CF85">
        <v>2.7237500000000001E-2</v>
      </c>
      <c r="CG85">
        <v>0.1065</v>
      </c>
      <c r="CH85">
        <v>8.5800000000000001E-2</v>
      </c>
      <c r="CI85">
        <v>2.8000000000000001E-2</v>
      </c>
      <c r="CJ85">
        <v>0.1138</v>
      </c>
      <c r="CK85">
        <v>9.9449999999999997E-2</v>
      </c>
      <c r="CL85">
        <v>3.0550000000000001E-2</v>
      </c>
      <c r="CM85">
        <v>0.13</v>
      </c>
      <c r="CN85">
        <v>0.10677499999999999</v>
      </c>
      <c r="CO85">
        <v>3.27E-2</v>
      </c>
      <c r="CP85">
        <v>0.13947499999999999</v>
      </c>
      <c r="CQ85">
        <v>0.11459999999999999</v>
      </c>
      <c r="CR85">
        <v>3.517E-2</v>
      </c>
      <c r="CS85">
        <v>0.14976999999999999</v>
      </c>
      <c r="CT85">
        <v>1.35124999999999E-2</v>
      </c>
      <c r="CU85">
        <v>5.6637500000000004E-3</v>
      </c>
      <c r="CV85">
        <v>1.9176249999999999E-2</v>
      </c>
      <c r="CW85">
        <v>1.4897499999999999E-2</v>
      </c>
      <c r="CX85">
        <v>5.3125000000000004E-3</v>
      </c>
      <c r="CY85">
        <v>2.0209999999999999E-2</v>
      </c>
      <c r="CZ85">
        <v>1.8672499999999901E-2</v>
      </c>
      <c r="DA85">
        <v>5.3800000000000002E-3</v>
      </c>
      <c r="DB85">
        <v>2.40524999999999E-2</v>
      </c>
      <c r="DC85">
        <v>2.1212499999999999E-2</v>
      </c>
      <c r="DD85">
        <v>6.0274999999999999E-3</v>
      </c>
      <c r="DE85">
        <v>2.724E-2</v>
      </c>
      <c r="DF85">
        <v>2.4209999999999999E-2</v>
      </c>
      <c r="DG85">
        <v>6.8890000000000002E-3</v>
      </c>
      <c r="DH85">
        <v>3.1099000000000002E-2</v>
      </c>
      <c r="DI85">
        <v>0.82540000000000002</v>
      </c>
      <c r="DJ85">
        <v>0.26435124999999998</v>
      </c>
      <c r="DK85">
        <v>1.0897512499999999</v>
      </c>
      <c r="DL85">
        <v>0.86299749999999997</v>
      </c>
      <c r="DM85">
        <v>0.27468749999999997</v>
      </c>
      <c r="DN85">
        <v>1.1376849999999901</v>
      </c>
      <c r="DO85">
        <v>0.93297249999999998</v>
      </c>
      <c r="DP85">
        <v>0.29710500000000001</v>
      </c>
      <c r="DQ85">
        <v>1.2300774999999999</v>
      </c>
      <c r="DR85">
        <v>0.96276249999999997</v>
      </c>
      <c r="DS85">
        <v>0.30692750000000002</v>
      </c>
      <c r="DT85">
        <v>1.26969</v>
      </c>
      <c r="DU85">
        <v>0.99551000000000001</v>
      </c>
      <c r="DV85">
        <v>0.31734899999999999</v>
      </c>
      <c r="DW85">
        <v>1.312859</v>
      </c>
      <c r="DX85">
        <v>70.344681366610104</v>
      </c>
      <c r="DY85">
        <v>66.956369602942999</v>
      </c>
      <c r="DZ85">
        <v>69.522746590104802</v>
      </c>
      <c r="EA85">
        <v>70.017584060208705</v>
      </c>
      <c r="EB85">
        <v>68.505119453924905</v>
      </c>
      <c r="EC85">
        <v>69.6524081797685</v>
      </c>
      <c r="ED85">
        <v>68.678337250026104</v>
      </c>
      <c r="EE85">
        <v>69.781726998872401</v>
      </c>
      <c r="EF85">
        <v>68.9448429062396</v>
      </c>
      <c r="EG85">
        <v>67.721790161124801</v>
      </c>
      <c r="EH85">
        <v>69.087976802339298</v>
      </c>
      <c r="EI85">
        <v>68.052044199765206</v>
      </c>
      <c r="EJ85">
        <v>66.659300258159107</v>
      </c>
      <c r="EK85">
        <v>68.000844496122497</v>
      </c>
      <c r="EL85">
        <v>66.983583157064004</v>
      </c>
      <c r="EM85">
        <v>59.524999999999999</v>
      </c>
      <c r="EN85">
        <v>3355.7599999999902</v>
      </c>
      <c r="EO85">
        <v>16.958600000000001</v>
      </c>
      <c r="EP85">
        <v>4.6166899999999904</v>
      </c>
      <c r="EQ85">
        <v>2.5348700000000002</v>
      </c>
      <c r="ER85">
        <v>0.47051899999999902</v>
      </c>
      <c r="ES85">
        <v>24.580679</v>
      </c>
      <c r="ET85">
        <v>68.991584813421895</v>
      </c>
    </row>
    <row r="86" spans="1:150" s="264" customFormat="1" ht="15" x14ac:dyDescent="0.2">
      <c r="A86" s="312"/>
      <c r="B86" s="313"/>
      <c r="C86">
        <v>881.43600000000004</v>
      </c>
      <c r="D86">
        <v>25</v>
      </c>
      <c r="E86">
        <v>0.88363999999999998</v>
      </c>
      <c r="F86">
        <v>1.8000000000000001E-4</v>
      </c>
      <c r="G86">
        <v>-0.13168299999999999</v>
      </c>
      <c r="H86">
        <v>3.3877875</v>
      </c>
      <c r="I86">
        <v>1.1647862499999999</v>
      </c>
      <c r="J86">
        <v>4.5525737499999996</v>
      </c>
      <c r="K86">
        <v>3.4880249999999999</v>
      </c>
      <c r="L86">
        <v>1.15168</v>
      </c>
      <c r="M86">
        <v>4.6397050000000002</v>
      </c>
      <c r="N86">
        <v>3.7298</v>
      </c>
      <c r="O86">
        <v>1.1598124999999999</v>
      </c>
      <c r="P86">
        <v>4.8896125000000001</v>
      </c>
      <c r="Q86">
        <v>3.8602249999999998</v>
      </c>
      <c r="R86">
        <v>1.1957249999999999</v>
      </c>
      <c r="S86">
        <v>5.0559500000000002</v>
      </c>
      <c r="T86">
        <v>4.0009600000000001</v>
      </c>
      <c r="U86">
        <v>1.2373799999999999</v>
      </c>
      <c r="V86">
        <v>5.23834</v>
      </c>
      <c r="W86">
        <v>1.8725000000000001</v>
      </c>
      <c r="X86">
        <v>0.513625</v>
      </c>
      <c r="Y86">
        <v>2.3861249999999998</v>
      </c>
      <c r="Z86">
        <v>1.8385</v>
      </c>
      <c r="AA86">
        <v>0.55049999999999999</v>
      </c>
      <c r="AB86">
        <v>2.3889999999999998</v>
      </c>
      <c r="AC86">
        <v>1.7282500000000001</v>
      </c>
      <c r="AD86">
        <v>0.58074999999999999</v>
      </c>
      <c r="AE86">
        <v>2.3090000000000002</v>
      </c>
      <c r="AF86">
        <v>1.6485000000000001</v>
      </c>
      <c r="AG86">
        <v>0.56100000000000005</v>
      </c>
      <c r="AH86">
        <v>2.2094999999999998</v>
      </c>
      <c r="AI86">
        <v>1.5629999999999999</v>
      </c>
      <c r="AJ86">
        <v>0.53389999999999904</v>
      </c>
      <c r="AK86">
        <v>2.09689999999999</v>
      </c>
      <c r="AL86">
        <v>120.8</v>
      </c>
      <c r="AM86">
        <v>38.612499999999997</v>
      </c>
      <c r="AN86">
        <v>159.41249999999999</v>
      </c>
      <c r="AO86">
        <v>120.675</v>
      </c>
      <c r="AP86">
        <v>38.6</v>
      </c>
      <c r="AQ86">
        <v>159.27500000000001</v>
      </c>
      <c r="AR86">
        <v>120.45</v>
      </c>
      <c r="AS86">
        <v>38.549999999999997</v>
      </c>
      <c r="AT86">
        <v>159</v>
      </c>
      <c r="AU86">
        <v>120.325</v>
      </c>
      <c r="AV86">
        <v>38.524999999999999</v>
      </c>
      <c r="AW86">
        <v>158.85</v>
      </c>
      <c r="AX86">
        <v>120.2</v>
      </c>
      <c r="AY86">
        <v>38.479999999999997</v>
      </c>
      <c r="AZ86">
        <v>158.68</v>
      </c>
      <c r="BA86">
        <v>0.62424999999999997</v>
      </c>
      <c r="BB86">
        <v>0.18675</v>
      </c>
      <c r="BC86">
        <v>0.81099999999999905</v>
      </c>
      <c r="BD86">
        <v>0.64949999999999997</v>
      </c>
      <c r="BE86">
        <v>0.20055000000000001</v>
      </c>
      <c r="BF86">
        <v>0.85004999999999997</v>
      </c>
      <c r="BG86">
        <v>0.68600000000000005</v>
      </c>
      <c r="BH86">
        <v>0.22342500000000001</v>
      </c>
      <c r="BI86">
        <v>0.90942500000000004</v>
      </c>
      <c r="BJ86">
        <v>0.69450000000000001</v>
      </c>
      <c r="BK86">
        <v>0.227575</v>
      </c>
      <c r="BL86">
        <v>0.92207499999999998</v>
      </c>
      <c r="BM86">
        <v>0.70229999999999904</v>
      </c>
      <c r="BN86">
        <v>0.2303</v>
      </c>
      <c r="BO86">
        <v>0.93259999999999899</v>
      </c>
      <c r="BP86">
        <v>0.19625000000000001</v>
      </c>
      <c r="BQ86">
        <v>6.9250000000000006E-2</v>
      </c>
      <c r="BR86">
        <v>0.26550000000000001</v>
      </c>
      <c r="BS86">
        <v>0.20355000000000001</v>
      </c>
      <c r="BT86">
        <v>6.7900000000000002E-2</v>
      </c>
      <c r="BU86">
        <v>0.27145000000000002</v>
      </c>
      <c r="BV86">
        <v>0.22057499999999999</v>
      </c>
      <c r="BW86">
        <v>6.8625000000000005E-2</v>
      </c>
      <c r="BX86">
        <v>0.28920000000000001</v>
      </c>
      <c r="BY86">
        <v>0.23017499999999999</v>
      </c>
      <c r="BZ86">
        <v>7.1474999999999997E-2</v>
      </c>
      <c r="CA86">
        <v>0.30164999999999997</v>
      </c>
      <c r="CB86">
        <v>0.2412</v>
      </c>
      <c r="CC86">
        <v>7.4549999999999894E-2</v>
      </c>
      <c r="CD86">
        <v>0.31574999999999998</v>
      </c>
      <c r="CE86">
        <v>0.10856250000000001</v>
      </c>
      <c r="CF86">
        <v>3.6200000000000003E-2</v>
      </c>
      <c r="CG86">
        <v>0.14476249999999999</v>
      </c>
      <c r="CH86">
        <v>0.11637500000000001</v>
      </c>
      <c r="CI86">
        <v>3.7649999999999899E-2</v>
      </c>
      <c r="CJ86">
        <v>0.154025</v>
      </c>
      <c r="CK86">
        <v>0.133025</v>
      </c>
      <c r="CL86">
        <v>4.1349999999999998E-2</v>
      </c>
      <c r="CM86">
        <v>0.174375</v>
      </c>
      <c r="CN86">
        <v>0.140875</v>
      </c>
      <c r="CO86">
        <v>4.3575000000000003E-2</v>
      </c>
      <c r="CP86">
        <v>0.18445</v>
      </c>
      <c r="CQ86">
        <v>0.1492</v>
      </c>
      <c r="CR86">
        <v>4.6739999999999997E-2</v>
      </c>
      <c r="CS86">
        <v>0.19594</v>
      </c>
      <c r="CT86">
        <v>2.4799999999999999E-2</v>
      </c>
      <c r="CU86">
        <v>1.01999999999999E-2</v>
      </c>
      <c r="CV86">
        <v>3.4999999999999899E-2</v>
      </c>
      <c r="CW86">
        <v>2.7099999999999999E-2</v>
      </c>
      <c r="CX86">
        <v>9.6249999999999999E-3</v>
      </c>
      <c r="CY86">
        <v>3.6725000000000001E-2</v>
      </c>
      <c r="CZ86">
        <v>3.3125000000000002E-2</v>
      </c>
      <c r="DA86">
        <v>9.6274999999999902E-3</v>
      </c>
      <c r="DB86">
        <v>4.2752499999999999E-2</v>
      </c>
      <c r="DC86">
        <v>3.7074999999999997E-2</v>
      </c>
      <c r="DD86">
        <v>1.06024999999999E-2</v>
      </c>
      <c r="DE86">
        <v>4.7677499999999998E-2</v>
      </c>
      <c r="DF86">
        <v>4.172E-2</v>
      </c>
      <c r="DG86">
        <v>1.2E-2</v>
      </c>
      <c r="DH86">
        <v>5.3719999999999997E-2</v>
      </c>
      <c r="DI86">
        <v>0.95386249999999995</v>
      </c>
      <c r="DJ86">
        <v>0.3024</v>
      </c>
      <c r="DK86">
        <v>1.2562624999999901</v>
      </c>
      <c r="DL86">
        <v>0.99652499999999999</v>
      </c>
      <c r="DM86">
        <v>0.31572499999999998</v>
      </c>
      <c r="DN86">
        <v>1.3122499999999999</v>
      </c>
      <c r="DO86">
        <v>1.0727249999999999</v>
      </c>
      <c r="DP86">
        <v>0.34302749999999999</v>
      </c>
      <c r="DQ86">
        <v>1.4157525</v>
      </c>
      <c r="DR86">
        <v>1.102625</v>
      </c>
      <c r="DS86">
        <v>0.35322749999999897</v>
      </c>
      <c r="DT86">
        <v>1.4558525</v>
      </c>
      <c r="DU86">
        <v>1.13441999999999</v>
      </c>
      <c r="DV86">
        <v>0.36359000000000002</v>
      </c>
      <c r="DW86">
        <v>1.4980099999999901</v>
      </c>
      <c r="DX86">
        <v>65.444442988376196</v>
      </c>
      <c r="DY86">
        <v>61.755952380952301</v>
      </c>
      <c r="DZ86">
        <v>64.556571576402206</v>
      </c>
      <c r="EA86">
        <v>65.176488296831494</v>
      </c>
      <c r="EB86">
        <v>63.520468762372303</v>
      </c>
      <c r="EC86">
        <v>64.778052962469005</v>
      </c>
      <c r="ED86">
        <v>63.949288028152502</v>
      </c>
      <c r="EE86">
        <v>65.133261910488201</v>
      </c>
      <c r="EF86">
        <v>64.236157096667597</v>
      </c>
      <c r="EG86">
        <v>62.986056002720701</v>
      </c>
      <c r="EH86">
        <v>64.427316672682593</v>
      </c>
      <c r="EI86">
        <v>63.335743147056398</v>
      </c>
      <c r="EJ86">
        <v>61.908287935685202</v>
      </c>
      <c r="EK86">
        <v>63.340575923430201</v>
      </c>
      <c r="EL86">
        <v>62.2559261954192</v>
      </c>
      <c r="EM86">
        <v>48.815899999999999</v>
      </c>
      <c r="EN86">
        <v>3342.48</v>
      </c>
      <c r="EO86">
        <v>18.146799999999999</v>
      </c>
      <c r="EP86">
        <v>5.8889499999999897</v>
      </c>
      <c r="EQ86">
        <v>3.40544</v>
      </c>
      <c r="ER86">
        <v>0.84233999999999998</v>
      </c>
      <c r="ES86">
        <v>28.283529999999999</v>
      </c>
      <c r="ET86">
        <v>64.160308136926304</v>
      </c>
    </row>
    <row r="87" spans="1:150" ht="15" customHeight="1" thickBot="1" x14ac:dyDescent="0.2">
      <c r="A87" s="260"/>
      <c r="B87" s="261"/>
      <c r="E87" s="215"/>
      <c r="F87" s="216"/>
      <c r="G87" s="216"/>
      <c r="H87" s="217"/>
      <c r="I87" s="216"/>
      <c r="J87" s="216"/>
      <c r="K87" s="217"/>
      <c r="L87" s="216"/>
      <c r="M87" s="258"/>
      <c r="N87" s="265"/>
      <c r="O87" s="258"/>
      <c r="P87" s="258"/>
      <c r="Q87" s="265"/>
      <c r="R87" s="258"/>
      <c r="S87" s="258"/>
      <c r="T87" s="265"/>
      <c r="U87" s="258"/>
      <c r="V87" s="258"/>
      <c r="W87" s="218"/>
      <c r="X87" s="258"/>
      <c r="Y87" s="266"/>
      <c r="Z87" s="219"/>
      <c r="AA87" s="258"/>
      <c r="AB87" s="266"/>
      <c r="AC87" s="219"/>
      <c r="AD87" s="258"/>
      <c r="AE87" s="266"/>
      <c r="AF87" s="219"/>
      <c r="AG87" s="258"/>
      <c r="AH87" s="266"/>
      <c r="AI87" s="219"/>
      <c r="AJ87" s="258"/>
      <c r="AK87" s="258"/>
      <c r="AL87" s="218"/>
      <c r="AM87" s="258"/>
      <c r="AN87" s="258"/>
      <c r="AO87" s="265"/>
      <c r="AP87" s="258"/>
      <c r="AR87" s="267"/>
      <c r="AS87" s="258"/>
      <c r="AT87" s="268"/>
    </row>
    <row r="88" spans="1:150" s="249" customFormat="1" ht="14" thickTop="1" x14ac:dyDescent="0.15">
      <c r="A88" s="247" t="s">
        <v>71</v>
      </c>
      <c r="B88" s="248" t="s">
        <v>70</v>
      </c>
      <c r="C88" s="247" t="s">
        <v>72</v>
      </c>
      <c r="E88" s="248"/>
      <c r="H88" s="250" t="s">
        <v>93</v>
      </c>
      <c r="K88" s="250" t="s">
        <v>95</v>
      </c>
      <c r="M88" s="247"/>
      <c r="N88" s="250" t="s">
        <v>96</v>
      </c>
      <c r="O88" s="247"/>
      <c r="P88" s="247"/>
      <c r="Q88" s="250" t="s">
        <v>97</v>
      </c>
      <c r="S88" s="247"/>
      <c r="T88" s="250" t="s">
        <v>98</v>
      </c>
      <c r="U88" s="247"/>
      <c r="V88" s="251"/>
      <c r="W88" s="247" t="s">
        <v>99</v>
      </c>
      <c r="X88" s="247" t="s">
        <v>109</v>
      </c>
      <c r="Y88" s="248"/>
      <c r="Z88" s="250" t="s">
        <v>99</v>
      </c>
      <c r="AA88" s="247" t="s">
        <v>110</v>
      </c>
      <c r="AB88" s="252"/>
      <c r="AC88" s="250" t="s">
        <v>99</v>
      </c>
      <c r="AD88" s="247" t="s">
        <v>111</v>
      </c>
      <c r="AE88" s="248"/>
      <c r="AF88" s="250" t="s">
        <v>99</v>
      </c>
      <c r="AG88" s="247" t="s">
        <v>112</v>
      </c>
      <c r="AH88" s="252"/>
      <c r="AI88" s="250" t="s">
        <v>99</v>
      </c>
      <c r="AJ88" s="247" t="s">
        <v>113</v>
      </c>
      <c r="AK88" s="251"/>
      <c r="AL88" s="247" t="s">
        <v>115</v>
      </c>
      <c r="AM88" s="247" t="s">
        <v>109</v>
      </c>
      <c r="AO88" s="250" t="s">
        <v>115</v>
      </c>
      <c r="AP88" s="247" t="s">
        <v>110</v>
      </c>
      <c r="AQ88" s="247"/>
      <c r="AR88" s="250" t="s">
        <v>115</v>
      </c>
      <c r="AS88" s="247" t="s">
        <v>111</v>
      </c>
      <c r="AU88" s="250" t="s">
        <v>115</v>
      </c>
      <c r="AV88" s="247" t="s">
        <v>112</v>
      </c>
      <c r="AW88" s="247"/>
      <c r="AX88" s="250" t="s">
        <v>115</v>
      </c>
      <c r="AY88" s="247" t="s">
        <v>113</v>
      </c>
      <c r="AZ88" s="251"/>
      <c r="BA88" s="247" t="s">
        <v>116</v>
      </c>
      <c r="BB88" s="247" t="s">
        <v>109</v>
      </c>
      <c r="BD88" s="250" t="s">
        <v>116</v>
      </c>
      <c r="BE88" s="247" t="s">
        <v>110</v>
      </c>
      <c r="BF88" s="247"/>
      <c r="BG88" s="250" t="s">
        <v>116</v>
      </c>
      <c r="BH88" s="247" t="s">
        <v>111</v>
      </c>
      <c r="BJ88" s="250" t="s">
        <v>116</v>
      </c>
      <c r="BK88" s="247" t="s">
        <v>112</v>
      </c>
      <c r="BL88" s="247"/>
      <c r="BM88" s="250" t="s">
        <v>116</v>
      </c>
      <c r="BN88" s="247" t="s">
        <v>113</v>
      </c>
      <c r="BO88" s="251"/>
      <c r="BP88" s="247" t="s">
        <v>28</v>
      </c>
      <c r="BQ88" s="247" t="s">
        <v>109</v>
      </c>
      <c r="BS88" s="250" t="s">
        <v>28</v>
      </c>
      <c r="BT88" s="247" t="s">
        <v>110</v>
      </c>
      <c r="BU88" s="247"/>
      <c r="BV88" s="250" t="s">
        <v>28</v>
      </c>
      <c r="BW88" s="247" t="s">
        <v>111</v>
      </c>
      <c r="BY88" s="250" t="s">
        <v>28</v>
      </c>
      <c r="BZ88" s="247" t="s">
        <v>112</v>
      </c>
      <c r="CA88" s="247"/>
      <c r="CB88" s="250" t="s">
        <v>28</v>
      </c>
      <c r="CC88" s="247" t="s">
        <v>113</v>
      </c>
      <c r="CD88" s="251"/>
      <c r="CE88" s="247" t="s">
        <v>29</v>
      </c>
      <c r="CF88" s="247" t="s">
        <v>109</v>
      </c>
      <c r="CH88" s="250" t="s">
        <v>29</v>
      </c>
      <c r="CI88" s="247" t="s">
        <v>110</v>
      </c>
      <c r="CJ88" s="247"/>
      <c r="CK88" s="250" t="s">
        <v>29</v>
      </c>
      <c r="CL88" s="247" t="s">
        <v>111</v>
      </c>
      <c r="CN88" s="250" t="s">
        <v>29</v>
      </c>
      <c r="CO88" s="247" t="s">
        <v>112</v>
      </c>
      <c r="CP88" s="247"/>
      <c r="CQ88" s="250" t="s">
        <v>29</v>
      </c>
      <c r="CR88" s="247" t="s">
        <v>113</v>
      </c>
      <c r="CS88" s="251"/>
      <c r="CT88" s="247" t="s">
        <v>52</v>
      </c>
      <c r="CU88" s="247" t="s">
        <v>109</v>
      </c>
      <c r="CW88" s="250" t="s">
        <v>52</v>
      </c>
      <c r="CX88" s="247" t="s">
        <v>110</v>
      </c>
      <c r="CY88" s="247"/>
      <c r="CZ88" s="250" t="s">
        <v>52</v>
      </c>
      <c r="DA88" s="247" t="s">
        <v>111</v>
      </c>
      <c r="DC88" s="250" t="s">
        <v>52</v>
      </c>
      <c r="DD88" s="247" t="s">
        <v>112</v>
      </c>
      <c r="DE88" s="247"/>
      <c r="DF88" s="250" t="s">
        <v>52</v>
      </c>
      <c r="DG88" s="247" t="s">
        <v>113</v>
      </c>
      <c r="DH88" s="251"/>
      <c r="DI88" s="247" t="s">
        <v>117</v>
      </c>
      <c r="DJ88" s="247" t="s">
        <v>109</v>
      </c>
      <c r="DL88" s="247" t="s">
        <v>117</v>
      </c>
      <c r="DM88" s="247" t="s">
        <v>110</v>
      </c>
      <c r="DN88" s="247"/>
      <c r="DO88" s="247" t="s">
        <v>117</v>
      </c>
      <c r="DP88" s="247" t="s">
        <v>111</v>
      </c>
      <c r="DR88" s="247" t="s">
        <v>117</v>
      </c>
      <c r="DS88" s="247" t="s">
        <v>112</v>
      </c>
      <c r="DT88" s="247"/>
      <c r="DU88" s="247" t="s">
        <v>117</v>
      </c>
      <c r="DV88" s="247" t="s">
        <v>113</v>
      </c>
      <c r="DW88" s="251"/>
      <c r="DX88" s="247" t="s">
        <v>136</v>
      </c>
      <c r="DY88" s="247" t="s">
        <v>109</v>
      </c>
      <c r="EA88" s="247" t="s">
        <v>136</v>
      </c>
      <c r="EB88" s="247" t="s">
        <v>110</v>
      </c>
      <c r="EC88" s="247"/>
      <c r="ED88" s="247" t="s">
        <v>136</v>
      </c>
      <c r="EE88" s="247" t="s">
        <v>111</v>
      </c>
      <c r="EG88" s="247" t="s">
        <v>136</v>
      </c>
      <c r="EH88" s="247" t="s">
        <v>112</v>
      </c>
      <c r="EI88" s="247"/>
      <c r="EJ88" s="247" t="s">
        <v>136</v>
      </c>
      <c r="EK88" s="247" t="s">
        <v>113</v>
      </c>
      <c r="EL88" s="251"/>
      <c r="EM88" s="247" t="s">
        <v>114</v>
      </c>
    </row>
    <row r="89" spans="1:150" x14ac:dyDescent="0.15">
      <c r="A89" s="253" t="s">
        <v>37</v>
      </c>
      <c r="B89" s="235" t="s">
        <v>51</v>
      </c>
      <c r="C89" s="253" t="s">
        <v>21</v>
      </c>
      <c r="D89" s="253" t="s">
        <v>17</v>
      </c>
      <c r="E89" s="254" t="s">
        <v>18</v>
      </c>
      <c r="F89" s="253" t="s">
        <v>19</v>
      </c>
      <c r="G89" s="253" t="s">
        <v>20</v>
      </c>
      <c r="H89" s="255" t="s">
        <v>31</v>
      </c>
      <c r="I89" s="253" t="s">
        <v>32</v>
      </c>
      <c r="J89" s="253" t="s">
        <v>33</v>
      </c>
      <c r="K89" s="255" t="s">
        <v>31</v>
      </c>
      <c r="L89" s="253" t="s">
        <v>32</v>
      </c>
      <c r="M89" s="253" t="s">
        <v>33</v>
      </c>
      <c r="N89" s="255" t="s">
        <v>31</v>
      </c>
      <c r="O89" s="253" t="s">
        <v>32</v>
      </c>
      <c r="P89" s="253" t="s">
        <v>33</v>
      </c>
      <c r="Q89" s="255" t="s">
        <v>31</v>
      </c>
      <c r="R89" s="253" t="s">
        <v>32</v>
      </c>
      <c r="S89" s="253" t="s">
        <v>33</v>
      </c>
      <c r="T89" s="255" t="s">
        <v>31</v>
      </c>
      <c r="U89" s="253" t="s">
        <v>32</v>
      </c>
      <c r="V89" s="256" t="s">
        <v>33</v>
      </c>
      <c r="W89" s="253" t="s">
        <v>106</v>
      </c>
      <c r="X89" s="253" t="s">
        <v>107</v>
      </c>
      <c r="Y89" s="253" t="s">
        <v>108</v>
      </c>
      <c r="Z89" s="253" t="s">
        <v>106</v>
      </c>
      <c r="AA89" s="253" t="s">
        <v>107</v>
      </c>
      <c r="AB89" s="253" t="s">
        <v>108</v>
      </c>
      <c r="AC89" s="253" t="s">
        <v>106</v>
      </c>
      <c r="AD89" s="253" t="s">
        <v>107</v>
      </c>
      <c r="AE89" s="253" t="s">
        <v>108</v>
      </c>
      <c r="AF89" s="253" t="s">
        <v>106</v>
      </c>
      <c r="AG89" s="253" t="s">
        <v>107</v>
      </c>
      <c r="AH89" s="253" t="s">
        <v>108</v>
      </c>
      <c r="AI89" s="253" t="s">
        <v>106</v>
      </c>
      <c r="AJ89" s="253" t="s">
        <v>107</v>
      </c>
      <c r="AK89" s="256" t="s">
        <v>108</v>
      </c>
      <c r="AL89" s="253" t="s">
        <v>106</v>
      </c>
      <c r="AM89" s="253" t="s">
        <v>107</v>
      </c>
      <c r="AN89" s="253" t="s">
        <v>108</v>
      </c>
      <c r="AO89" s="255" t="s">
        <v>106</v>
      </c>
      <c r="AP89" s="253" t="s">
        <v>107</v>
      </c>
      <c r="AQ89" s="253" t="s">
        <v>108</v>
      </c>
      <c r="AR89" s="255" t="s">
        <v>106</v>
      </c>
      <c r="AS89" s="253" t="s">
        <v>107</v>
      </c>
      <c r="AT89" s="253" t="s">
        <v>108</v>
      </c>
      <c r="AU89" s="255" t="s">
        <v>106</v>
      </c>
      <c r="AV89" s="253" t="s">
        <v>107</v>
      </c>
      <c r="AW89" s="253" t="s">
        <v>108</v>
      </c>
      <c r="AX89" s="255" t="s">
        <v>106</v>
      </c>
      <c r="AY89" s="253" t="s">
        <v>107</v>
      </c>
      <c r="AZ89" s="256" t="s">
        <v>108</v>
      </c>
      <c r="BA89" s="253" t="s">
        <v>106</v>
      </c>
      <c r="BB89" s="253" t="s">
        <v>107</v>
      </c>
      <c r="BC89" s="253" t="s">
        <v>108</v>
      </c>
      <c r="BD89" s="255" t="s">
        <v>106</v>
      </c>
      <c r="BE89" s="253" t="s">
        <v>107</v>
      </c>
      <c r="BF89" s="253" t="s">
        <v>108</v>
      </c>
      <c r="BG89" s="255" t="s">
        <v>106</v>
      </c>
      <c r="BH89" s="253" t="s">
        <v>107</v>
      </c>
      <c r="BI89" s="253" t="s">
        <v>108</v>
      </c>
      <c r="BJ89" s="255" t="s">
        <v>106</v>
      </c>
      <c r="BK89" s="253" t="s">
        <v>107</v>
      </c>
      <c r="BL89" s="253" t="s">
        <v>108</v>
      </c>
      <c r="BM89" s="255" t="s">
        <v>106</v>
      </c>
      <c r="BN89" s="253" t="s">
        <v>107</v>
      </c>
      <c r="BO89" s="256" t="s">
        <v>108</v>
      </c>
      <c r="BP89" s="253" t="s">
        <v>106</v>
      </c>
      <c r="BQ89" s="253" t="s">
        <v>107</v>
      </c>
      <c r="BR89" s="253" t="s">
        <v>108</v>
      </c>
      <c r="BS89" s="255" t="s">
        <v>106</v>
      </c>
      <c r="BT89" s="253" t="s">
        <v>107</v>
      </c>
      <c r="BU89" s="253" t="s">
        <v>108</v>
      </c>
      <c r="BV89" s="255" t="s">
        <v>106</v>
      </c>
      <c r="BW89" s="253" t="s">
        <v>107</v>
      </c>
      <c r="BX89" s="253" t="s">
        <v>108</v>
      </c>
      <c r="BY89" s="255" t="s">
        <v>106</v>
      </c>
      <c r="BZ89" s="253" t="s">
        <v>107</v>
      </c>
      <c r="CA89" s="253" t="s">
        <v>108</v>
      </c>
      <c r="CB89" s="255" t="s">
        <v>106</v>
      </c>
      <c r="CC89" s="253" t="s">
        <v>107</v>
      </c>
      <c r="CD89" s="256" t="s">
        <v>108</v>
      </c>
      <c r="CE89" s="253" t="s">
        <v>106</v>
      </c>
      <c r="CF89" s="253" t="s">
        <v>107</v>
      </c>
      <c r="CG89" s="253" t="s">
        <v>108</v>
      </c>
      <c r="CH89" s="255" t="s">
        <v>106</v>
      </c>
      <c r="CI89" s="253" t="s">
        <v>107</v>
      </c>
      <c r="CJ89" s="253" t="s">
        <v>108</v>
      </c>
      <c r="CK89" s="255" t="s">
        <v>106</v>
      </c>
      <c r="CL89" s="253" t="s">
        <v>107</v>
      </c>
      <c r="CM89" s="253" t="s">
        <v>108</v>
      </c>
      <c r="CN89" s="255" t="s">
        <v>106</v>
      </c>
      <c r="CO89" s="253" t="s">
        <v>107</v>
      </c>
      <c r="CP89" s="253" t="s">
        <v>108</v>
      </c>
      <c r="CQ89" s="255" t="s">
        <v>106</v>
      </c>
      <c r="CR89" s="253" t="s">
        <v>107</v>
      </c>
      <c r="CS89" s="256" t="s">
        <v>108</v>
      </c>
      <c r="CT89" s="253" t="s">
        <v>106</v>
      </c>
      <c r="CU89" s="253" t="s">
        <v>107</v>
      </c>
      <c r="CV89" s="253" t="s">
        <v>108</v>
      </c>
      <c r="CW89" s="255" t="s">
        <v>106</v>
      </c>
      <c r="CX89" s="253" t="s">
        <v>107</v>
      </c>
      <c r="CY89" s="253" t="s">
        <v>108</v>
      </c>
      <c r="CZ89" s="255" t="s">
        <v>106</v>
      </c>
      <c r="DA89" s="253" t="s">
        <v>107</v>
      </c>
      <c r="DB89" s="253" t="s">
        <v>108</v>
      </c>
      <c r="DC89" s="255" t="s">
        <v>106</v>
      </c>
      <c r="DD89" s="253" t="s">
        <v>107</v>
      </c>
      <c r="DE89" s="253" t="s">
        <v>108</v>
      </c>
      <c r="DF89" s="255" t="s">
        <v>106</v>
      </c>
      <c r="DG89" s="253" t="s">
        <v>107</v>
      </c>
      <c r="DH89" s="256" t="s">
        <v>108</v>
      </c>
      <c r="DI89" s="253" t="s">
        <v>106</v>
      </c>
      <c r="DJ89" s="253" t="s">
        <v>107</v>
      </c>
      <c r="DK89" s="253" t="s">
        <v>108</v>
      </c>
      <c r="DL89" s="255" t="s">
        <v>106</v>
      </c>
      <c r="DM89" s="253" t="s">
        <v>107</v>
      </c>
      <c r="DN89" s="253" t="s">
        <v>108</v>
      </c>
      <c r="DO89" s="255" t="s">
        <v>106</v>
      </c>
      <c r="DP89" s="253" t="s">
        <v>107</v>
      </c>
      <c r="DQ89" s="253" t="s">
        <v>108</v>
      </c>
      <c r="DR89" s="255" t="s">
        <v>106</v>
      </c>
      <c r="DS89" s="253" t="s">
        <v>107</v>
      </c>
      <c r="DT89" s="253" t="s">
        <v>108</v>
      </c>
      <c r="DU89" s="255" t="s">
        <v>106</v>
      </c>
      <c r="DV89" s="253" t="s">
        <v>107</v>
      </c>
      <c r="DW89" s="256" t="s">
        <v>108</v>
      </c>
      <c r="DX89" s="253" t="s">
        <v>106</v>
      </c>
      <c r="DY89" s="253" t="s">
        <v>107</v>
      </c>
      <c r="DZ89" s="253" t="s">
        <v>108</v>
      </c>
      <c r="EA89" s="255" t="s">
        <v>106</v>
      </c>
      <c r="EB89" s="253" t="s">
        <v>107</v>
      </c>
      <c r="EC89" s="253" t="s">
        <v>108</v>
      </c>
      <c r="ED89" s="255" t="s">
        <v>106</v>
      </c>
      <c r="EE89" s="253" t="s">
        <v>107</v>
      </c>
      <c r="EF89" s="253" t="s">
        <v>108</v>
      </c>
      <c r="EG89" s="255" t="s">
        <v>106</v>
      </c>
      <c r="EH89" s="253" t="s">
        <v>107</v>
      </c>
      <c r="EI89" s="253" t="s">
        <v>108</v>
      </c>
      <c r="EJ89" s="255" t="s">
        <v>106</v>
      </c>
      <c r="EK89" s="253" t="s">
        <v>107</v>
      </c>
      <c r="EL89" s="256" t="s">
        <v>108</v>
      </c>
      <c r="EM89" s="253" t="s">
        <v>100</v>
      </c>
      <c r="EN89" s="253" t="s">
        <v>101</v>
      </c>
      <c r="EO89" s="253" t="s">
        <v>102</v>
      </c>
      <c r="EP89" s="253" t="s">
        <v>103</v>
      </c>
      <c r="EQ89" s="253" t="s">
        <v>104</v>
      </c>
      <c r="ER89" s="253" t="s">
        <v>105</v>
      </c>
      <c r="ES89" s="253" t="s">
        <v>118</v>
      </c>
      <c r="ET89" s="253" t="s">
        <v>120</v>
      </c>
    </row>
    <row r="90" spans="1:150" ht="15" x14ac:dyDescent="0.2">
      <c r="A90" s="253" t="s">
        <v>38</v>
      </c>
      <c r="B90" s="235" t="s">
        <v>57</v>
      </c>
      <c r="C90">
        <v>0</v>
      </c>
      <c r="D90">
        <v>0</v>
      </c>
      <c r="E90">
        <v>1.11008</v>
      </c>
      <c r="F90">
        <v>2.1000000000000001E-4</v>
      </c>
      <c r="G90">
        <v>9.9164000000000002E-2</v>
      </c>
      <c r="H90">
        <v>3.2649625000000002</v>
      </c>
      <c r="I90">
        <v>1.2015075</v>
      </c>
      <c r="J90">
        <v>4.4664700000000002</v>
      </c>
      <c r="K90">
        <v>3.4040249999999999</v>
      </c>
      <c r="L90">
        <v>1.1518649999999999</v>
      </c>
      <c r="M90">
        <v>4.5558899999999998</v>
      </c>
      <c r="N90">
        <v>3.7581249999999899</v>
      </c>
      <c r="O90">
        <v>1.14605</v>
      </c>
      <c r="P90">
        <v>4.9041749999999897</v>
      </c>
      <c r="Q90">
        <v>3.995825</v>
      </c>
      <c r="R90">
        <v>1.2086275</v>
      </c>
      <c r="S90">
        <v>5.2044525000000004</v>
      </c>
      <c r="T90">
        <v>4.3099999999999996</v>
      </c>
      <c r="U90">
        <v>1.3002199999999999</v>
      </c>
      <c r="V90">
        <v>5.61022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ht="15" x14ac:dyDescent="0.2">
      <c r="A91" s="253" t="s">
        <v>73</v>
      </c>
      <c r="B91" s="235" t="s">
        <v>74</v>
      </c>
      <c r="C91">
        <v>3.5257399999999999</v>
      </c>
      <c r="D91">
        <v>0.1</v>
      </c>
      <c r="E91">
        <v>1.07925</v>
      </c>
      <c r="F91">
        <v>1.9000000000000001E-4</v>
      </c>
      <c r="G91">
        <v>7.3430999999999996E-2</v>
      </c>
      <c r="H91">
        <v>3.2786249999999999</v>
      </c>
      <c r="I91">
        <v>1.208575</v>
      </c>
      <c r="J91">
        <v>4.4871999999999996</v>
      </c>
      <c r="K91">
        <v>3.3971499999999999</v>
      </c>
      <c r="L91">
        <v>1.1526075</v>
      </c>
      <c r="M91">
        <v>4.5497575000000001</v>
      </c>
      <c r="N91">
        <v>3.7534749999999999</v>
      </c>
      <c r="O91">
        <v>1.1437999999999999</v>
      </c>
      <c r="P91">
        <v>4.8972749999999996</v>
      </c>
      <c r="Q91">
        <v>3.989125</v>
      </c>
      <c r="R91">
        <v>1.2054875</v>
      </c>
      <c r="S91">
        <v>5.1946124999999999</v>
      </c>
      <c r="T91">
        <v>4.2535499999999997</v>
      </c>
      <c r="U91">
        <v>1.2822800000000001</v>
      </c>
      <c r="V91">
        <v>5.5358299999999998</v>
      </c>
      <c r="W91">
        <v>4.3825000000000003</v>
      </c>
      <c r="X91">
        <v>1.4012500000000001</v>
      </c>
      <c r="Y91">
        <v>5.7837500000000004</v>
      </c>
      <c r="Z91">
        <v>4.3825000000000003</v>
      </c>
      <c r="AA91">
        <v>1.4019999999999999</v>
      </c>
      <c r="AB91">
        <v>5.7845000000000004</v>
      </c>
      <c r="AC91">
        <v>4.38</v>
      </c>
      <c r="AD91">
        <v>1.4019999999999999</v>
      </c>
      <c r="AE91">
        <v>5.782</v>
      </c>
      <c r="AF91">
        <v>4.38</v>
      </c>
      <c r="AG91">
        <v>1.4017500000000001</v>
      </c>
      <c r="AH91">
        <v>5.7817499999999997</v>
      </c>
      <c r="AI91">
        <v>4.3780000000000001</v>
      </c>
      <c r="AJ91">
        <v>1.4019999999999999</v>
      </c>
      <c r="AK91">
        <v>5.78</v>
      </c>
      <c r="AL91">
        <v>122.7625</v>
      </c>
      <c r="AM91">
        <v>39.287500000000001</v>
      </c>
      <c r="AN91">
        <v>162.05000000000001</v>
      </c>
      <c r="AO91">
        <v>122.75</v>
      </c>
      <c r="AP91">
        <v>39.274999999999999</v>
      </c>
      <c r="AQ91">
        <v>162.02500000000001</v>
      </c>
      <c r="AR91">
        <v>122.75</v>
      </c>
      <c r="AS91">
        <v>39.274999999999999</v>
      </c>
      <c r="AT91">
        <v>162.02500000000001</v>
      </c>
      <c r="AU91">
        <v>122.75</v>
      </c>
      <c r="AV91">
        <v>39.274999999999999</v>
      </c>
      <c r="AW91">
        <v>162.02500000000001</v>
      </c>
      <c r="AX91">
        <v>122.8</v>
      </c>
      <c r="AY91">
        <v>39.29</v>
      </c>
      <c r="AZ91">
        <v>162.09</v>
      </c>
      <c r="BA91">
        <v>2.3162500000000002E-3</v>
      </c>
      <c r="BB91">
        <v>7.8799999999999996E-4</v>
      </c>
      <c r="BC91">
        <v>3.1042499999999998E-3</v>
      </c>
      <c r="BD91">
        <v>2.4667500000000002E-3</v>
      </c>
      <c r="BE91">
        <v>8.0550000000000001E-4</v>
      </c>
      <c r="BF91">
        <v>3.27225E-3</v>
      </c>
      <c r="BG91">
        <v>2.7824999999999998E-3</v>
      </c>
      <c r="BH91">
        <v>8.7024999999999895E-4</v>
      </c>
      <c r="BI91">
        <v>3.6527500000000002E-3</v>
      </c>
      <c r="BJ91">
        <v>2.9724999999999999E-3</v>
      </c>
      <c r="BK91">
        <v>9.1874999999999997E-4</v>
      </c>
      <c r="BL91">
        <v>3.8912500000000002E-3</v>
      </c>
      <c r="BM91">
        <v>3.1900000000000001E-3</v>
      </c>
      <c r="BN91">
        <v>9.9029999999999995E-4</v>
      </c>
      <c r="BO91">
        <v>4.1802999999999996E-3</v>
      </c>
      <c r="BP91" s="16">
        <v>6.9175000000000003E-6</v>
      </c>
      <c r="BQ91" s="16">
        <v>2.54625E-6</v>
      </c>
      <c r="BR91" s="16">
        <v>9.4637500000000007E-6</v>
      </c>
      <c r="BS91" s="16">
        <v>7.7600000000000002E-6</v>
      </c>
      <c r="BT91" s="16">
        <v>2.6075E-6</v>
      </c>
      <c r="BU91" s="16">
        <v>1.03675E-5</v>
      </c>
      <c r="BV91" s="16">
        <v>9.7999999999999993E-6</v>
      </c>
      <c r="BW91" s="16">
        <v>2.9625E-6</v>
      </c>
      <c r="BX91" s="16">
        <v>1.27624999999999E-5</v>
      </c>
      <c r="BY91" s="16">
        <v>1.1132500000000001E-5</v>
      </c>
      <c r="BZ91" s="16">
        <v>3.3100000000000001E-6</v>
      </c>
      <c r="CA91" s="16">
        <v>1.4442499999999999E-5</v>
      </c>
      <c r="CB91" s="16">
        <v>1.2860000000000001E-5</v>
      </c>
      <c r="CC91" s="16">
        <v>3.817E-6</v>
      </c>
      <c r="CD91" s="16">
        <v>1.6677E-5</v>
      </c>
      <c r="CE91" s="16">
        <v>2.8437499999999999E-8</v>
      </c>
      <c r="CF91" s="16">
        <v>1.0713750000000001E-8</v>
      </c>
      <c r="CG91" s="16">
        <v>3.9151249999999998E-8</v>
      </c>
      <c r="CH91" s="16">
        <v>3.3899999999999999E-8</v>
      </c>
      <c r="CI91" s="16">
        <v>1.13674999999999E-8</v>
      </c>
      <c r="CJ91" s="16">
        <v>4.5267499999999998E-8</v>
      </c>
      <c r="CK91" s="16">
        <v>4.8599999999999998E-8</v>
      </c>
      <c r="CL91" s="16">
        <v>1.4342499999999999E-8</v>
      </c>
      <c r="CM91" s="16">
        <v>6.2942499999999996E-8</v>
      </c>
      <c r="CN91" s="16">
        <v>5.8675000000000001E-8</v>
      </c>
      <c r="CO91" s="16">
        <v>1.6972499999999999E-8</v>
      </c>
      <c r="CP91" s="16">
        <v>7.5647500000000003E-8</v>
      </c>
      <c r="CQ91" s="16">
        <v>7.3619999999999994E-8</v>
      </c>
      <c r="CR91" s="16">
        <v>2.0990000000000001E-8</v>
      </c>
      <c r="CS91" s="16">
        <v>9.4609999999999998E-8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2.3231959375000001E-3</v>
      </c>
      <c r="DJ91">
        <v>7.9055696375000004E-4</v>
      </c>
      <c r="DK91">
        <v>3.11375290125E-3</v>
      </c>
      <c r="DL91">
        <v>2.4745438999999999E-3</v>
      </c>
      <c r="DM91">
        <v>8.0811886750000003E-4</v>
      </c>
      <c r="DN91">
        <v>3.2826627675000002E-3</v>
      </c>
      <c r="DO91">
        <v>2.7923485999999998E-3</v>
      </c>
      <c r="DP91">
        <v>8.7322684249999897E-4</v>
      </c>
      <c r="DQ91">
        <v>3.6655754425000001E-3</v>
      </c>
      <c r="DR91">
        <v>2.9836911749999999E-3</v>
      </c>
      <c r="DS91">
        <v>9.2207697249999999E-4</v>
      </c>
      <c r="DT91">
        <v>3.9057681475000001E-3</v>
      </c>
      <c r="DU91">
        <v>3.2029336199999999E-3</v>
      </c>
      <c r="DV91">
        <v>9.9413798999999992E-4</v>
      </c>
      <c r="DW91">
        <v>4.1970716099999899E-3</v>
      </c>
      <c r="DX91">
        <v>99.701018007655605</v>
      </c>
      <c r="DY91">
        <v>99.676561732139902</v>
      </c>
      <c r="DZ91">
        <v>99.694808754856993</v>
      </c>
      <c r="EA91">
        <v>99.685036907205401</v>
      </c>
      <c r="EB91">
        <v>99.675930410076703</v>
      </c>
      <c r="EC91">
        <v>99.682795089307007</v>
      </c>
      <c r="ED91">
        <v>99.647300483900906</v>
      </c>
      <c r="EE91">
        <v>99.659098603579594</v>
      </c>
      <c r="EF91">
        <v>99.6501110752953</v>
      </c>
      <c r="EG91">
        <v>99.624921805119399</v>
      </c>
      <c r="EH91">
        <v>99.639187117862804</v>
      </c>
      <c r="EI91">
        <v>99.628289571942602</v>
      </c>
      <c r="EJ91">
        <v>99.596194566155205</v>
      </c>
      <c r="EK91">
        <v>99.613937900109804</v>
      </c>
      <c r="EL91">
        <v>99.600397335131404</v>
      </c>
      <c r="EM91">
        <v>121.443</v>
      </c>
      <c r="EN91">
        <v>3402.79</v>
      </c>
      <c r="EO91">
        <v>7.2279299999999894E-2</v>
      </c>
      <c r="EP91">
        <v>2.4267700000000001E-4</v>
      </c>
      <c r="EQ91" s="16">
        <v>1.14325E-6</v>
      </c>
      <c r="ER91">
        <v>0</v>
      </c>
      <c r="ES91">
        <v>7.2523120249999906E-2</v>
      </c>
      <c r="ET91">
        <v>99.663803419985896</v>
      </c>
    </row>
    <row r="92" spans="1:150" ht="15" x14ac:dyDescent="0.2">
      <c r="A92" s="253" t="s">
        <v>69</v>
      </c>
      <c r="B92" s="271">
        <v>28</v>
      </c>
      <c r="C92">
        <v>35.257399999999997</v>
      </c>
      <c r="D92">
        <v>1</v>
      </c>
      <c r="E92">
        <v>1.0684100000000001</v>
      </c>
      <c r="F92">
        <v>2.0000000000000001E-4</v>
      </c>
      <c r="G92">
        <v>6.4030000000000004E-2</v>
      </c>
      <c r="H92">
        <v>3.2834500000000002</v>
      </c>
      <c r="I92">
        <v>1.20735875</v>
      </c>
      <c r="J92">
        <v>4.4908087500000002</v>
      </c>
      <c r="K92">
        <v>3.4137</v>
      </c>
      <c r="L92">
        <v>1.1595925</v>
      </c>
      <c r="M92">
        <v>4.5732925</v>
      </c>
      <c r="N92">
        <v>3.7447249999999999</v>
      </c>
      <c r="O92">
        <v>1.1401349999999999</v>
      </c>
      <c r="P92">
        <v>4.8848599999999998</v>
      </c>
      <c r="Q92">
        <v>3.9783249999999999</v>
      </c>
      <c r="R92">
        <v>1.2016899999999999</v>
      </c>
      <c r="S92">
        <v>5.180015</v>
      </c>
      <c r="T92">
        <v>4.24099</v>
      </c>
      <c r="U92">
        <v>1.2799700000000001</v>
      </c>
      <c r="V92">
        <v>5.5209599999999996</v>
      </c>
      <c r="W92">
        <v>4.25875</v>
      </c>
      <c r="X92">
        <v>1.35625</v>
      </c>
      <c r="Y92">
        <v>5.6150000000000002</v>
      </c>
      <c r="Z92">
        <v>4.2549999999999999</v>
      </c>
      <c r="AA92">
        <v>1.3585</v>
      </c>
      <c r="AB92">
        <v>5.6135000000000002</v>
      </c>
      <c r="AC92">
        <v>4.24</v>
      </c>
      <c r="AD92">
        <v>1.3594999999999999</v>
      </c>
      <c r="AE92">
        <v>5.5994999999999999</v>
      </c>
      <c r="AF92">
        <v>4.2300000000000004</v>
      </c>
      <c r="AG92">
        <v>1.357</v>
      </c>
      <c r="AH92">
        <v>5.5869999999999997</v>
      </c>
      <c r="AI92">
        <v>4.22</v>
      </c>
      <c r="AJ92">
        <v>1.3540000000000001</v>
      </c>
      <c r="AK92">
        <v>5.5739999999999998</v>
      </c>
      <c r="AL92">
        <v>122.7</v>
      </c>
      <c r="AM92">
        <v>39.262500000000003</v>
      </c>
      <c r="AN92">
        <v>161.96250000000001</v>
      </c>
      <c r="AO92">
        <v>122.7</v>
      </c>
      <c r="AP92">
        <v>39.25</v>
      </c>
      <c r="AQ92">
        <v>161.94999999999999</v>
      </c>
      <c r="AR92">
        <v>122.675</v>
      </c>
      <c r="AS92">
        <v>39.25</v>
      </c>
      <c r="AT92">
        <v>161.92500000000001</v>
      </c>
      <c r="AU92">
        <v>122.675</v>
      </c>
      <c r="AV92">
        <v>39.25</v>
      </c>
      <c r="AW92">
        <v>161.92500000000001</v>
      </c>
      <c r="AX92">
        <v>122.7</v>
      </c>
      <c r="AY92">
        <v>39.26</v>
      </c>
      <c r="AZ92">
        <v>161.96</v>
      </c>
      <c r="BA92">
        <v>5.4137499999999998E-2</v>
      </c>
      <c r="BB92">
        <v>1.8325000000000001E-2</v>
      </c>
      <c r="BC92">
        <v>7.2462499999999999E-2</v>
      </c>
      <c r="BD92">
        <v>5.7349999999999998E-2</v>
      </c>
      <c r="BE92">
        <v>1.86675E-2</v>
      </c>
      <c r="BF92">
        <v>7.6017500000000002E-2</v>
      </c>
      <c r="BG92">
        <v>6.4524999999999999E-2</v>
      </c>
      <c r="BH92">
        <v>2.0164999999999999E-2</v>
      </c>
      <c r="BI92">
        <v>8.4690000000000001E-2</v>
      </c>
      <c r="BJ92">
        <v>6.8375000000000005E-2</v>
      </c>
      <c r="BK92">
        <v>2.12175E-2</v>
      </c>
      <c r="BL92">
        <v>8.9592500000000005E-2</v>
      </c>
      <c r="BM92">
        <v>7.2770000000000001E-2</v>
      </c>
      <c r="BN92">
        <v>2.2550000000000001E-2</v>
      </c>
      <c r="BO92">
        <v>9.5320000000000002E-2</v>
      </c>
      <c r="BP92">
        <v>1.0355E-3</v>
      </c>
      <c r="BQ92">
        <v>3.9512500000000002E-4</v>
      </c>
      <c r="BR92">
        <v>1.430625E-3</v>
      </c>
      <c r="BS92">
        <v>1.1382499999999999E-3</v>
      </c>
      <c r="BT92">
        <v>3.8850000000000001E-4</v>
      </c>
      <c r="BU92">
        <v>1.5267499999999999E-3</v>
      </c>
      <c r="BV92">
        <v>1.40975E-3</v>
      </c>
      <c r="BW92">
        <v>4.2125000000000002E-4</v>
      </c>
      <c r="BX92">
        <v>1.8309999999999999E-3</v>
      </c>
      <c r="BY92">
        <v>1.5820000000000001E-3</v>
      </c>
      <c r="BZ92">
        <v>4.6650000000000001E-4</v>
      </c>
      <c r="CA92">
        <v>2.0485E-3</v>
      </c>
      <c r="CB92">
        <v>1.7899999999999999E-3</v>
      </c>
      <c r="CC92">
        <v>5.2720000000000002E-4</v>
      </c>
      <c r="CD92">
        <v>2.3172000000000002E-3</v>
      </c>
      <c r="CE92" s="16">
        <v>4.4350000000000001E-5</v>
      </c>
      <c r="CF92" s="16">
        <v>1.7399999999999999E-5</v>
      </c>
      <c r="CG92" s="16">
        <v>6.1749999999999997E-5</v>
      </c>
      <c r="CH92" s="16">
        <v>5.185E-5</v>
      </c>
      <c r="CI92" s="16">
        <v>1.7765E-5</v>
      </c>
      <c r="CJ92" s="16">
        <v>6.9615000000000003E-5</v>
      </c>
      <c r="CK92" s="16">
        <v>7.2324999999999996E-5</v>
      </c>
      <c r="CL92" s="16">
        <v>2.1124999999999998E-5</v>
      </c>
      <c r="CM92" s="16">
        <v>9.3449999999999995E-5</v>
      </c>
      <c r="CN92" s="16">
        <v>8.6525000000000003E-5</v>
      </c>
      <c r="CO92" s="16">
        <v>2.4764999999999899E-5</v>
      </c>
      <c r="CP92">
        <v>1.1129E-4</v>
      </c>
      <c r="CQ92">
        <v>1.052E-4</v>
      </c>
      <c r="CR92" s="16">
        <v>3.0159999999999999E-5</v>
      </c>
      <c r="CS92">
        <v>1.3536000000000001E-4</v>
      </c>
      <c r="CT92" s="16">
        <v>2.7537499999999999E-7</v>
      </c>
      <c r="CU92" s="16">
        <v>1.2454999999999999E-7</v>
      </c>
      <c r="CV92" s="16">
        <v>3.9992499999999998E-7</v>
      </c>
      <c r="CW92" s="16">
        <v>3.3374999999999998E-7</v>
      </c>
      <c r="CX92" s="16">
        <v>1.2112499999999999E-7</v>
      </c>
      <c r="CY92" s="16">
        <v>4.5487499999999998E-7</v>
      </c>
      <c r="CZ92" s="16">
        <v>5.1249999999999996E-7</v>
      </c>
      <c r="DA92" s="16">
        <v>1.4212500000000001E-7</v>
      </c>
      <c r="DB92" s="16">
        <v>6.54625E-7</v>
      </c>
      <c r="DC92" s="16">
        <v>6.5074999999999997E-7</v>
      </c>
      <c r="DD92" s="16">
        <v>1.7564999999999999E-7</v>
      </c>
      <c r="DE92" s="16">
        <v>8.2639999999999898E-7</v>
      </c>
      <c r="DF92" s="16">
        <v>8.4349999999999995E-7</v>
      </c>
      <c r="DG92" s="16">
        <v>2.2770000000000001E-7</v>
      </c>
      <c r="DH92" s="16">
        <v>1.0712E-6</v>
      </c>
      <c r="DI92">
        <v>5.5217625375000003E-2</v>
      </c>
      <c r="DJ92">
        <v>1.8737649549999999E-2</v>
      </c>
      <c r="DK92">
        <v>7.3955274924999995E-2</v>
      </c>
      <c r="DL92">
        <v>5.8540433749999898E-2</v>
      </c>
      <c r="DM92">
        <v>1.9073886124999901E-2</v>
      </c>
      <c r="DN92">
        <v>7.7614319874999907E-2</v>
      </c>
      <c r="DO92">
        <v>6.6007587499999895E-2</v>
      </c>
      <c r="DP92">
        <v>2.0607517124999999E-2</v>
      </c>
      <c r="DQ92">
        <v>8.6615104624999995E-2</v>
      </c>
      <c r="DR92">
        <v>7.0044175750000007E-2</v>
      </c>
      <c r="DS92">
        <v>2.1708940650000001E-2</v>
      </c>
      <c r="DT92">
        <v>9.1753116400000001E-2</v>
      </c>
      <c r="DU92">
        <v>7.4666043500000001E-2</v>
      </c>
      <c r="DV92">
        <v>2.3107587700000001E-2</v>
      </c>
      <c r="DW92">
        <v>9.7773631200000002E-2</v>
      </c>
      <c r="DX92">
        <v>98.043875723259504</v>
      </c>
      <c r="DY92">
        <v>97.797751799664695</v>
      </c>
      <c r="DZ92">
        <v>97.981516630809793</v>
      </c>
      <c r="EA92">
        <v>97.966476034182094</v>
      </c>
      <c r="EB92">
        <v>97.869410971960505</v>
      </c>
      <c r="EC92">
        <v>97.942622086270006</v>
      </c>
      <c r="ED92">
        <v>97.753913517896706</v>
      </c>
      <c r="EE92">
        <v>97.852642206648099</v>
      </c>
      <c r="EF92">
        <v>97.777403106150203</v>
      </c>
      <c r="EG92">
        <v>97.616967103792305</v>
      </c>
      <c r="EH92">
        <v>97.736229243410804</v>
      </c>
      <c r="EI92">
        <v>97.645184725300496</v>
      </c>
      <c r="EJ92">
        <v>97.460634833289305</v>
      </c>
      <c r="EK92">
        <v>97.586993037789</v>
      </c>
      <c r="EL92">
        <v>97.490498031129604</v>
      </c>
      <c r="EM92">
        <v>117.69399999999899</v>
      </c>
      <c r="EN92">
        <v>3400.8599999999901</v>
      </c>
      <c r="EO92">
        <v>1.67622</v>
      </c>
      <c r="EP92">
        <v>3.5387200000000001E-2</v>
      </c>
      <c r="EQ92">
        <v>1.72678E-3</v>
      </c>
      <c r="ER92" s="16">
        <v>1.2014199999999999E-5</v>
      </c>
      <c r="ES92">
        <v>1.7133459942</v>
      </c>
      <c r="ET92">
        <v>97.833129191320396</v>
      </c>
    </row>
    <row r="93" spans="1:150" ht="15" x14ac:dyDescent="0.2">
      <c r="A93" s="310" t="e" vm="1">
        <v>#VALUE!</v>
      </c>
      <c r="B93" s="311"/>
      <c r="C93">
        <v>176.28700000000001</v>
      </c>
      <c r="D93">
        <v>5</v>
      </c>
      <c r="E93">
        <v>1.03603</v>
      </c>
      <c r="F93">
        <v>2.1000000000000001E-4</v>
      </c>
      <c r="G93">
        <v>3.4777000000000002E-2</v>
      </c>
      <c r="H93">
        <v>3.3121999999999998</v>
      </c>
      <c r="I93">
        <v>1.20975875</v>
      </c>
      <c r="J93">
        <v>4.5219587499999996</v>
      </c>
      <c r="K93">
        <v>3.4216249999999899</v>
      </c>
      <c r="L93">
        <v>1.1566375</v>
      </c>
      <c r="M93">
        <v>4.5782624999999904</v>
      </c>
      <c r="N93">
        <v>3.7456499999999902</v>
      </c>
      <c r="O93">
        <v>1.1423574999999999</v>
      </c>
      <c r="P93">
        <v>4.8880074999999996</v>
      </c>
      <c r="Q93">
        <v>3.94274999999999</v>
      </c>
      <c r="R93">
        <v>1.19337</v>
      </c>
      <c r="S93">
        <v>5.13612</v>
      </c>
      <c r="T93">
        <v>4.14954</v>
      </c>
      <c r="U93">
        <v>1.2651300000000001</v>
      </c>
      <c r="V93">
        <v>5.4146700000000001</v>
      </c>
      <c r="W93">
        <v>3.7524999999999999</v>
      </c>
      <c r="X93">
        <v>1.17025</v>
      </c>
      <c r="Y93">
        <v>4.9227499999999997</v>
      </c>
      <c r="Z93">
        <v>3.73</v>
      </c>
      <c r="AA93">
        <v>1.1812499999999999</v>
      </c>
      <c r="AB93">
        <v>4.9112499999999999</v>
      </c>
      <c r="AC93">
        <v>3.68</v>
      </c>
      <c r="AD93">
        <v>1.1875</v>
      </c>
      <c r="AE93">
        <v>4.8674999999999997</v>
      </c>
      <c r="AF93">
        <v>3.64</v>
      </c>
      <c r="AG93">
        <v>1.1775</v>
      </c>
      <c r="AH93">
        <v>4.8174999999999999</v>
      </c>
      <c r="AI93">
        <v>3.597</v>
      </c>
      <c r="AJ93">
        <v>1.165</v>
      </c>
      <c r="AK93">
        <v>4.7619999999999996</v>
      </c>
      <c r="AL93">
        <v>122.4</v>
      </c>
      <c r="AM93">
        <v>39.162500000000001</v>
      </c>
      <c r="AN93">
        <v>161.5625</v>
      </c>
      <c r="AO93">
        <v>122.4</v>
      </c>
      <c r="AP93">
        <v>39.15</v>
      </c>
      <c r="AQ93">
        <v>161.55000000000001</v>
      </c>
      <c r="AR93">
        <v>122.35</v>
      </c>
      <c r="AS93">
        <v>39.15</v>
      </c>
      <c r="AT93">
        <v>161.5</v>
      </c>
      <c r="AU93">
        <v>122.3</v>
      </c>
      <c r="AV93">
        <v>39.15</v>
      </c>
      <c r="AW93">
        <v>161.44999999999999</v>
      </c>
      <c r="AX93">
        <v>122.3</v>
      </c>
      <c r="AY93">
        <v>39.14</v>
      </c>
      <c r="AZ93">
        <v>161.44</v>
      </c>
      <c r="BA93">
        <v>0.245</v>
      </c>
      <c r="BB93">
        <v>8.0762500000000001E-2</v>
      </c>
      <c r="BC93">
        <v>0.32576250000000001</v>
      </c>
      <c r="BD93">
        <v>0.25750000000000001</v>
      </c>
      <c r="BE93">
        <v>8.2875000000000004E-2</v>
      </c>
      <c r="BF93">
        <v>0.34037499999999998</v>
      </c>
      <c r="BG93">
        <v>0.28325</v>
      </c>
      <c r="BH93">
        <v>8.9474999999999999E-2</v>
      </c>
      <c r="BI93">
        <v>0.37272499999999997</v>
      </c>
      <c r="BJ93">
        <v>0.29649999999999999</v>
      </c>
      <c r="BK93">
        <v>9.3200000000000005E-2</v>
      </c>
      <c r="BL93">
        <v>0.38969999999999999</v>
      </c>
      <c r="BM93">
        <v>0.3105</v>
      </c>
      <c r="BN93">
        <v>9.7860000000000003E-2</v>
      </c>
      <c r="BO93">
        <v>0.40836</v>
      </c>
      <c r="BP93">
        <v>2.0687500000000001E-2</v>
      </c>
      <c r="BQ93">
        <v>7.7987500000000001E-3</v>
      </c>
      <c r="BR93">
        <v>2.8486250000000001E-2</v>
      </c>
      <c r="BS93">
        <v>2.2304999999999998E-2</v>
      </c>
      <c r="BT93">
        <v>7.6049999999999998E-3</v>
      </c>
      <c r="BU93">
        <v>2.9909999999999999E-2</v>
      </c>
      <c r="BV93">
        <v>2.6249999999999999E-2</v>
      </c>
      <c r="BW93">
        <v>7.9349999999999993E-3</v>
      </c>
      <c r="BX93">
        <v>3.4185E-2</v>
      </c>
      <c r="BY93">
        <v>2.8799999999999999E-2</v>
      </c>
      <c r="BZ93">
        <v>8.5950000000000002E-3</v>
      </c>
      <c r="CA93">
        <v>3.7394999999999998E-2</v>
      </c>
      <c r="CB93">
        <v>3.1649999999999998E-2</v>
      </c>
      <c r="CC93">
        <v>9.4819999999999904E-3</v>
      </c>
      <c r="CD93">
        <v>4.1131999999999898E-2</v>
      </c>
      <c r="CE93">
        <v>4.3125000000000004E-3</v>
      </c>
      <c r="CF93">
        <v>1.64875E-3</v>
      </c>
      <c r="CG93">
        <v>5.9612500000000004E-3</v>
      </c>
      <c r="CH93">
        <v>4.9349999999999897E-3</v>
      </c>
      <c r="CI93">
        <v>1.6745E-3</v>
      </c>
      <c r="CJ93">
        <v>6.6094999999999904E-3</v>
      </c>
      <c r="CK93">
        <v>6.48249999999999E-3</v>
      </c>
      <c r="CL93">
        <v>1.9027499999999999E-3</v>
      </c>
      <c r="CM93">
        <v>8.3852500000000003E-3</v>
      </c>
      <c r="CN93">
        <v>7.4725E-3</v>
      </c>
      <c r="CO93">
        <v>2.1737499999999999E-3</v>
      </c>
      <c r="CP93">
        <v>9.6462500000000003E-3</v>
      </c>
      <c r="CQ93">
        <v>8.6739999999999994E-3</v>
      </c>
      <c r="CR93">
        <v>2.5409999999999999E-3</v>
      </c>
      <c r="CS93">
        <v>1.1214999999999999E-2</v>
      </c>
      <c r="CT93">
        <v>1.43375E-4</v>
      </c>
      <c r="CU93" s="16">
        <v>6.4012500000000004E-5</v>
      </c>
      <c r="CV93">
        <v>2.0738749999999999E-4</v>
      </c>
      <c r="CW93">
        <v>1.6989999999999901E-4</v>
      </c>
      <c r="CX93" s="16">
        <v>6.1574999999999898E-5</v>
      </c>
      <c r="CY93">
        <v>2.31474999999999E-4</v>
      </c>
      <c r="CZ93">
        <v>2.43824999999999E-4</v>
      </c>
      <c r="DA93" s="16">
        <v>6.7675000000000005E-5</v>
      </c>
      <c r="DB93">
        <v>3.1149999999999998E-4</v>
      </c>
      <c r="DC93">
        <v>2.9849999999999999E-4</v>
      </c>
      <c r="DD93" s="16">
        <v>8.14E-5</v>
      </c>
      <c r="DE93">
        <v>3.7989999999999899E-4</v>
      </c>
      <c r="DF93">
        <v>3.6939999999999998E-4</v>
      </c>
      <c r="DG93">
        <v>1.01599999999999E-4</v>
      </c>
      <c r="DH93">
        <v>4.7099999999999898E-4</v>
      </c>
      <c r="DI93">
        <v>0.27014337500000002</v>
      </c>
      <c r="DJ93">
        <v>9.02740125E-2</v>
      </c>
      <c r="DK93">
        <v>0.36041738749999902</v>
      </c>
      <c r="DL93">
        <v>0.28490989999999999</v>
      </c>
      <c r="DM93">
        <v>9.2216074999999995E-2</v>
      </c>
      <c r="DN93">
        <v>0.377125974999999</v>
      </c>
      <c r="DO93">
        <v>0.31622632499999997</v>
      </c>
      <c r="DP93">
        <v>9.9380424999999994E-2</v>
      </c>
      <c r="DQ93">
        <v>0.41560675000000002</v>
      </c>
      <c r="DR93">
        <v>0.33307099999999901</v>
      </c>
      <c r="DS93">
        <v>0.10405014999999999</v>
      </c>
      <c r="DT93">
        <v>0.43712115000000001</v>
      </c>
      <c r="DU93">
        <v>0.35119339999999999</v>
      </c>
      <c r="DV93">
        <v>0.1099846</v>
      </c>
      <c r="DW93">
        <v>0.46117799999999998</v>
      </c>
      <c r="DX93">
        <v>90.6925813005778</v>
      </c>
      <c r="DY93">
        <v>89.463731325778795</v>
      </c>
      <c r="DZ93">
        <v>90.384790328685199</v>
      </c>
      <c r="EA93">
        <v>90.379449783949198</v>
      </c>
      <c r="EB93">
        <v>89.870448292231004</v>
      </c>
      <c r="EC93">
        <v>90.254987076931002</v>
      </c>
      <c r="ED93">
        <v>89.571922894148599</v>
      </c>
      <c r="EE93">
        <v>90.032820849779995</v>
      </c>
      <c r="EF93">
        <v>89.682133410970806</v>
      </c>
      <c r="EG93">
        <v>89.020058786264798</v>
      </c>
      <c r="EH93">
        <v>89.572191870939093</v>
      </c>
      <c r="EI93">
        <v>89.151485806623597</v>
      </c>
      <c r="EJ93">
        <v>88.412823247817201</v>
      </c>
      <c r="EK93">
        <v>88.976093016658695</v>
      </c>
      <c r="EL93">
        <v>88.547155328311405</v>
      </c>
      <c r="EM93">
        <v>102.529</v>
      </c>
      <c r="EN93">
        <v>3391.94</v>
      </c>
      <c r="EO93">
        <v>7.4256599999999997</v>
      </c>
      <c r="EP93">
        <v>0.67498199999999997</v>
      </c>
      <c r="EQ93">
        <v>0.157469</v>
      </c>
      <c r="ER93">
        <v>5.8215999999999997E-3</v>
      </c>
      <c r="ES93">
        <v>8.2639326000000004</v>
      </c>
      <c r="ET93">
        <v>89.856250763710193</v>
      </c>
    </row>
    <row r="94" spans="1:150" ht="15" x14ac:dyDescent="0.2">
      <c r="A94" s="310"/>
      <c r="B94" s="311"/>
      <c r="C94">
        <v>352.57400000000001</v>
      </c>
      <c r="D94">
        <v>10</v>
      </c>
      <c r="E94">
        <v>0.99285999999999996</v>
      </c>
      <c r="F94">
        <v>2.1000000000000001E-4</v>
      </c>
      <c r="G94">
        <v>-7.1910000000000003E-3</v>
      </c>
      <c r="H94">
        <v>3.3543249999999998</v>
      </c>
      <c r="I94">
        <v>1.2074024999999999</v>
      </c>
      <c r="J94">
        <v>4.5617274999999999</v>
      </c>
      <c r="K94">
        <v>3.4516</v>
      </c>
      <c r="L94">
        <v>1.164005</v>
      </c>
      <c r="M94">
        <v>4.6156050000000004</v>
      </c>
      <c r="N94">
        <v>3.7200499999999899</v>
      </c>
      <c r="O94">
        <v>1.141605</v>
      </c>
      <c r="P94">
        <v>4.8616549999999998</v>
      </c>
      <c r="Q94">
        <v>3.8844749999999899</v>
      </c>
      <c r="R94">
        <v>1.1850725</v>
      </c>
      <c r="S94">
        <v>5.0695474999999997</v>
      </c>
      <c r="T94">
        <v>4.0727000000000002</v>
      </c>
      <c r="U94">
        <v>1.2462499999999901</v>
      </c>
      <c r="V94">
        <v>5.3189500000000001</v>
      </c>
      <c r="W94">
        <v>3.19</v>
      </c>
      <c r="X94">
        <v>0.96775</v>
      </c>
      <c r="Y94">
        <v>4.1577500000000001</v>
      </c>
      <c r="Z94">
        <v>3.1625000000000001</v>
      </c>
      <c r="AA94">
        <v>0.98899999999999999</v>
      </c>
      <c r="AB94">
        <v>4.1515000000000004</v>
      </c>
      <c r="AC94">
        <v>3.0750000000000002</v>
      </c>
      <c r="AD94">
        <v>1.0024999999999999</v>
      </c>
      <c r="AE94">
        <v>4.0774999999999997</v>
      </c>
      <c r="AF94">
        <v>3.0150000000000001</v>
      </c>
      <c r="AG94">
        <v>0.98699999999999999</v>
      </c>
      <c r="AH94">
        <v>4.0019999999999998</v>
      </c>
      <c r="AI94">
        <v>2.95</v>
      </c>
      <c r="AJ94">
        <v>0.96650000000000003</v>
      </c>
      <c r="AK94">
        <v>3.9165000000000001</v>
      </c>
      <c r="AL94">
        <v>122.02500000000001</v>
      </c>
      <c r="AM94">
        <v>39.037500000000001</v>
      </c>
      <c r="AN94">
        <v>161.0625</v>
      </c>
      <c r="AO94">
        <v>122</v>
      </c>
      <c r="AP94">
        <v>39.024999999999999</v>
      </c>
      <c r="AQ94">
        <v>161.02500000000001</v>
      </c>
      <c r="AR94">
        <v>121.9</v>
      </c>
      <c r="AS94">
        <v>39</v>
      </c>
      <c r="AT94">
        <v>160.9</v>
      </c>
      <c r="AU94">
        <v>121.85</v>
      </c>
      <c r="AV94">
        <v>39</v>
      </c>
      <c r="AW94">
        <v>160.85</v>
      </c>
      <c r="AX94">
        <v>121.8</v>
      </c>
      <c r="AY94">
        <v>38.979999999999997</v>
      </c>
      <c r="AZ94">
        <v>160.78</v>
      </c>
      <c r="BA94">
        <v>0.40649999999999997</v>
      </c>
      <c r="BB94">
        <v>0.13</v>
      </c>
      <c r="BC94">
        <v>0.53649999999999998</v>
      </c>
      <c r="BD94">
        <v>0.42499999999999999</v>
      </c>
      <c r="BE94">
        <v>0.13519999999999999</v>
      </c>
      <c r="BF94">
        <v>0.56020000000000003</v>
      </c>
      <c r="BG94">
        <v>0.46</v>
      </c>
      <c r="BH94">
        <v>0.14649999999999999</v>
      </c>
      <c r="BI94">
        <v>0.60650000000000004</v>
      </c>
      <c r="BJ94">
        <v>0.47449999999999998</v>
      </c>
      <c r="BK94">
        <v>0.15104999999999999</v>
      </c>
      <c r="BL94">
        <v>0.62555000000000005</v>
      </c>
      <c r="BM94">
        <v>0.49059999999999998</v>
      </c>
      <c r="BN94">
        <v>0.15640000000000001</v>
      </c>
      <c r="BO94">
        <v>0.64700000000000002</v>
      </c>
      <c r="BP94">
        <v>6.0637499999999997E-2</v>
      </c>
      <c r="BQ94">
        <v>2.2474999999999998E-2</v>
      </c>
      <c r="BR94">
        <v>8.3112500000000006E-2</v>
      </c>
      <c r="BS94">
        <v>6.4299999999999996E-2</v>
      </c>
      <c r="BT94">
        <v>2.1812499999999999E-2</v>
      </c>
      <c r="BU94">
        <v>8.6112499999999995E-2</v>
      </c>
      <c r="BV94">
        <v>7.3275000000000007E-2</v>
      </c>
      <c r="BW94">
        <v>2.2269999999999901E-2</v>
      </c>
      <c r="BX94">
        <v>9.5545000000000005E-2</v>
      </c>
      <c r="BY94">
        <v>7.8799999999999995E-2</v>
      </c>
      <c r="BZ94">
        <v>2.3744999999999999E-2</v>
      </c>
      <c r="CA94">
        <v>0.102545</v>
      </c>
      <c r="CB94">
        <v>8.4739999999999996E-2</v>
      </c>
      <c r="CC94">
        <v>2.5700000000000001E-2</v>
      </c>
      <c r="CD94">
        <v>0.11044</v>
      </c>
      <c r="CE94">
        <v>2.23249999999999E-2</v>
      </c>
      <c r="CF94">
        <v>8.2137499999999902E-3</v>
      </c>
      <c r="CG94">
        <v>3.0538749999999899E-2</v>
      </c>
      <c r="CH94">
        <v>2.47175E-2</v>
      </c>
      <c r="CI94">
        <v>8.2649999999999998E-3</v>
      </c>
      <c r="CJ94">
        <v>3.2982499999999998E-2</v>
      </c>
      <c r="CK94">
        <v>3.0800000000000001E-2</v>
      </c>
      <c r="CL94">
        <v>9.2224999999999998E-3</v>
      </c>
      <c r="CM94">
        <v>4.0022500000000003E-2</v>
      </c>
      <c r="CN94">
        <v>3.4299999999999997E-2</v>
      </c>
      <c r="CO94">
        <v>1.01999999999999E-2</v>
      </c>
      <c r="CP94">
        <v>4.4499999999999998E-2</v>
      </c>
      <c r="CQ94">
        <v>3.8509999999999898E-2</v>
      </c>
      <c r="CR94">
        <v>1.15E-2</v>
      </c>
      <c r="CS94">
        <v>5.0009999999999999E-2</v>
      </c>
      <c r="CT94">
        <v>1.6075E-3</v>
      </c>
      <c r="CU94">
        <v>7.025E-4</v>
      </c>
      <c r="CV94">
        <v>2.31E-3</v>
      </c>
      <c r="CW94">
        <v>1.83475E-3</v>
      </c>
      <c r="CX94">
        <v>6.6E-4</v>
      </c>
      <c r="CY94">
        <v>2.49475E-3</v>
      </c>
      <c r="CZ94">
        <v>2.4972499999999999E-3</v>
      </c>
      <c r="DA94">
        <v>7.0224999999999997E-4</v>
      </c>
      <c r="DB94">
        <v>3.1995000000000001E-3</v>
      </c>
      <c r="DC94">
        <v>2.9499999999999999E-3</v>
      </c>
      <c r="DD94">
        <v>8.1749999999999998E-4</v>
      </c>
      <c r="DE94">
        <v>3.7675E-3</v>
      </c>
      <c r="DF94">
        <v>3.5239999999999998E-3</v>
      </c>
      <c r="DG94">
        <v>9.8440000000000008E-4</v>
      </c>
      <c r="DH94">
        <v>4.5084000000000001E-3</v>
      </c>
      <c r="DI94">
        <v>0.49106999999999901</v>
      </c>
      <c r="DJ94">
        <v>0.16139124999999899</v>
      </c>
      <c r="DK94">
        <v>0.65246124999999999</v>
      </c>
      <c r="DL94">
        <v>0.51585224999999901</v>
      </c>
      <c r="DM94">
        <v>0.16593749999999999</v>
      </c>
      <c r="DN94">
        <v>0.68178974999999997</v>
      </c>
      <c r="DO94">
        <v>0.56657225</v>
      </c>
      <c r="DP94">
        <v>0.17869474999999899</v>
      </c>
      <c r="DQ94">
        <v>0.74526700000000001</v>
      </c>
      <c r="DR94">
        <v>0.59055000000000002</v>
      </c>
      <c r="DS94">
        <v>0.18581249999999999</v>
      </c>
      <c r="DT94">
        <v>0.77636249999999996</v>
      </c>
      <c r="DU94">
        <v>0.61737399999999998</v>
      </c>
      <c r="DV94">
        <v>0.19458439999999999</v>
      </c>
      <c r="DW94">
        <v>0.81195839999999997</v>
      </c>
      <c r="DX94">
        <v>82.7784226281385</v>
      </c>
      <c r="DY94">
        <v>80.549596090246496</v>
      </c>
      <c r="DZ94">
        <v>82.227105441127705</v>
      </c>
      <c r="EA94">
        <v>82.387931815747606</v>
      </c>
      <c r="EB94">
        <v>81.476459510357799</v>
      </c>
      <c r="EC94">
        <v>82.166092992744396</v>
      </c>
      <c r="ED94">
        <v>81.189998274712494</v>
      </c>
      <c r="EE94">
        <v>81.983382276200004</v>
      </c>
      <c r="EF94">
        <v>81.380230172542099</v>
      </c>
      <c r="EG94">
        <v>80.348827364321295</v>
      </c>
      <c r="EH94">
        <v>81.291624621594295</v>
      </c>
      <c r="EI94">
        <v>80.5744739087732</v>
      </c>
      <c r="EJ94">
        <v>79.465607557169506</v>
      </c>
      <c r="EK94">
        <v>80.376433054242696</v>
      </c>
      <c r="EL94">
        <v>79.683885282792801</v>
      </c>
      <c r="EM94">
        <v>86.102499999999907</v>
      </c>
      <c r="EN94">
        <v>3380.38</v>
      </c>
      <c r="EO94">
        <v>12.108000000000001</v>
      </c>
      <c r="EP94">
        <v>1.91215</v>
      </c>
      <c r="EQ94">
        <v>0.76433999999999902</v>
      </c>
      <c r="ER94">
        <v>6.0835399999999998E-2</v>
      </c>
      <c r="ES94">
        <v>14.8453254</v>
      </c>
      <c r="ET94">
        <v>81.561027958336297</v>
      </c>
    </row>
    <row r="95" spans="1:150" ht="15" x14ac:dyDescent="0.2">
      <c r="A95" s="310"/>
      <c r="B95" s="311"/>
      <c r="C95">
        <v>528.86099999999999</v>
      </c>
      <c r="D95">
        <v>15</v>
      </c>
      <c r="E95">
        <v>0.95289999999999997</v>
      </c>
      <c r="F95">
        <v>1.9000000000000001E-4</v>
      </c>
      <c r="G95">
        <v>-4.9428E-2</v>
      </c>
      <c r="H95">
        <v>3.3781124999999999</v>
      </c>
      <c r="I95">
        <v>1.1965112499999999</v>
      </c>
      <c r="J95">
        <v>4.5746237499999998</v>
      </c>
      <c r="K95">
        <v>3.4736749999999899</v>
      </c>
      <c r="L95">
        <v>1.1614450000000001</v>
      </c>
      <c r="M95">
        <v>4.6351199999999997</v>
      </c>
      <c r="N95">
        <v>3.7059000000000002</v>
      </c>
      <c r="O95">
        <v>1.1417925</v>
      </c>
      <c r="P95">
        <v>4.8476925</v>
      </c>
      <c r="Q95">
        <v>3.867575</v>
      </c>
      <c r="R95">
        <v>1.1835274999999901</v>
      </c>
      <c r="S95">
        <v>5.0511024999999998</v>
      </c>
      <c r="T95">
        <v>4.0320999999999998</v>
      </c>
      <c r="U95">
        <v>1.2353099999999999</v>
      </c>
      <c r="V95">
        <v>5.2674099999999999</v>
      </c>
      <c r="W95">
        <v>2.6949999999999998</v>
      </c>
      <c r="X95">
        <v>0.79300000000000004</v>
      </c>
      <c r="Y95">
        <v>3.488</v>
      </c>
      <c r="Z95">
        <v>2.66</v>
      </c>
      <c r="AA95">
        <v>0.82150000000000001</v>
      </c>
      <c r="AB95">
        <v>3.4815</v>
      </c>
      <c r="AC95">
        <v>2.56</v>
      </c>
      <c r="AD95">
        <v>0.84250000000000003</v>
      </c>
      <c r="AE95">
        <v>3.4024999999999999</v>
      </c>
      <c r="AF95">
        <v>2.4885000000000002</v>
      </c>
      <c r="AG95">
        <v>0.82425000000000004</v>
      </c>
      <c r="AH95">
        <v>3.3127499999999999</v>
      </c>
      <c r="AI95">
        <v>2.41</v>
      </c>
      <c r="AJ95">
        <v>0.79949999999999999</v>
      </c>
      <c r="AK95">
        <v>3.2094999999999998</v>
      </c>
      <c r="AL95">
        <v>121.65</v>
      </c>
      <c r="AM95">
        <v>38.9</v>
      </c>
      <c r="AN95">
        <v>160.55000000000001</v>
      </c>
      <c r="AO95">
        <v>121.575</v>
      </c>
      <c r="AP95">
        <v>38.9</v>
      </c>
      <c r="AQ95">
        <v>160.47499999999999</v>
      </c>
      <c r="AR95">
        <v>121.425</v>
      </c>
      <c r="AS95">
        <v>38.875</v>
      </c>
      <c r="AT95">
        <v>160.30000000000001</v>
      </c>
      <c r="AU95">
        <v>121.35</v>
      </c>
      <c r="AV95">
        <v>38.85</v>
      </c>
      <c r="AW95">
        <v>160.19999999999999</v>
      </c>
      <c r="AX95">
        <v>121.3</v>
      </c>
      <c r="AY95">
        <v>38.83</v>
      </c>
      <c r="AZ95">
        <v>160.13</v>
      </c>
      <c r="BA95">
        <v>0.51300000000000001</v>
      </c>
      <c r="BB95">
        <v>0.15975</v>
      </c>
      <c r="BC95">
        <v>0.67274999999999996</v>
      </c>
      <c r="BD95">
        <v>0.53500000000000003</v>
      </c>
      <c r="BE95">
        <v>0.16794999999999999</v>
      </c>
      <c r="BF95">
        <v>0.70294999999999996</v>
      </c>
      <c r="BG95">
        <v>0.57150000000000001</v>
      </c>
      <c r="BH95">
        <v>0.1837</v>
      </c>
      <c r="BI95">
        <v>0.75519999999999998</v>
      </c>
      <c r="BJ95">
        <v>0.58550000000000002</v>
      </c>
      <c r="BK95">
        <v>0.18844999999999901</v>
      </c>
      <c r="BL95">
        <v>0.77395000000000003</v>
      </c>
      <c r="BM95">
        <v>0.59919999999999995</v>
      </c>
      <c r="BN95">
        <v>0.19339999999999999</v>
      </c>
      <c r="BO95">
        <v>0.79259999999999997</v>
      </c>
      <c r="BP95">
        <v>0.1059625</v>
      </c>
      <c r="BQ95">
        <v>3.8674999999999897E-2</v>
      </c>
      <c r="BR95">
        <v>0.1446375</v>
      </c>
      <c r="BS95">
        <v>0.111375</v>
      </c>
      <c r="BT95">
        <v>3.7624999999999999E-2</v>
      </c>
      <c r="BU95">
        <v>0.14899999999999999</v>
      </c>
      <c r="BV95">
        <v>0.124</v>
      </c>
      <c r="BW95">
        <v>3.8100000000000002E-2</v>
      </c>
      <c r="BX95">
        <v>0.16209999999999999</v>
      </c>
      <c r="BY95">
        <v>0.13162499999999999</v>
      </c>
      <c r="BZ95">
        <v>4.0099999999999997E-2</v>
      </c>
      <c r="CA95">
        <v>0.17172499999999999</v>
      </c>
      <c r="CB95">
        <v>0.1404</v>
      </c>
      <c r="CC95">
        <v>4.2869999999999998E-2</v>
      </c>
      <c r="CD95">
        <v>0.18326999999999999</v>
      </c>
      <c r="CE95">
        <v>4.9474999999999998E-2</v>
      </c>
      <c r="CF95">
        <v>1.7500000000000002E-2</v>
      </c>
      <c r="CG95">
        <v>6.6975000000000007E-2</v>
      </c>
      <c r="CH95">
        <v>5.3999999999999999E-2</v>
      </c>
      <c r="CI95">
        <v>1.78075E-2</v>
      </c>
      <c r="CJ95">
        <v>7.1807499999999996E-2</v>
      </c>
      <c r="CK95">
        <v>6.4574999999999994E-2</v>
      </c>
      <c r="CL95">
        <v>1.9512499999999999E-2</v>
      </c>
      <c r="CM95">
        <v>8.4087499999999996E-2</v>
      </c>
      <c r="CN95">
        <v>7.0275000000000004E-2</v>
      </c>
      <c r="CO95">
        <v>2.11725E-2</v>
      </c>
      <c r="CP95">
        <v>9.1447500000000001E-2</v>
      </c>
      <c r="CQ95">
        <v>7.6409999999999895E-2</v>
      </c>
      <c r="CR95">
        <v>2.3230000000000001E-2</v>
      </c>
      <c r="CS95">
        <v>9.9639999999999895E-2</v>
      </c>
      <c r="CT95">
        <v>5.8324999999999896E-3</v>
      </c>
      <c r="CU95">
        <v>2.4887500000000001E-3</v>
      </c>
      <c r="CV95">
        <v>8.3212499999999901E-3</v>
      </c>
      <c r="CW95">
        <v>6.5325000000000001E-3</v>
      </c>
      <c r="CX95">
        <v>2.3414999999999998E-3</v>
      </c>
      <c r="CY95">
        <v>8.8739999999999999E-3</v>
      </c>
      <c r="CZ95">
        <v>8.4875000000000003E-3</v>
      </c>
      <c r="DA95">
        <v>2.4069999999999999E-3</v>
      </c>
      <c r="DB95">
        <v>1.08945E-2</v>
      </c>
      <c r="DC95">
        <v>9.7724999999999999E-3</v>
      </c>
      <c r="DD95">
        <v>2.7374999999999999E-3</v>
      </c>
      <c r="DE95">
        <v>1.251E-2</v>
      </c>
      <c r="DF95">
        <v>1.1339999999999999E-2</v>
      </c>
      <c r="DG95">
        <v>3.2100000000000002E-3</v>
      </c>
      <c r="DH95">
        <v>1.455E-2</v>
      </c>
      <c r="DI95">
        <v>0.67427000000000004</v>
      </c>
      <c r="DJ95">
        <v>0.21841374999999999</v>
      </c>
      <c r="DK95">
        <v>0.892683749999999</v>
      </c>
      <c r="DL95">
        <v>0.70690750000000002</v>
      </c>
      <c r="DM95">
        <v>0.22572399999999901</v>
      </c>
      <c r="DN95">
        <v>0.93263149999999995</v>
      </c>
      <c r="DO95">
        <v>0.76856250000000004</v>
      </c>
      <c r="DP95">
        <v>0.24371949999999901</v>
      </c>
      <c r="DQ95">
        <v>1.0122819999999999</v>
      </c>
      <c r="DR95">
        <v>0.79717249999999995</v>
      </c>
      <c r="DS95">
        <v>0.25245999999999902</v>
      </c>
      <c r="DT95">
        <v>1.0496325</v>
      </c>
      <c r="DU95">
        <v>0.82735000000000003</v>
      </c>
      <c r="DV95">
        <v>0.26271</v>
      </c>
      <c r="DW95">
        <v>1.09006</v>
      </c>
      <c r="DX95">
        <v>76.082281578596096</v>
      </c>
      <c r="DY95">
        <v>73.140999593661107</v>
      </c>
      <c r="DZ95">
        <v>75.362635423799304</v>
      </c>
      <c r="EA95">
        <v>75.681754685018902</v>
      </c>
      <c r="EB95">
        <v>74.405025606492899</v>
      </c>
      <c r="EC95">
        <v>75.372749043968597</v>
      </c>
      <c r="ED95">
        <v>74.359599902415198</v>
      </c>
      <c r="EE95">
        <v>75.373533919115999</v>
      </c>
      <c r="EF95">
        <v>74.603717146012599</v>
      </c>
      <c r="EG95">
        <v>73.447089557153504</v>
      </c>
      <c r="EH95">
        <v>74.645488394200996</v>
      </c>
      <c r="EI95">
        <v>73.735331175435206</v>
      </c>
      <c r="EJ95">
        <v>72.424004351241905</v>
      </c>
      <c r="EK95">
        <v>73.617296638879296</v>
      </c>
      <c r="EL95">
        <v>72.711593857218801</v>
      </c>
      <c r="EM95">
        <v>71.900499999999994</v>
      </c>
      <c r="EN95">
        <v>3368.43</v>
      </c>
      <c r="EO95">
        <v>15.103</v>
      </c>
      <c r="EP95">
        <v>3.2716699999999999</v>
      </c>
      <c r="EQ95">
        <v>1.6248100000000001</v>
      </c>
      <c r="ER95">
        <v>0.210234</v>
      </c>
      <c r="ES95">
        <v>20.209713999999899</v>
      </c>
      <c r="ET95">
        <v>74.731389073591004</v>
      </c>
    </row>
    <row r="96" spans="1:150" ht="15" x14ac:dyDescent="0.2">
      <c r="A96" s="310"/>
      <c r="B96" s="311"/>
      <c r="C96">
        <v>705.149</v>
      </c>
      <c r="D96">
        <v>20</v>
      </c>
      <c r="E96">
        <v>0.91581999999999997</v>
      </c>
      <c r="F96">
        <v>2.0000000000000001E-4</v>
      </c>
      <c r="G96">
        <v>-9.1918E-2</v>
      </c>
      <c r="H96">
        <v>3.3726625000000001</v>
      </c>
      <c r="I96">
        <v>1.17753625</v>
      </c>
      <c r="J96">
        <v>4.5501987499999998</v>
      </c>
      <c r="K96">
        <v>3.4771749999999999</v>
      </c>
      <c r="L96">
        <v>1.1564525000000001</v>
      </c>
      <c r="M96">
        <v>4.6336275000000002</v>
      </c>
      <c r="N96">
        <v>3.7165249999999999</v>
      </c>
      <c r="O96">
        <v>1.1511</v>
      </c>
      <c r="P96">
        <v>4.8676250000000003</v>
      </c>
      <c r="Q96">
        <v>3.8819750000000002</v>
      </c>
      <c r="R96">
        <v>1.19262</v>
      </c>
      <c r="S96">
        <v>5.0745950000000004</v>
      </c>
      <c r="T96">
        <v>4.04664</v>
      </c>
      <c r="U96">
        <v>1.2483200000000001</v>
      </c>
      <c r="V96">
        <v>5.2949599999999997</v>
      </c>
      <c r="W96">
        <v>2.25875</v>
      </c>
      <c r="X96">
        <v>0.64249999999999996</v>
      </c>
      <c r="Y96">
        <v>2.9012500000000001</v>
      </c>
      <c r="Z96">
        <v>2.2225000000000001</v>
      </c>
      <c r="AA96">
        <v>0.67600000000000005</v>
      </c>
      <c r="AB96">
        <v>2.8984999999999999</v>
      </c>
      <c r="AC96">
        <v>2.1139999999999999</v>
      </c>
      <c r="AD96">
        <v>0.70350000000000001</v>
      </c>
      <c r="AE96">
        <v>2.8174999999999999</v>
      </c>
      <c r="AF96">
        <v>2.03775</v>
      </c>
      <c r="AG96">
        <v>0.68400000000000005</v>
      </c>
      <c r="AH96">
        <v>2.7217500000000001</v>
      </c>
      <c r="AI96">
        <v>1.956</v>
      </c>
      <c r="AJ96">
        <v>0.65779999999999905</v>
      </c>
      <c r="AK96">
        <v>2.6137999999999999</v>
      </c>
      <c r="AL96">
        <v>121.22499999999999</v>
      </c>
      <c r="AM96">
        <v>38.762500000000003</v>
      </c>
      <c r="AN96">
        <v>159.98750000000001</v>
      </c>
      <c r="AO96">
        <v>121.125</v>
      </c>
      <c r="AP96">
        <v>38.75</v>
      </c>
      <c r="AQ96">
        <v>159.875</v>
      </c>
      <c r="AR96">
        <v>120.95</v>
      </c>
      <c r="AS96">
        <v>38.725000000000001</v>
      </c>
      <c r="AT96">
        <v>159.67500000000001</v>
      </c>
      <c r="AU96">
        <v>120.85</v>
      </c>
      <c r="AV96">
        <v>38.700000000000003</v>
      </c>
      <c r="AW96">
        <v>159.55000000000001</v>
      </c>
      <c r="AX96">
        <v>120.7</v>
      </c>
      <c r="AY96">
        <v>38.659999999999997</v>
      </c>
      <c r="AZ96">
        <v>159.36000000000001</v>
      </c>
      <c r="BA96">
        <v>0.58237499999999998</v>
      </c>
      <c r="BB96">
        <v>0.17749999999999999</v>
      </c>
      <c r="BC96">
        <v>0.75987499999999997</v>
      </c>
      <c r="BD96">
        <v>0.60724999999999996</v>
      </c>
      <c r="BE96">
        <v>0.18884999999999999</v>
      </c>
      <c r="BF96">
        <v>0.79609999999999903</v>
      </c>
      <c r="BG96">
        <v>0.64349999999999996</v>
      </c>
      <c r="BH96">
        <v>0.20824999999999999</v>
      </c>
      <c r="BI96">
        <v>0.85175000000000001</v>
      </c>
      <c r="BJ96">
        <v>0.65449999999999997</v>
      </c>
      <c r="BK96">
        <v>0.21262500000000001</v>
      </c>
      <c r="BL96">
        <v>0.86712499999999904</v>
      </c>
      <c r="BM96">
        <v>0.66459999999999997</v>
      </c>
      <c r="BN96">
        <v>0.217</v>
      </c>
      <c r="BO96">
        <v>0.88159999999999905</v>
      </c>
      <c r="BP96">
        <v>0.152</v>
      </c>
      <c r="BQ96">
        <v>5.4674999999999897E-2</v>
      </c>
      <c r="BR96">
        <v>0.206675</v>
      </c>
      <c r="BS96">
        <v>0.1585</v>
      </c>
      <c r="BT96">
        <v>5.3149999999999899E-2</v>
      </c>
      <c r="BU96">
        <v>0.21165</v>
      </c>
      <c r="BV96">
        <v>0.1739</v>
      </c>
      <c r="BW96">
        <v>5.3699999999999998E-2</v>
      </c>
      <c r="BX96">
        <v>0.2276</v>
      </c>
      <c r="BY96">
        <v>0.182925</v>
      </c>
      <c r="BZ96">
        <v>5.6250000000000001E-2</v>
      </c>
      <c r="CA96">
        <v>0.239175</v>
      </c>
      <c r="CB96">
        <v>0.19309999999999999</v>
      </c>
      <c r="CC96">
        <v>5.9369999999999999E-2</v>
      </c>
      <c r="CD96">
        <v>0.25246999999999897</v>
      </c>
      <c r="CE96">
        <v>7.9625000000000001E-2</v>
      </c>
      <c r="CF96">
        <v>2.7262499999999999E-2</v>
      </c>
      <c r="CG96">
        <v>0.1068875</v>
      </c>
      <c r="CH96">
        <v>8.6374999999999993E-2</v>
      </c>
      <c r="CI96">
        <v>2.8174999999999999E-2</v>
      </c>
      <c r="CJ96">
        <v>0.11455</v>
      </c>
      <c r="CK96">
        <v>0.10015</v>
      </c>
      <c r="CL96">
        <v>3.0775E-2</v>
      </c>
      <c r="CM96">
        <v>0.13092500000000001</v>
      </c>
      <c r="CN96">
        <v>0.10717499999999899</v>
      </c>
      <c r="CO96">
        <v>3.2774999999999999E-2</v>
      </c>
      <c r="CP96">
        <v>0.13994999999999999</v>
      </c>
      <c r="CQ96">
        <v>0.1145</v>
      </c>
      <c r="CR96">
        <v>3.5340000000000003E-2</v>
      </c>
      <c r="CS96">
        <v>0.14984</v>
      </c>
      <c r="CT96">
        <v>1.355E-2</v>
      </c>
      <c r="CU96">
        <v>5.6625E-3</v>
      </c>
      <c r="CV96">
        <v>1.92125E-2</v>
      </c>
      <c r="CW96">
        <v>1.4987500000000001E-2</v>
      </c>
      <c r="CX96">
        <v>5.3350000000000003E-3</v>
      </c>
      <c r="CY96">
        <v>2.03225E-2</v>
      </c>
      <c r="CZ96">
        <v>1.8789999999999901E-2</v>
      </c>
      <c r="DA96">
        <v>5.3800000000000002E-3</v>
      </c>
      <c r="DB96">
        <v>2.41699999999999E-2</v>
      </c>
      <c r="DC96">
        <v>2.1247499999999999E-2</v>
      </c>
      <c r="DD96">
        <v>6.0025E-3</v>
      </c>
      <c r="DE96">
        <v>2.725E-2</v>
      </c>
      <c r="DF96">
        <v>2.409E-2</v>
      </c>
      <c r="DG96">
        <v>6.8669999999999998E-3</v>
      </c>
      <c r="DH96">
        <v>3.0956999999999998E-2</v>
      </c>
      <c r="DI96">
        <v>0.82755000000000001</v>
      </c>
      <c r="DJ96">
        <v>0.2651</v>
      </c>
      <c r="DK96">
        <v>1.0926499999999999</v>
      </c>
      <c r="DL96">
        <v>0.86711249999999995</v>
      </c>
      <c r="DM96">
        <v>0.27550999999999998</v>
      </c>
      <c r="DN96">
        <v>1.1426224999999901</v>
      </c>
      <c r="DO96">
        <v>0.93633999999999895</v>
      </c>
      <c r="DP96">
        <v>0.29810500000000001</v>
      </c>
      <c r="DQ96">
        <v>1.234445</v>
      </c>
      <c r="DR96">
        <v>0.96584749999999997</v>
      </c>
      <c r="DS96">
        <v>0.3076525</v>
      </c>
      <c r="DT96">
        <v>1.2734999999999901</v>
      </c>
      <c r="DU96">
        <v>0.99628999999999901</v>
      </c>
      <c r="DV96">
        <v>0.318577</v>
      </c>
      <c r="DW96">
        <v>1.31486699999999</v>
      </c>
      <c r="DX96">
        <v>70.373391335870906</v>
      </c>
      <c r="DY96">
        <v>66.955865711052397</v>
      </c>
      <c r="DZ96">
        <v>69.544227337207701</v>
      </c>
      <c r="EA96">
        <v>70.031281984748205</v>
      </c>
      <c r="EB96">
        <v>68.545606330078698</v>
      </c>
      <c r="EC96">
        <v>69.673054749053094</v>
      </c>
      <c r="ED96">
        <v>68.725035777602102</v>
      </c>
      <c r="EE96">
        <v>69.857935962160894</v>
      </c>
      <c r="EF96">
        <v>68.998618812502698</v>
      </c>
      <c r="EG96">
        <v>67.764320971996099</v>
      </c>
      <c r="EH96">
        <v>69.112066373586998</v>
      </c>
      <c r="EI96">
        <v>68.089909697683495</v>
      </c>
      <c r="EJ96">
        <v>66.707484768491099</v>
      </c>
      <c r="EK96">
        <v>68.115400672364899</v>
      </c>
      <c r="EL96">
        <v>67.048606437000799</v>
      </c>
      <c r="EM96">
        <v>59.574799999999897</v>
      </c>
      <c r="EN96">
        <v>3355.66</v>
      </c>
      <c r="EO96">
        <v>17.020499999999998</v>
      </c>
      <c r="EP96">
        <v>4.6195699999999897</v>
      </c>
      <c r="EQ96">
        <v>2.54664</v>
      </c>
      <c r="ER96">
        <v>0.47162700000000002</v>
      </c>
      <c r="ES96">
        <v>24.658337</v>
      </c>
      <c r="ET96">
        <v>69.025336136820499</v>
      </c>
    </row>
    <row r="97" spans="1:150" s="264" customFormat="1" ht="15" x14ac:dyDescent="0.2">
      <c r="A97" s="312"/>
      <c r="B97" s="313"/>
      <c r="C97">
        <v>881.43600000000004</v>
      </c>
      <c r="D97">
        <v>25</v>
      </c>
      <c r="E97">
        <v>0.88046000000000002</v>
      </c>
      <c r="F97">
        <v>2.0000000000000001E-4</v>
      </c>
      <c r="G97">
        <v>-0.13577</v>
      </c>
      <c r="H97">
        <v>3.3870749999999998</v>
      </c>
      <c r="I97">
        <v>1.1677887499999999</v>
      </c>
      <c r="J97">
        <v>4.55486375</v>
      </c>
      <c r="K97">
        <v>3.4868499999999898</v>
      </c>
      <c r="L97">
        <v>1.1515325000000001</v>
      </c>
      <c r="M97">
        <v>4.6383824999999996</v>
      </c>
      <c r="N97">
        <v>3.7234499999999899</v>
      </c>
      <c r="O97">
        <v>1.1583474999999901</v>
      </c>
      <c r="P97">
        <v>4.8817974999999896</v>
      </c>
      <c r="Q97">
        <v>3.8628</v>
      </c>
      <c r="R97">
        <v>1.192685</v>
      </c>
      <c r="S97">
        <v>5.055485</v>
      </c>
      <c r="T97">
        <v>4.0170599999999999</v>
      </c>
      <c r="U97">
        <v>1.2413399999999899</v>
      </c>
      <c r="V97">
        <v>5.2584</v>
      </c>
      <c r="W97">
        <v>1.875</v>
      </c>
      <c r="X97">
        <v>0.51424999999999998</v>
      </c>
      <c r="Y97">
        <v>2.3892500000000001</v>
      </c>
      <c r="Z97">
        <v>1.83975</v>
      </c>
      <c r="AA97">
        <v>0.55049999999999999</v>
      </c>
      <c r="AB97">
        <v>2.39025</v>
      </c>
      <c r="AC97">
        <v>1.7310000000000001</v>
      </c>
      <c r="AD97">
        <v>0.58225000000000005</v>
      </c>
      <c r="AE97">
        <v>2.31325</v>
      </c>
      <c r="AF97">
        <v>1.6519999999999999</v>
      </c>
      <c r="AG97">
        <v>0.56225000000000003</v>
      </c>
      <c r="AH97">
        <v>2.2142499999999998</v>
      </c>
      <c r="AI97">
        <v>1.569</v>
      </c>
      <c r="AJ97">
        <v>0.53559999999999997</v>
      </c>
      <c r="AK97">
        <v>2.1046</v>
      </c>
      <c r="AL97">
        <v>120.8</v>
      </c>
      <c r="AM97">
        <v>38.612499999999997</v>
      </c>
      <c r="AN97">
        <v>159.41249999999999</v>
      </c>
      <c r="AO97">
        <v>120.675</v>
      </c>
      <c r="AP97">
        <v>38.6</v>
      </c>
      <c r="AQ97">
        <v>159.27500000000001</v>
      </c>
      <c r="AR97">
        <v>120.45</v>
      </c>
      <c r="AS97">
        <v>38.549999999999997</v>
      </c>
      <c r="AT97">
        <v>159</v>
      </c>
      <c r="AU97">
        <v>120.325</v>
      </c>
      <c r="AV97">
        <v>38.524999999999999</v>
      </c>
      <c r="AW97">
        <v>158.85</v>
      </c>
      <c r="AX97">
        <v>120.2</v>
      </c>
      <c r="AY97">
        <v>38.49</v>
      </c>
      <c r="AZ97">
        <v>158.69</v>
      </c>
      <c r="BA97">
        <v>0.626</v>
      </c>
      <c r="BB97">
        <v>0.1875</v>
      </c>
      <c r="BC97">
        <v>0.8135</v>
      </c>
      <c r="BD97">
        <v>0.65225</v>
      </c>
      <c r="BE97">
        <v>0.20130000000000001</v>
      </c>
      <c r="BF97">
        <v>0.85355000000000003</v>
      </c>
      <c r="BG97">
        <v>0.68799999999999994</v>
      </c>
      <c r="BH97">
        <v>0.224275</v>
      </c>
      <c r="BI97">
        <v>0.91227499999999995</v>
      </c>
      <c r="BJ97">
        <v>0.69750000000000001</v>
      </c>
      <c r="BK97">
        <v>0.22802500000000001</v>
      </c>
      <c r="BL97">
        <v>0.92552500000000004</v>
      </c>
      <c r="BM97">
        <v>0.70440000000000003</v>
      </c>
      <c r="BN97">
        <v>0.23119999999999999</v>
      </c>
      <c r="BO97">
        <v>0.93559999999999999</v>
      </c>
      <c r="BP97">
        <v>0.19612499999999999</v>
      </c>
      <c r="BQ97">
        <v>6.9437499999999999E-2</v>
      </c>
      <c r="BR97">
        <v>0.26556249999999998</v>
      </c>
      <c r="BS97">
        <v>0.2036</v>
      </c>
      <c r="BT97">
        <v>6.8125000000000005E-2</v>
      </c>
      <c r="BU97">
        <v>0.27172499999999999</v>
      </c>
      <c r="BV97">
        <v>0.22042500000000001</v>
      </c>
      <c r="BW97">
        <v>6.8650000000000003E-2</v>
      </c>
      <c r="BX97">
        <v>0.28907500000000003</v>
      </c>
      <c r="BY97">
        <v>0.230875</v>
      </c>
      <c r="BZ97">
        <v>7.1349999999999997E-2</v>
      </c>
      <c r="CA97">
        <v>0.30222499999999902</v>
      </c>
      <c r="CB97">
        <v>0.24149999999999999</v>
      </c>
      <c r="CC97">
        <v>7.4880000000000002E-2</v>
      </c>
      <c r="CD97">
        <v>0.31637999999999999</v>
      </c>
      <c r="CE97">
        <v>0.1092375</v>
      </c>
      <c r="CF97">
        <v>3.6325000000000003E-2</v>
      </c>
      <c r="CG97">
        <v>0.14556250000000001</v>
      </c>
      <c r="CH97">
        <v>0.11749999999999999</v>
      </c>
      <c r="CI97">
        <v>3.7675E-2</v>
      </c>
      <c r="CJ97">
        <v>0.15517500000000001</v>
      </c>
      <c r="CK97">
        <v>0.13367499999999999</v>
      </c>
      <c r="CL97">
        <v>4.1450000000000001E-2</v>
      </c>
      <c r="CM97">
        <v>0.175125</v>
      </c>
      <c r="CN97">
        <v>0.14102500000000001</v>
      </c>
      <c r="CO97">
        <v>4.3825000000000003E-2</v>
      </c>
      <c r="CP97">
        <v>0.18484999999999999</v>
      </c>
      <c r="CQ97">
        <v>0.1492</v>
      </c>
      <c r="CR97">
        <v>4.6509999999999899E-2</v>
      </c>
      <c r="CS97">
        <v>0.19571</v>
      </c>
      <c r="CT97">
        <v>2.48875E-2</v>
      </c>
      <c r="CU97">
        <v>1.0198749999999999E-2</v>
      </c>
      <c r="CV97">
        <v>3.5086249999999999E-2</v>
      </c>
      <c r="CW97">
        <v>2.72749999999999E-2</v>
      </c>
      <c r="CX97">
        <v>9.6225000000000008E-3</v>
      </c>
      <c r="CY97">
        <v>3.68975E-2</v>
      </c>
      <c r="CZ97">
        <v>3.3224999999999998E-2</v>
      </c>
      <c r="DA97">
        <v>9.6074999999999997E-3</v>
      </c>
      <c r="DB97">
        <v>4.2832500000000003E-2</v>
      </c>
      <c r="DC97">
        <v>3.7100000000000001E-2</v>
      </c>
      <c r="DD97">
        <v>1.0592499999999999E-2</v>
      </c>
      <c r="DE97">
        <v>4.7692499999999999E-2</v>
      </c>
      <c r="DF97">
        <v>4.1549999999999997E-2</v>
      </c>
      <c r="DG97">
        <v>1.196E-2</v>
      </c>
      <c r="DH97">
        <v>5.3509999999999898E-2</v>
      </c>
      <c r="DI97">
        <v>0.95624999999999905</v>
      </c>
      <c r="DJ97">
        <v>0.30346124999999902</v>
      </c>
      <c r="DK97">
        <v>1.2597112500000001</v>
      </c>
      <c r="DL97">
        <v>1.0006249999999901</v>
      </c>
      <c r="DM97">
        <v>0.31672250000000002</v>
      </c>
      <c r="DN97">
        <v>1.3173474999999999</v>
      </c>
      <c r="DO97">
        <v>1.0753250000000001</v>
      </c>
      <c r="DP97">
        <v>0.34398249999999903</v>
      </c>
      <c r="DQ97">
        <v>1.4193074999999999</v>
      </c>
      <c r="DR97">
        <v>1.10649999999999</v>
      </c>
      <c r="DS97">
        <v>0.35379250000000001</v>
      </c>
      <c r="DT97">
        <v>1.46029249999999</v>
      </c>
      <c r="DU97">
        <v>1.1366499999999999</v>
      </c>
      <c r="DV97">
        <v>0.36454999999999999</v>
      </c>
      <c r="DW97">
        <v>1.5012000000000001</v>
      </c>
      <c r="DX97">
        <v>65.464052287581694</v>
      </c>
      <c r="DY97">
        <v>61.787130976360203</v>
      </c>
      <c r="DZ97">
        <v>64.578291255238</v>
      </c>
      <c r="EA97">
        <v>65.184259837601502</v>
      </c>
      <c r="EB97">
        <v>63.557214912107597</v>
      </c>
      <c r="EC97">
        <v>64.793078515729505</v>
      </c>
      <c r="ED97">
        <v>63.980657010671102</v>
      </c>
      <c r="EE97">
        <v>65.199537767182903</v>
      </c>
      <c r="EF97">
        <v>64.276064207368705</v>
      </c>
      <c r="EG97">
        <v>63.036601897876103</v>
      </c>
      <c r="EH97">
        <v>64.451620653348996</v>
      </c>
      <c r="EI97">
        <v>63.379425697248998</v>
      </c>
      <c r="EJ97">
        <v>61.971583161043398</v>
      </c>
      <c r="EK97">
        <v>63.4206556027979</v>
      </c>
      <c r="EL97">
        <v>62.323474553690303</v>
      </c>
      <c r="EM97">
        <v>48.889599999999902</v>
      </c>
      <c r="EN97">
        <v>3342.49</v>
      </c>
      <c r="EO97">
        <v>18.209</v>
      </c>
      <c r="EP97">
        <v>5.8929799999999997</v>
      </c>
      <c r="EQ97">
        <v>3.4208099999999999</v>
      </c>
      <c r="ER97">
        <v>0.84388999999999903</v>
      </c>
      <c r="ES97">
        <v>28.366679999999999</v>
      </c>
      <c r="ET97">
        <v>64.191509193180096</v>
      </c>
    </row>
    <row r="98" spans="1:150" x14ac:dyDescent="0.15">
      <c r="A98" s="260"/>
      <c r="B98" s="261"/>
      <c r="E98" s="215"/>
      <c r="F98" s="216"/>
      <c r="G98" s="216"/>
      <c r="H98" s="217"/>
      <c r="I98" s="216"/>
      <c r="J98" s="216"/>
      <c r="K98" s="217"/>
      <c r="L98" s="216"/>
      <c r="M98" s="258"/>
      <c r="N98" s="265"/>
      <c r="O98" s="258"/>
      <c r="P98" s="258"/>
      <c r="Q98" s="265"/>
      <c r="R98" s="258"/>
      <c r="S98" s="258"/>
      <c r="T98" s="265"/>
      <c r="U98" s="258"/>
      <c r="V98" s="258"/>
      <c r="W98" s="218"/>
      <c r="X98" s="258"/>
      <c r="Y98" s="266"/>
      <c r="Z98" s="219"/>
      <c r="AA98" s="258"/>
      <c r="AB98" s="266"/>
      <c r="AC98" s="219"/>
      <c r="AD98" s="258"/>
      <c r="AE98" s="266"/>
      <c r="AF98" s="219"/>
      <c r="AG98" s="258"/>
      <c r="AH98" s="266"/>
      <c r="AI98" s="219"/>
      <c r="AJ98" s="258"/>
      <c r="AK98" s="258"/>
      <c r="AL98" s="218"/>
      <c r="AM98" s="258"/>
      <c r="AN98" s="258"/>
      <c r="AO98" s="265"/>
      <c r="AP98" s="258"/>
      <c r="AR98" s="267"/>
      <c r="AS98" s="258"/>
      <c r="AT98" s="268"/>
    </row>
    <row r="99" spans="1:150" s="245" customFormat="1" x14ac:dyDescent="0.15">
      <c r="A99" s="272"/>
      <c r="B99" s="273"/>
      <c r="E99" s="220"/>
      <c r="F99" s="221"/>
      <c r="G99" s="221"/>
      <c r="H99" s="222"/>
      <c r="I99" s="221"/>
      <c r="J99" s="221"/>
      <c r="K99" s="222"/>
      <c r="L99" s="221"/>
      <c r="M99" s="274"/>
      <c r="N99" s="275"/>
      <c r="O99" s="274"/>
      <c r="P99" s="274"/>
      <c r="Q99" s="275"/>
      <c r="R99" s="274"/>
      <c r="S99" s="274"/>
      <c r="T99" s="275"/>
      <c r="U99" s="274"/>
      <c r="V99" s="274"/>
      <c r="W99" s="223"/>
      <c r="X99" s="274"/>
      <c r="Y99" s="276"/>
      <c r="Z99" s="224"/>
      <c r="AA99" s="274"/>
      <c r="AB99" s="276"/>
      <c r="AC99" s="224"/>
      <c r="AD99" s="274"/>
      <c r="AE99" s="276"/>
      <c r="AF99" s="224"/>
      <c r="AG99" s="274"/>
      <c r="AH99" s="276"/>
      <c r="AI99" s="224"/>
      <c r="AJ99" s="274"/>
      <c r="AK99" s="274"/>
      <c r="AL99" s="223"/>
      <c r="AM99" s="274"/>
      <c r="AN99" s="274"/>
      <c r="AO99" s="275"/>
      <c r="AP99" s="274"/>
      <c r="AR99" s="277"/>
      <c r="AS99" s="274"/>
      <c r="AT99" s="278"/>
      <c r="AU99" s="246"/>
      <c r="AW99" s="246"/>
      <c r="AX99" s="246"/>
      <c r="BA99" s="246"/>
      <c r="BD99" s="246"/>
      <c r="BG99" s="246"/>
      <c r="BJ99" s="246"/>
      <c r="BM99" s="246"/>
      <c r="BP99" s="246"/>
      <c r="BS99" s="246"/>
      <c r="BV99" s="246"/>
      <c r="BY99" s="246"/>
      <c r="CB99" s="246"/>
      <c r="CE99" s="246"/>
      <c r="CH99" s="246"/>
      <c r="CK99" s="246"/>
      <c r="CN99" s="246"/>
      <c r="CQ99" s="246"/>
      <c r="DX99" s="246"/>
      <c r="EA99" s="246"/>
      <c r="ED99" s="246"/>
      <c r="EG99" s="246"/>
      <c r="EJ99" s="246"/>
      <c r="EM99" s="246"/>
    </row>
    <row r="100" spans="1:150" s="245" customFormat="1" x14ac:dyDescent="0.15">
      <c r="A100" s="272"/>
      <c r="B100" s="273"/>
      <c r="E100" s="220"/>
      <c r="F100" s="221"/>
      <c r="G100" s="221"/>
      <c r="H100" s="222"/>
      <c r="I100" s="221"/>
      <c r="J100" s="221"/>
      <c r="K100" s="222"/>
      <c r="L100" s="221"/>
      <c r="M100" s="274"/>
      <c r="N100" s="275"/>
      <c r="O100" s="274"/>
      <c r="P100" s="274"/>
      <c r="Q100" s="275"/>
      <c r="R100" s="274"/>
      <c r="S100" s="274"/>
      <c r="T100" s="275"/>
      <c r="U100" s="274"/>
      <c r="V100" s="274"/>
      <c r="W100" s="223"/>
      <c r="X100" s="274"/>
      <c r="Y100" s="276"/>
      <c r="Z100" s="224"/>
      <c r="AA100" s="274"/>
      <c r="AB100" s="276"/>
      <c r="AC100" s="224"/>
      <c r="AD100" s="274"/>
      <c r="AE100" s="276"/>
      <c r="AF100" s="224"/>
      <c r="AG100" s="274"/>
      <c r="AH100" s="276"/>
      <c r="AI100" s="224"/>
      <c r="AJ100" s="274"/>
      <c r="AK100" s="274"/>
      <c r="AL100" s="223"/>
      <c r="AM100" s="274"/>
      <c r="AN100" s="274"/>
      <c r="AO100" s="275"/>
      <c r="AP100" s="274"/>
      <c r="AR100" s="277"/>
      <c r="AS100" s="274"/>
      <c r="AT100" s="278"/>
      <c r="AU100" s="246"/>
      <c r="AW100" s="246"/>
      <c r="AX100" s="246"/>
      <c r="BA100" s="246"/>
      <c r="BD100" s="246"/>
      <c r="BG100" s="246"/>
      <c r="BJ100" s="246"/>
      <c r="BM100" s="246"/>
      <c r="BP100" s="246"/>
      <c r="BS100" s="246"/>
      <c r="BV100" s="246"/>
      <c r="BY100" s="246"/>
      <c r="CB100" s="246"/>
      <c r="CE100" s="246"/>
      <c r="CH100" s="246"/>
      <c r="CK100" s="246"/>
      <c r="CN100" s="246"/>
      <c r="CQ100" s="246"/>
      <c r="DX100" s="246"/>
      <c r="EA100" s="246"/>
      <c r="ED100" s="246"/>
      <c r="EG100" s="246"/>
      <c r="EJ100" s="246"/>
      <c r="EM100" s="246"/>
    </row>
    <row r="101" spans="1:150" ht="14" thickBot="1" x14ac:dyDescent="0.2">
      <c r="A101" s="260"/>
      <c r="B101" s="261"/>
      <c r="E101" s="215"/>
      <c r="F101" s="216"/>
      <c r="G101" s="216"/>
      <c r="H101" s="217"/>
      <c r="I101" s="216"/>
      <c r="J101" s="216"/>
      <c r="K101" s="217"/>
      <c r="L101" s="216"/>
      <c r="M101" s="258"/>
      <c r="N101" s="265"/>
      <c r="O101" s="258"/>
      <c r="P101" s="258"/>
      <c r="Q101" s="265"/>
      <c r="R101" s="258"/>
      <c r="S101" s="258"/>
      <c r="T101" s="265"/>
      <c r="U101" s="258"/>
      <c r="V101" s="258"/>
      <c r="W101" s="219"/>
      <c r="X101" s="258"/>
      <c r="Y101" s="266"/>
      <c r="Z101" s="219"/>
      <c r="AA101" s="258"/>
      <c r="AB101" s="266"/>
      <c r="AC101" s="219"/>
      <c r="AD101" s="258"/>
      <c r="AE101" s="266"/>
      <c r="AF101" s="219"/>
      <c r="AG101" s="258"/>
      <c r="AH101" s="266"/>
      <c r="AI101" s="219"/>
      <c r="AJ101" s="258"/>
      <c r="AK101" s="258"/>
      <c r="AL101" s="219"/>
      <c r="AM101" s="258"/>
      <c r="AN101" s="258"/>
      <c r="AO101" s="265"/>
      <c r="AP101" s="258"/>
      <c r="AR101" s="267"/>
      <c r="AS101" s="258"/>
      <c r="AT101" s="268"/>
      <c r="AW101" s="234"/>
      <c r="BA101" s="234"/>
      <c r="BP101" s="234"/>
      <c r="CE101" s="234"/>
      <c r="DX101" s="234"/>
      <c r="EM101" s="234"/>
    </row>
    <row r="102" spans="1:150" s="249" customFormat="1" ht="14" thickTop="1" x14ac:dyDescent="0.15">
      <c r="A102" s="247" t="s">
        <v>71</v>
      </c>
      <c r="B102" s="248" t="s">
        <v>70</v>
      </c>
      <c r="C102" s="247" t="s">
        <v>72</v>
      </c>
      <c r="E102" s="248"/>
      <c r="H102" s="250" t="s">
        <v>93</v>
      </c>
      <c r="K102" s="250" t="s">
        <v>95</v>
      </c>
      <c r="M102" s="247"/>
      <c r="N102" s="250" t="s">
        <v>96</v>
      </c>
      <c r="O102" s="247"/>
      <c r="P102" s="247"/>
      <c r="Q102" s="250" t="s">
        <v>97</v>
      </c>
      <c r="S102" s="247"/>
      <c r="T102" s="250" t="s">
        <v>98</v>
      </c>
      <c r="U102" s="247"/>
      <c r="V102" s="251"/>
      <c r="W102" s="247" t="s">
        <v>99</v>
      </c>
      <c r="X102" s="247" t="s">
        <v>109</v>
      </c>
      <c r="Y102" s="248"/>
      <c r="Z102" s="250" t="s">
        <v>99</v>
      </c>
      <c r="AA102" s="247" t="s">
        <v>110</v>
      </c>
      <c r="AB102" s="252"/>
      <c r="AC102" s="250" t="s">
        <v>99</v>
      </c>
      <c r="AD102" s="247" t="s">
        <v>111</v>
      </c>
      <c r="AE102" s="248"/>
      <c r="AF102" s="250" t="s">
        <v>99</v>
      </c>
      <c r="AG102" s="247" t="s">
        <v>112</v>
      </c>
      <c r="AH102" s="252"/>
      <c r="AI102" s="250" t="s">
        <v>99</v>
      </c>
      <c r="AJ102" s="247" t="s">
        <v>113</v>
      </c>
      <c r="AK102" s="251"/>
      <c r="AL102" s="247" t="s">
        <v>115</v>
      </c>
      <c r="AM102" s="247" t="s">
        <v>109</v>
      </c>
      <c r="AO102" s="250" t="s">
        <v>115</v>
      </c>
      <c r="AP102" s="247" t="s">
        <v>110</v>
      </c>
      <c r="AQ102" s="247"/>
      <c r="AR102" s="250" t="s">
        <v>115</v>
      </c>
      <c r="AS102" s="247" t="s">
        <v>111</v>
      </c>
      <c r="AU102" s="250" t="s">
        <v>115</v>
      </c>
      <c r="AV102" s="247" t="s">
        <v>112</v>
      </c>
      <c r="AW102" s="247"/>
      <c r="AX102" s="250" t="s">
        <v>115</v>
      </c>
      <c r="AY102" s="247" t="s">
        <v>113</v>
      </c>
      <c r="AZ102" s="251"/>
      <c r="BA102" s="247" t="s">
        <v>116</v>
      </c>
      <c r="BB102" s="247" t="s">
        <v>109</v>
      </c>
      <c r="BD102" s="250" t="s">
        <v>116</v>
      </c>
      <c r="BE102" s="247" t="s">
        <v>110</v>
      </c>
      <c r="BF102" s="247"/>
      <c r="BG102" s="250" t="s">
        <v>116</v>
      </c>
      <c r="BH102" s="247" t="s">
        <v>111</v>
      </c>
      <c r="BJ102" s="250" t="s">
        <v>116</v>
      </c>
      <c r="BK102" s="247" t="s">
        <v>112</v>
      </c>
      <c r="BL102" s="247"/>
      <c r="BM102" s="250" t="s">
        <v>116</v>
      </c>
      <c r="BN102" s="247" t="s">
        <v>113</v>
      </c>
      <c r="BO102" s="251"/>
      <c r="BP102" s="247" t="s">
        <v>28</v>
      </c>
      <c r="BQ102" s="247" t="s">
        <v>109</v>
      </c>
      <c r="BS102" s="250" t="s">
        <v>28</v>
      </c>
      <c r="BT102" s="247" t="s">
        <v>110</v>
      </c>
      <c r="BU102" s="247"/>
      <c r="BV102" s="250" t="s">
        <v>28</v>
      </c>
      <c r="BW102" s="247" t="s">
        <v>111</v>
      </c>
      <c r="BY102" s="250" t="s">
        <v>28</v>
      </c>
      <c r="BZ102" s="247" t="s">
        <v>112</v>
      </c>
      <c r="CA102" s="247"/>
      <c r="CB102" s="250" t="s">
        <v>28</v>
      </c>
      <c r="CC102" s="247" t="s">
        <v>113</v>
      </c>
      <c r="CD102" s="251"/>
      <c r="CE102" s="247" t="s">
        <v>29</v>
      </c>
      <c r="CF102" s="247" t="s">
        <v>109</v>
      </c>
      <c r="CH102" s="250" t="s">
        <v>29</v>
      </c>
      <c r="CI102" s="247" t="s">
        <v>110</v>
      </c>
      <c r="CJ102" s="247"/>
      <c r="CK102" s="250" t="s">
        <v>29</v>
      </c>
      <c r="CL102" s="247" t="s">
        <v>111</v>
      </c>
      <c r="CN102" s="250" t="s">
        <v>29</v>
      </c>
      <c r="CO102" s="247" t="s">
        <v>112</v>
      </c>
      <c r="CP102" s="247"/>
      <c r="CQ102" s="250" t="s">
        <v>29</v>
      </c>
      <c r="CR102" s="247" t="s">
        <v>113</v>
      </c>
      <c r="CS102" s="251"/>
      <c r="CT102" s="247" t="s">
        <v>52</v>
      </c>
      <c r="CU102" s="247" t="s">
        <v>109</v>
      </c>
      <c r="CW102" s="250" t="s">
        <v>52</v>
      </c>
      <c r="CX102" s="247" t="s">
        <v>110</v>
      </c>
      <c r="CY102" s="247"/>
      <c r="CZ102" s="250" t="s">
        <v>52</v>
      </c>
      <c r="DA102" s="247" t="s">
        <v>111</v>
      </c>
      <c r="DC102" s="250" t="s">
        <v>52</v>
      </c>
      <c r="DD102" s="247" t="s">
        <v>112</v>
      </c>
      <c r="DE102" s="247"/>
      <c r="DF102" s="250" t="s">
        <v>52</v>
      </c>
      <c r="DG102" s="247" t="s">
        <v>113</v>
      </c>
      <c r="DH102" s="251"/>
      <c r="DI102" s="247" t="s">
        <v>117</v>
      </c>
      <c r="DJ102" s="247" t="s">
        <v>109</v>
      </c>
      <c r="DL102" s="247" t="s">
        <v>117</v>
      </c>
      <c r="DM102" s="247" t="s">
        <v>110</v>
      </c>
      <c r="DN102" s="247"/>
      <c r="DO102" s="247" t="s">
        <v>117</v>
      </c>
      <c r="DP102" s="247" t="s">
        <v>111</v>
      </c>
      <c r="DR102" s="247" t="s">
        <v>117</v>
      </c>
      <c r="DS102" s="247" t="s">
        <v>112</v>
      </c>
      <c r="DT102" s="247"/>
      <c r="DU102" s="247" t="s">
        <v>117</v>
      </c>
      <c r="DV102" s="247" t="s">
        <v>113</v>
      </c>
      <c r="DW102" s="251"/>
      <c r="DX102" s="247" t="s">
        <v>136</v>
      </c>
      <c r="DY102" s="247" t="s">
        <v>109</v>
      </c>
      <c r="EA102" s="247" t="s">
        <v>136</v>
      </c>
      <c r="EB102" s="247" t="s">
        <v>110</v>
      </c>
      <c r="EC102" s="247"/>
      <c r="ED102" s="247" t="s">
        <v>136</v>
      </c>
      <c r="EE102" s="247" t="s">
        <v>111</v>
      </c>
      <c r="EG102" s="247" t="s">
        <v>136</v>
      </c>
      <c r="EH102" s="247" t="s">
        <v>112</v>
      </c>
      <c r="EI102" s="247"/>
      <c r="EJ102" s="247" t="s">
        <v>136</v>
      </c>
      <c r="EK102" s="247" t="s">
        <v>113</v>
      </c>
      <c r="EL102" s="251"/>
      <c r="EM102" s="247" t="s">
        <v>114</v>
      </c>
    </row>
    <row r="103" spans="1:150" s="298" customFormat="1" x14ac:dyDescent="0.15">
      <c r="A103" s="295" t="s">
        <v>37</v>
      </c>
      <c r="B103" s="257" t="s">
        <v>51</v>
      </c>
      <c r="C103" s="295" t="s">
        <v>21</v>
      </c>
      <c r="D103" s="295" t="s">
        <v>17</v>
      </c>
      <c r="E103" s="259" t="s">
        <v>18</v>
      </c>
      <c r="F103" s="295" t="s">
        <v>19</v>
      </c>
      <c r="G103" s="295" t="s">
        <v>20</v>
      </c>
      <c r="H103" s="296" t="s">
        <v>31</v>
      </c>
      <c r="I103" s="295" t="s">
        <v>32</v>
      </c>
      <c r="J103" s="295" t="s">
        <v>33</v>
      </c>
      <c r="K103" s="296" t="s">
        <v>31</v>
      </c>
      <c r="L103" s="295" t="s">
        <v>32</v>
      </c>
      <c r="M103" s="295" t="s">
        <v>33</v>
      </c>
      <c r="N103" s="296" t="s">
        <v>31</v>
      </c>
      <c r="O103" s="295" t="s">
        <v>32</v>
      </c>
      <c r="P103" s="295" t="s">
        <v>33</v>
      </c>
      <c r="Q103" s="296" t="s">
        <v>31</v>
      </c>
      <c r="R103" s="295" t="s">
        <v>32</v>
      </c>
      <c r="S103" s="295" t="s">
        <v>33</v>
      </c>
      <c r="T103" s="296" t="s">
        <v>31</v>
      </c>
      <c r="U103" s="295" t="s">
        <v>32</v>
      </c>
      <c r="V103" s="297" t="s">
        <v>33</v>
      </c>
      <c r="W103" s="295" t="s">
        <v>106</v>
      </c>
      <c r="X103" s="295" t="s">
        <v>107</v>
      </c>
      <c r="Y103" s="295" t="s">
        <v>108</v>
      </c>
      <c r="Z103" s="295" t="s">
        <v>106</v>
      </c>
      <c r="AA103" s="295" t="s">
        <v>107</v>
      </c>
      <c r="AB103" s="295" t="s">
        <v>108</v>
      </c>
      <c r="AC103" s="295" t="s">
        <v>106</v>
      </c>
      <c r="AD103" s="295" t="s">
        <v>107</v>
      </c>
      <c r="AE103" s="295" t="s">
        <v>108</v>
      </c>
      <c r="AF103" s="295" t="s">
        <v>106</v>
      </c>
      <c r="AG103" s="295" t="s">
        <v>107</v>
      </c>
      <c r="AH103" s="295" t="s">
        <v>108</v>
      </c>
      <c r="AI103" s="295" t="s">
        <v>106</v>
      </c>
      <c r="AJ103" s="295" t="s">
        <v>107</v>
      </c>
      <c r="AK103" s="297" t="s">
        <v>108</v>
      </c>
      <c r="AL103" s="295" t="s">
        <v>106</v>
      </c>
      <c r="AM103" s="295" t="s">
        <v>107</v>
      </c>
      <c r="AN103" s="295" t="s">
        <v>108</v>
      </c>
      <c r="AO103" s="296" t="s">
        <v>106</v>
      </c>
      <c r="AP103" s="295" t="s">
        <v>107</v>
      </c>
      <c r="AQ103" s="295" t="s">
        <v>108</v>
      </c>
      <c r="AR103" s="296" t="s">
        <v>106</v>
      </c>
      <c r="AS103" s="295" t="s">
        <v>107</v>
      </c>
      <c r="AT103" s="295" t="s">
        <v>108</v>
      </c>
      <c r="AU103" s="296" t="s">
        <v>106</v>
      </c>
      <c r="AV103" s="295" t="s">
        <v>107</v>
      </c>
      <c r="AW103" s="295" t="s">
        <v>108</v>
      </c>
      <c r="AX103" s="296" t="s">
        <v>106</v>
      </c>
      <c r="AY103" s="295" t="s">
        <v>107</v>
      </c>
      <c r="AZ103" s="297" t="s">
        <v>108</v>
      </c>
      <c r="BA103" s="295" t="s">
        <v>106</v>
      </c>
      <c r="BB103" s="295" t="s">
        <v>107</v>
      </c>
      <c r="BC103" s="295" t="s">
        <v>108</v>
      </c>
      <c r="BD103" s="296" t="s">
        <v>106</v>
      </c>
      <c r="BE103" s="295" t="s">
        <v>107</v>
      </c>
      <c r="BF103" s="295" t="s">
        <v>108</v>
      </c>
      <c r="BG103" s="296" t="s">
        <v>106</v>
      </c>
      <c r="BH103" s="295" t="s">
        <v>107</v>
      </c>
      <c r="BI103" s="295" t="s">
        <v>108</v>
      </c>
      <c r="BJ103" s="296" t="s">
        <v>106</v>
      </c>
      <c r="BK103" s="295" t="s">
        <v>107</v>
      </c>
      <c r="BL103" s="295" t="s">
        <v>108</v>
      </c>
      <c r="BM103" s="296" t="s">
        <v>106</v>
      </c>
      <c r="BN103" s="295" t="s">
        <v>107</v>
      </c>
      <c r="BO103" s="297" t="s">
        <v>108</v>
      </c>
      <c r="BP103" s="295" t="s">
        <v>106</v>
      </c>
      <c r="BQ103" s="295" t="s">
        <v>107</v>
      </c>
      <c r="BR103" s="295" t="s">
        <v>108</v>
      </c>
      <c r="BS103" s="296" t="s">
        <v>106</v>
      </c>
      <c r="BT103" s="295" t="s">
        <v>107</v>
      </c>
      <c r="BU103" s="295" t="s">
        <v>108</v>
      </c>
      <c r="BV103" s="296" t="s">
        <v>106</v>
      </c>
      <c r="BW103" s="295" t="s">
        <v>107</v>
      </c>
      <c r="BX103" s="295" t="s">
        <v>108</v>
      </c>
      <c r="BY103" s="296" t="s">
        <v>106</v>
      </c>
      <c r="BZ103" s="295" t="s">
        <v>107</v>
      </c>
      <c r="CA103" s="295" t="s">
        <v>108</v>
      </c>
      <c r="CB103" s="296" t="s">
        <v>106</v>
      </c>
      <c r="CC103" s="295" t="s">
        <v>107</v>
      </c>
      <c r="CD103" s="297" t="s">
        <v>108</v>
      </c>
      <c r="CE103" s="295" t="s">
        <v>106</v>
      </c>
      <c r="CF103" s="295" t="s">
        <v>107</v>
      </c>
      <c r="CG103" s="295" t="s">
        <v>108</v>
      </c>
      <c r="CH103" s="296" t="s">
        <v>106</v>
      </c>
      <c r="CI103" s="295" t="s">
        <v>107</v>
      </c>
      <c r="CJ103" s="295" t="s">
        <v>108</v>
      </c>
      <c r="CK103" s="296" t="s">
        <v>106</v>
      </c>
      <c r="CL103" s="295" t="s">
        <v>107</v>
      </c>
      <c r="CM103" s="295" t="s">
        <v>108</v>
      </c>
      <c r="CN103" s="296" t="s">
        <v>106</v>
      </c>
      <c r="CO103" s="295" t="s">
        <v>107</v>
      </c>
      <c r="CP103" s="295" t="s">
        <v>108</v>
      </c>
      <c r="CQ103" s="296" t="s">
        <v>106</v>
      </c>
      <c r="CR103" s="295" t="s">
        <v>107</v>
      </c>
      <c r="CS103" s="297" t="s">
        <v>108</v>
      </c>
      <c r="CT103" s="295" t="s">
        <v>106</v>
      </c>
      <c r="CU103" s="295" t="s">
        <v>107</v>
      </c>
      <c r="CV103" s="295" t="s">
        <v>108</v>
      </c>
      <c r="CW103" s="296" t="s">
        <v>106</v>
      </c>
      <c r="CX103" s="295" t="s">
        <v>107</v>
      </c>
      <c r="CY103" s="295" t="s">
        <v>108</v>
      </c>
      <c r="CZ103" s="296" t="s">
        <v>106</v>
      </c>
      <c r="DA103" s="295" t="s">
        <v>107</v>
      </c>
      <c r="DB103" s="295" t="s">
        <v>108</v>
      </c>
      <c r="DC103" s="296" t="s">
        <v>106</v>
      </c>
      <c r="DD103" s="295" t="s">
        <v>107</v>
      </c>
      <c r="DE103" s="295" t="s">
        <v>108</v>
      </c>
      <c r="DF103" s="296" t="s">
        <v>106</v>
      </c>
      <c r="DG103" s="295" t="s">
        <v>107</v>
      </c>
      <c r="DH103" s="297" t="s">
        <v>108</v>
      </c>
      <c r="DI103" s="295" t="s">
        <v>106</v>
      </c>
      <c r="DJ103" s="295" t="s">
        <v>107</v>
      </c>
      <c r="DK103" s="295" t="s">
        <v>108</v>
      </c>
      <c r="DL103" s="296" t="s">
        <v>106</v>
      </c>
      <c r="DM103" s="295" t="s">
        <v>107</v>
      </c>
      <c r="DN103" s="295" t="s">
        <v>108</v>
      </c>
      <c r="DO103" s="296" t="s">
        <v>106</v>
      </c>
      <c r="DP103" s="295" t="s">
        <v>107</v>
      </c>
      <c r="DQ103" s="295" t="s">
        <v>108</v>
      </c>
      <c r="DR103" s="296" t="s">
        <v>106</v>
      </c>
      <c r="DS103" s="295" t="s">
        <v>107</v>
      </c>
      <c r="DT103" s="295" t="s">
        <v>108</v>
      </c>
      <c r="DU103" s="296" t="s">
        <v>106</v>
      </c>
      <c r="DV103" s="295" t="s">
        <v>107</v>
      </c>
      <c r="DW103" s="297" t="s">
        <v>108</v>
      </c>
      <c r="DX103" s="295" t="s">
        <v>106</v>
      </c>
      <c r="DY103" s="295" t="s">
        <v>107</v>
      </c>
      <c r="DZ103" s="295" t="s">
        <v>108</v>
      </c>
      <c r="EA103" s="296" t="s">
        <v>106</v>
      </c>
      <c r="EB103" s="295" t="s">
        <v>107</v>
      </c>
      <c r="EC103" s="295" t="s">
        <v>108</v>
      </c>
      <c r="ED103" s="296" t="s">
        <v>106</v>
      </c>
      <c r="EE103" s="295" t="s">
        <v>107</v>
      </c>
      <c r="EF103" s="295" t="s">
        <v>108</v>
      </c>
      <c r="EG103" s="296" t="s">
        <v>106</v>
      </c>
      <c r="EH103" s="295" t="s">
        <v>107</v>
      </c>
      <c r="EI103" s="295" t="s">
        <v>108</v>
      </c>
      <c r="EJ103" s="296" t="s">
        <v>106</v>
      </c>
      <c r="EK103" s="295" t="s">
        <v>107</v>
      </c>
      <c r="EL103" s="297" t="s">
        <v>108</v>
      </c>
      <c r="EM103" s="295" t="s">
        <v>100</v>
      </c>
      <c r="EN103" s="295" t="s">
        <v>101</v>
      </c>
      <c r="EO103" s="295" t="s">
        <v>102</v>
      </c>
      <c r="EP103" s="295" t="s">
        <v>103</v>
      </c>
      <c r="EQ103" s="295" t="s">
        <v>104</v>
      </c>
      <c r="ER103" s="295" t="s">
        <v>105</v>
      </c>
      <c r="ES103" s="295" t="s">
        <v>118</v>
      </c>
      <c r="ET103" s="295" t="s">
        <v>120</v>
      </c>
    </row>
    <row r="104" spans="1:150" s="298" customFormat="1" x14ac:dyDescent="0.15">
      <c r="A104" s="295" t="s">
        <v>38</v>
      </c>
      <c r="B104" s="257" t="s">
        <v>57</v>
      </c>
      <c r="C104" s="298">
        <v>0</v>
      </c>
      <c r="D104" s="298">
        <v>0</v>
      </c>
      <c r="E104" s="257">
        <v>1.28281</v>
      </c>
      <c r="F104" s="298">
        <v>1.9000000000000001E-4</v>
      </c>
      <c r="G104" s="298">
        <v>0.22046099999999999</v>
      </c>
      <c r="H104" s="298">
        <v>3.2627625</v>
      </c>
      <c r="I104" s="298">
        <v>1.23314875</v>
      </c>
      <c r="J104" s="298">
        <v>4.4959112499999998</v>
      </c>
      <c r="K104" s="298">
        <v>3.3833000000000002</v>
      </c>
      <c r="L104" s="298">
        <v>1.1664399999999999</v>
      </c>
      <c r="M104" s="298">
        <v>4.5497399999999999</v>
      </c>
      <c r="N104" s="298">
        <v>3.7378749999999998</v>
      </c>
      <c r="O104" s="298">
        <v>1.140055</v>
      </c>
      <c r="P104" s="298">
        <v>4.8779300000000001</v>
      </c>
      <c r="Q104" s="298">
        <v>3.98182499999999</v>
      </c>
      <c r="R104" s="298">
        <v>1.2055324999999999</v>
      </c>
      <c r="S104" s="298">
        <v>5.1873575000000001</v>
      </c>
      <c r="T104" s="298">
        <v>4.2824400000000002</v>
      </c>
      <c r="U104" s="298">
        <v>1.29027</v>
      </c>
      <c r="V104" s="298">
        <v>5.5727099999999998</v>
      </c>
      <c r="W104" s="298">
        <v>0</v>
      </c>
      <c r="X104" s="298">
        <v>0</v>
      </c>
      <c r="Y104" s="298">
        <v>0</v>
      </c>
      <c r="Z104" s="298">
        <v>0</v>
      </c>
      <c r="AA104" s="298">
        <v>0</v>
      </c>
      <c r="AB104" s="298">
        <v>0</v>
      </c>
      <c r="AC104" s="298">
        <v>0</v>
      </c>
      <c r="AD104" s="298">
        <v>0</v>
      </c>
      <c r="AE104" s="298">
        <v>0</v>
      </c>
      <c r="AF104" s="298">
        <v>0</v>
      </c>
      <c r="AG104" s="298">
        <v>0</v>
      </c>
      <c r="AH104" s="298">
        <v>0</v>
      </c>
      <c r="AI104" s="298">
        <v>0</v>
      </c>
      <c r="AJ104" s="298">
        <v>0</v>
      </c>
      <c r="AK104" s="298">
        <v>0</v>
      </c>
      <c r="AL104" s="298">
        <v>0</v>
      </c>
      <c r="AM104" s="298">
        <v>0</v>
      </c>
      <c r="AN104" s="298">
        <v>0</v>
      </c>
      <c r="AO104" s="298">
        <v>0</v>
      </c>
      <c r="AP104" s="298">
        <v>0</v>
      </c>
      <c r="AQ104" s="298">
        <v>0</v>
      </c>
      <c r="AR104" s="298">
        <v>0</v>
      </c>
      <c r="AS104" s="298">
        <v>0</v>
      </c>
      <c r="AT104" s="298">
        <v>0</v>
      </c>
      <c r="AU104" s="298">
        <v>0</v>
      </c>
      <c r="AV104" s="298">
        <v>0</v>
      </c>
      <c r="AW104" s="298">
        <v>0</v>
      </c>
      <c r="AX104" s="298">
        <v>0</v>
      </c>
      <c r="AY104" s="298">
        <v>0</v>
      </c>
      <c r="AZ104" s="298">
        <v>0</v>
      </c>
      <c r="BA104" s="298">
        <v>0</v>
      </c>
      <c r="BB104" s="298">
        <v>0</v>
      </c>
      <c r="BC104" s="295">
        <v>0</v>
      </c>
      <c r="BD104" s="298">
        <v>0</v>
      </c>
      <c r="BE104" s="298">
        <v>0</v>
      </c>
      <c r="BF104" s="295">
        <v>0</v>
      </c>
      <c r="BG104" s="298">
        <v>0</v>
      </c>
      <c r="BH104" s="298">
        <v>0</v>
      </c>
      <c r="BI104" s="295">
        <v>0</v>
      </c>
      <c r="BJ104" s="298">
        <v>0</v>
      </c>
      <c r="BK104" s="298">
        <v>0</v>
      </c>
      <c r="BL104" s="295">
        <v>0</v>
      </c>
      <c r="BM104" s="298">
        <v>0</v>
      </c>
      <c r="BN104" s="298">
        <v>0</v>
      </c>
      <c r="BO104" s="295">
        <v>0</v>
      </c>
      <c r="BP104" s="298">
        <v>0</v>
      </c>
      <c r="BQ104" s="298">
        <v>0</v>
      </c>
      <c r="BR104" s="298">
        <v>0</v>
      </c>
      <c r="BS104" s="298">
        <v>0</v>
      </c>
      <c r="BT104" s="298">
        <v>0</v>
      </c>
      <c r="BU104" s="298">
        <v>0</v>
      </c>
      <c r="BV104" s="298">
        <v>0</v>
      </c>
      <c r="BW104" s="298">
        <v>0</v>
      </c>
      <c r="BX104" s="298">
        <v>0</v>
      </c>
      <c r="BY104" s="298">
        <v>0</v>
      </c>
      <c r="BZ104" s="298">
        <v>0</v>
      </c>
      <c r="CA104" s="298">
        <v>0</v>
      </c>
      <c r="CB104" s="298">
        <v>0</v>
      </c>
      <c r="CC104" s="298">
        <v>0</v>
      </c>
      <c r="CD104" s="298">
        <v>0</v>
      </c>
      <c r="CE104" s="298">
        <v>0</v>
      </c>
      <c r="CF104" s="298">
        <v>0</v>
      </c>
      <c r="CG104" s="298">
        <v>0</v>
      </c>
      <c r="CH104" s="298">
        <v>0</v>
      </c>
      <c r="CI104" s="298">
        <v>0</v>
      </c>
      <c r="CJ104" s="298">
        <v>0</v>
      </c>
      <c r="CK104" s="298">
        <v>0</v>
      </c>
      <c r="CL104" s="298">
        <v>0</v>
      </c>
      <c r="CM104" s="298">
        <v>0</v>
      </c>
      <c r="CN104" s="298">
        <v>0</v>
      </c>
      <c r="CO104" s="298">
        <v>0</v>
      </c>
      <c r="CP104" s="298">
        <v>0</v>
      </c>
      <c r="CQ104" s="298">
        <v>0</v>
      </c>
      <c r="CR104" s="298">
        <v>0</v>
      </c>
      <c r="CS104" s="298">
        <v>0</v>
      </c>
      <c r="CT104" s="298">
        <v>0</v>
      </c>
      <c r="CU104" s="298">
        <v>0</v>
      </c>
      <c r="CV104" s="298">
        <v>0</v>
      </c>
      <c r="CW104" s="298">
        <v>0</v>
      </c>
      <c r="CX104" s="298">
        <v>0</v>
      </c>
      <c r="CY104" s="298">
        <v>0</v>
      </c>
      <c r="CZ104" s="298">
        <v>0</v>
      </c>
      <c r="DA104" s="298">
        <v>0</v>
      </c>
      <c r="DB104" s="298">
        <v>0</v>
      </c>
      <c r="DC104" s="298">
        <v>0</v>
      </c>
      <c r="DD104" s="298">
        <v>0</v>
      </c>
      <c r="DE104" s="298">
        <v>0</v>
      </c>
      <c r="DF104" s="298">
        <v>0</v>
      </c>
      <c r="DG104" s="298">
        <v>0</v>
      </c>
      <c r="DH104" s="298">
        <v>0</v>
      </c>
      <c r="DI104" s="298">
        <v>0</v>
      </c>
      <c r="DJ104" s="298">
        <v>0</v>
      </c>
      <c r="DK104" s="295">
        <v>0</v>
      </c>
      <c r="DL104" s="298">
        <v>0</v>
      </c>
      <c r="DM104" s="298">
        <v>0</v>
      </c>
      <c r="DN104" s="295">
        <v>0</v>
      </c>
      <c r="DO104" s="298">
        <v>0</v>
      </c>
      <c r="DP104" s="298">
        <v>0</v>
      </c>
      <c r="DQ104" s="295">
        <v>0</v>
      </c>
      <c r="DR104" s="298">
        <v>0</v>
      </c>
      <c r="DS104" s="298">
        <v>0</v>
      </c>
      <c r="DT104" s="295">
        <v>0</v>
      </c>
      <c r="DU104" s="298">
        <v>0</v>
      </c>
      <c r="DV104" s="298">
        <v>0</v>
      </c>
      <c r="DW104" s="295">
        <v>0</v>
      </c>
      <c r="EM104" s="298">
        <v>0</v>
      </c>
      <c r="EN104" s="298">
        <v>0</v>
      </c>
      <c r="EO104" s="295">
        <v>0</v>
      </c>
      <c r="EP104" s="298">
        <v>0</v>
      </c>
      <c r="EQ104" s="298">
        <v>0</v>
      </c>
      <c r="ER104" s="298">
        <v>0</v>
      </c>
      <c r="ES104" s="298">
        <v>0</v>
      </c>
    </row>
    <row r="105" spans="1:150" s="298" customFormat="1" x14ac:dyDescent="0.15">
      <c r="A105" s="295" t="s">
        <v>73</v>
      </c>
      <c r="B105" s="259" t="s">
        <v>75</v>
      </c>
      <c r="C105" s="298">
        <v>3.5256599999999998</v>
      </c>
      <c r="D105" s="298">
        <v>0.1</v>
      </c>
      <c r="E105" s="257">
        <v>1.2411399999999999</v>
      </c>
      <c r="F105" s="298">
        <v>1.9000000000000001E-4</v>
      </c>
      <c r="G105" s="298">
        <v>0.19428899999999999</v>
      </c>
      <c r="H105" s="298">
        <v>3.2755749999999999</v>
      </c>
      <c r="I105" s="298">
        <v>1.238405</v>
      </c>
      <c r="J105" s="298">
        <v>4.5139800000000001</v>
      </c>
      <c r="K105" s="298">
        <v>3.3950499999999999</v>
      </c>
      <c r="L105" s="298">
        <v>1.1689925000000001</v>
      </c>
      <c r="M105" s="298">
        <v>4.5640425000000002</v>
      </c>
      <c r="N105" s="298">
        <v>3.7224249999999999</v>
      </c>
      <c r="O105" s="298">
        <v>1.1386799999999999</v>
      </c>
      <c r="P105" s="298">
        <v>4.8611050000000002</v>
      </c>
      <c r="Q105" s="298">
        <v>3.9646750000000002</v>
      </c>
      <c r="R105" s="298">
        <v>1.1991000000000001</v>
      </c>
      <c r="S105" s="298">
        <v>5.1637750000000002</v>
      </c>
      <c r="T105" s="298">
        <v>4.2490300000000003</v>
      </c>
      <c r="U105" s="298">
        <v>1.2835700000000001</v>
      </c>
      <c r="V105" s="298">
        <v>5.5326000000000004</v>
      </c>
      <c r="W105" s="298">
        <v>4.3825000000000003</v>
      </c>
      <c r="X105" s="298">
        <v>1.4012500000000001</v>
      </c>
      <c r="Y105" s="298">
        <v>5.7837500000000004</v>
      </c>
      <c r="Z105" s="298">
        <v>4.3825000000000003</v>
      </c>
      <c r="AA105" s="298">
        <v>1.4019999999999999</v>
      </c>
      <c r="AB105" s="298">
        <v>5.7845000000000004</v>
      </c>
      <c r="AC105" s="298">
        <v>4.38</v>
      </c>
      <c r="AD105" s="298">
        <v>1.4019999999999999</v>
      </c>
      <c r="AE105" s="298">
        <v>5.782</v>
      </c>
      <c r="AF105" s="298">
        <v>4.38</v>
      </c>
      <c r="AG105" s="298">
        <v>1.4017500000000001</v>
      </c>
      <c r="AH105" s="298">
        <v>5.7817499999999997</v>
      </c>
      <c r="AI105" s="298">
        <v>4.3780000000000001</v>
      </c>
      <c r="AJ105" s="298">
        <v>1.4019999999999999</v>
      </c>
      <c r="AK105" s="298">
        <v>5.78</v>
      </c>
      <c r="AL105" s="298">
        <v>122.7625</v>
      </c>
      <c r="AM105" s="298">
        <v>39.287500000000001</v>
      </c>
      <c r="AN105" s="298">
        <v>162.05000000000001</v>
      </c>
      <c r="AO105" s="298">
        <v>122.75</v>
      </c>
      <c r="AP105" s="298">
        <v>39.274999999999999</v>
      </c>
      <c r="AQ105" s="298">
        <v>162.02500000000001</v>
      </c>
      <c r="AR105" s="298">
        <v>122.75</v>
      </c>
      <c r="AS105" s="298">
        <v>39.274999999999999</v>
      </c>
      <c r="AT105" s="298">
        <v>162.02500000000001</v>
      </c>
      <c r="AU105" s="298">
        <v>122.75</v>
      </c>
      <c r="AV105" s="298">
        <v>39.274999999999999</v>
      </c>
      <c r="AW105" s="298">
        <v>162.02500000000001</v>
      </c>
      <c r="AX105" s="298">
        <v>122.8</v>
      </c>
      <c r="AY105" s="298">
        <v>39.29</v>
      </c>
      <c r="AZ105" s="298">
        <v>162.09</v>
      </c>
      <c r="BA105" s="298">
        <v>2.1250000000000002E-3</v>
      </c>
      <c r="BB105" s="298">
        <v>7.3012499999999998E-4</v>
      </c>
      <c r="BC105" s="295">
        <v>2.855125E-3</v>
      </c>
      <c r="BD105" s="298">
        <v>2.2517499999999998E-3</v>
      </c>
      <c r="BE105" s="298">
        <v>7.3950000000000003E-4</v>
      </c>
      <c r="BF105" s="295">
        <v>2.99125E-3</v>
      </c>
      <c r="BG105" s="298">
        <v>2.5349999999999999E-3</v>
      </c>
      <c r="BH105" s="298">
        <v>7.8974999999999998E-4</v>
      </c>
      <c r="BI105" s="295">
        <v>3.32475E-3</v>
      </c>
      <c r="BJ105" s="298">
        <v>2.6949999999999999E-3</v>
      </c>
      <c r="BK105" s="298">
        <v>8.3299999999999997E-4</v>
      </c>
      <c r="BL105" s="295">
        <v>3.5279999999999999E-3</v>
      </c>
      <c r="BM105" s="298">
        <v>2.8809999999999999E-3</v>
      </c>
      <c r="BN105" s="298">
        <v>8.9030000000000001E-4</v>
      </c>
      <c r="BO105" s="295">
        <v>3.7713E-3</v>
      </c>
      <c r="BP105" s="301">
        <v>6.0050000000000001E-6</v>
      </c>
      <c r="BQ105" s="301">
        <v>2.1725E-6</v>
      </c>
      <c r="BR105" s="301">
        <v>8.1774999999999992E-6</v>
      </c>
      <c r="BS105" s="301">
        <v>6.6924999999999999E-6</v>
      </c>
      <c r="BT105" s="301">
        <v>2.2284999999999999E-6</v>
      </c>
      <c r="BU105" s="301">
        <v>8.9209999999999998E-6</v>
      </c>
      <c r="BV105" s="301">
        <v>8.4349999999999997E-6</v>
      </c>
      <c r="BW105" s="301">
        <v>2.5399999999999998E-6</v>
      </c>
      <c r="BX105" s="301">
        <v>1.0974999999999899E-5</v>
      </c>
      <c r="BY105" s="301">
        <v>9.5249999999999994E-6</v>
      </c>
      <c r="BZ105" s="301">
        <v>2.83E-6</v>
      </c>
      <c r="CA105" s="301">
        <v>1.2354999999999999E-5</v>
      </c>
      <c r="CB105" s="301">
        <v>1.0869999999999999E-5</v>
      </c>
      <c r="CC105" s="301">
        <v>3.236E-6</v>
      </c>
      <c r="CD105" s="301">
        <v>1.4106E-5</v>
      </c>
      <c r="CE105" s="301">
        <v>2.2612500000000001E-8</v>
      </c>
      <c r="CF105" s="301">
        <v>8.3374999999999994E-9</v>
      </c>
      <c r="CG105" s="301">
        <v>3.0950000000000003E-8</v>
      </c>
      <c r="CH105" s="301">
        <v>2.6724999999999999E-8</v>
      </c>
      <c r="CI105" s="301">
        <v>8.9775000000000005E-9</v>
      </c>
      <c r="CJ105" s="301">
        <v>3.5702499999999998E-8</v>
      </c>
      <c r="CK105" s="301">
        <v>3.8000000000000003E-8</v>
      </c>
      <c r="CL105" s="301">
        <v>1.1104999999999999E-8</v>
      </c>
      <c r="CM105" s="301">
        <v>4.9105000000000002E-8</v>
      </c>
      <c r="CN105" s="301">
        <v>4.5424999999999998E-8</v>
      </c>
      <c r="CO105" s="301">
        <v>1.31775E-8</v>
      </c>
      <c r="CP105" s="301">
        <v>5.8602499999999998E-8</v>
      </c>
      <c r="CQ105" s="301">
        <v>5.5360000000000001E-8</v>
      </c>
      <c r="CR105" s="301">
        <v>1.618E-8</v>
      </c>
      <c r="CS105" s="301">
        <v>7.1540000000000004E-8</v>
      </c>
      <c r="CT105" s="298">
        <v>0</v>
      </c>
      <c r="CU105" s="298">
        <v>0</v>
      </c>
      <c r="CV105" s="298">
        <v>0</v>
      </c>
      <c r="CW105" s="298">
        <v>0</v>
      </c>
      <c r="CX105" s="298">
        <v>0</v>
      </c>
      <c r="CY105" s="298">
        <v>0</v>
      </c>
      <c r="CZ105" s="298">
        <v>0</v>
      </c>
      <c r="DA105" s="298">
        <v>0</v>
      </c>
      <c r="DB105" s="298">
        <v>0</v>
      </c>
      <c r="DC105" s="298">
        <v>0</v>
      </c>
      <c r="DD105" s="298">
        <v>0</v>
      </c>
      <c r="DE105" s="298">
        <v>0</v>
      </c>
      <c r="DF105" s="298">
        <v>0</v>
      </c>
      <c r="DG105" s="298">
        <v>0</v>
      </c>
      <c r="DH105" s="298">
        <v>0</v>
      </c>
      <c r="DI105" s="298">
        <v>2.1310276125000001E-3</v>
      </c>
      <c r="DJ105" s="298">
        <v>7.3230583749999995E-4</v>
      </c>
      <c r="DK105" s="295">
        <v>2.86333345E-3</v>
      </c>
      <c r="DL105" s="298">
        <v>2.2584692249999999E-3</v>
      </c>
      <c r="DM105" s="298">
        <v>7.4173747749999995E-4</v>
      </c>
      <c r="DN105" s="295">
        <v>3.0002067024999901E-3</v>
      </c>
      <c r="DO105" s="298">
        <v>2.5434730000000001E-3</v>
      </c>
      <c r="DP105" s="298">
        <v>7.9230110499999896E-4</v>
      </c>
      <c r="DQ105" s="295">
        <v>3.3357741049999902E-3</v>
      </c>
      <c r="DR105" s="298">
        <v>2.7045704249999999E-3</v>
      </c>
      <c r="DS105" s="298">
        <v>8.3584317750000001E-4</v>
      </c>
      <c r="DT105" s="295">
        <v>3.5404136024999901E-3</v>
      </c>
      <c r="DU105" s="298">
        <v>2.8919253599999999E-3</v>
      </c>
      <c r="DV105" s="298">
        <v>8.9355217999999997E-4</v>
      </c>
      <c r="DW105" s="295">
        <v>3.7854775399999898E-3</v>
      </c>
      <c r="DX105" s="298">
        <v>99.717149957858595</v>
      </c>
      <c r="DY105" s="298">
        <v>99.702195805587806</v>
      </c>
      <c r="DZ105" s="298">
        <v>99.713325390027407</v>
      </c>
      <c r="EA105" s="298">
        <v>99.702487644036793</v>
      </c>
      <c r="EB105" s="298">
        <v>99.698346440907699</v>
      </c>
      <c r="EC105" s="298">
        <v>99.701463819391606</v>
      </c>
      <c r="ED105" s="298">
        <v>99.666872815241206</v>
      </c>
      <c r="EE105" s="298">
        <v>99.678013196763104</v>
      </c>
      <c r="EF105" s="298">
        <v>99.6695188387164</v>
      </c>
      <c r="EG105" s="298">
        <v>99.646138813338496</v>
      </c>
      <c r="EH105" s="298">
        <v>99.659843188706205</v>
      </c>
      <c r="EI105" s="298">
        <v>99.649374228727496</v>
      </c>
      <c r="EJ105" s="298">
        <v>99.622211549747604</v>
      </c>
      <c r="EK105" s="298">
        <v>99.636039162256793</v>
      </c>
      <c r="EL105" s="298">
        <v>99.625475521907305</v>
      </c>
      <c r="EM105" s="298">
        <v>121.443</v>
      </c>
      <c r="EN105" s="298">
        <v>3402.79</v>
      </c>
      <c r="EO105" s="295">
        <v>6.59883E-2</v>
      </c>
      <c r="EP105" s="298">
        <v>2.0853000000000001E-4</v>
      </c>
      <c r="EQ105" s="301">
        <v>8.9278000000000003E-7</v>
      </c>
      <c r="ER105" s="298">
        <v>0</v>
      </c>
      <c r="ES105" s="298">
        <v>6.6197722779999996E-2</v>
      </c>
      <c r="ET105" s="298">
        <f t="shared" ref="ET105:ET110" si="0">EO105/ES105</f>
        <v>0.99683640507248283</v>
      </c>
    </row>
    <row r="106" spans="1:150" s="298" customFormat="1" x14ac:dyDescent="0.15">
      <c r="A106" s="295" t="s">
        <v>69</v>
      </c>
      <c r="B106" s="259">
        <v>0</v>
      </c>
      <c r="C106" s="298">
        <v>35.256599999999999</v>
      </c>
      <c r="D106" s="298">
        <v>1</v>
      </c>
      <c r="E106" s="257">
        <v>1.2247600000000001</v>
      </c>
      <c r="F106" s="298">
        <v>2.0000000000000001E-4</v>
      </c>
      <c r="G106" s="298">
        <v>0.18351400000000001</v>
      </c>
      <c r="H106" s="298">
        <v>3.2854375</v>
      </c>
      <c r="I106" s="298">
        <v>1.2386937499999999</v>
      </c>
      <c r="J106" s="298">
        <v>4.5241312499999999</v>
      </c>
      <c r="K106" s="298">
        <v>3.3887499999999999</v>
      </c>
      <c r="L106" s="298">
        <v>1.165125</v>
      </c>
      <c r="M106" s="298">
        <v>4.5538749999999997</v>
      </c>
      <c r="N106" s="298">
        <v>3.7334999999999998</v>
      </c>
      <c r="O106" s="298">
        <v>1.1382049999999999</v>
      </c>
      <c r="P106" s="298">
        <v>4.8717049999999897</v>
      </c>
      <c r="Q106" s="298">
        <v>3.9573999999999998</v>
      </c>
      <c r="R106" s="298">
        <v>1.1966874999999999</v>
      </c>
      <c r="S106" s="298">
        <v>5.1540874999999904</v>
      </c>
      <c r="T106" s="298">
        <v>4.2166100000000002</v>
      </c>
      <c r="U106" s="298">
        <v>1.27176</v>
      </c>
      <c r="V106" s="298">
        <v>5.4883699999999997</v>
      </c>
      <c r="W106" s="298">
        <v>4.25875</v>
      </c>
      <c r="X106" s="298">
        <v>1.355</v>
      </c>
      <c r="Y106" s="298">
        <v>5.6137499999999996</v>
      </c>
      <c r="Z106" s="298">
        <v>4.2549999999999999</v>
      </c>
      <c r="AA106" s="298">
        <v>1.3574999999999999</v>
      </c>
      <c r="AB106" s="298">
        <v>5.6124999999999998</v>
      </c>
      <c r="AC106" s="298">
        <v>4.24</v>
      </c>
      <c r="AD106" s="298">
        <v>1.3594999999999999</v>
      </c>
      <c r="AE106" s="298">
        <v>5.5994999999999999</v>
      </c>
      <c r="AF106" s="298">
        <v>4.2300000000000004</v>
      </c>
      <c r="AG106" s="298">
        <v>1.357</v>
      </c>
      <c r="AH106" s="298">
        <v>5.5869999999999997</v>
      </c>
      <c r="AI106" s="298">
        <v>4.2210000000000001</v>
      </c>
      <c r="AJ106" s="298">
        <v>1.3540000000000001</v>
      </c>
      <c r="AK106" s="298">
        <v>5.5750000000000002</v>
      </c>
      <c r="AL106" s="298">
        <v>122.7</v>
      </c>
      <c r="AM106" s="298">
        <v>39.262500000000003</v>
      </c>
      <c r="AN106" s="298">
        <v>161.96250000000001</v>
      </c>
      <c r="AO106" s="298">
        <v>122.7</v>
      </c>
      <c r="AP106" s="298">
        <v>39.25</v>
      </c>
      <c r="AQ106" s="298">
        <v>161.94999999999999</v>
      </c>
      <c r="AR106" s="298">
        <v>122.675</v>
      </c>
      <c r="AS106" s="298">
        <v>39.25</v>
      </c>
      <c r="AT106" s="298">
        <v>161.92500000000001</v>
      </c>
      <c r="AU106" s="298">
        <v>122.675</v>
      </c>
      <c r="AV106" s="298">
        <v>39.25</v>
      </c>
      <c r="AW106" s="298">
        <v>161.92500000000001</v>
      </c>
      <c r="AX106" s="298">
        <v>122.7</v>
      </c>
      <c r="AY106" s="298">
        <v>39.26</v>
      </c>
      <c r="AZ106" s="298">
        <v>161.96</v>
      </c>
      <c r="BA106" s="298">
        <v>4.9700000000000001E-2</v>
      </c>
      <c r="BB106" s="298">
        <v>1.70125E-2</v>
      </c>
      <c r="BC106" s="295">
        <v>6.6712499999999994E-2</v>
      </c>
      <c r="BD106" s="298">
        <v>5.2549999999999999E-2</v>
      </c>
      <c r="BE106" s="298">
        <v>1.7215000000000001E-2</v>
      </c>
      <c r="BF106" s="295">
        <v>6.9764999999999994E-2</v>
      </c>
      <c r="BG106" s="298">
        <v>5.8650000000000001E-2</v>
      </c>
      <c r="BH106" s="298">
        <v>1.8304999999999998E-2</v>
      </c>
      <c r="BI106" s="295">
        <v>7.6954999999999996E-2</v>
      </c>
      <c r="BJ106" s="298">
        <v>6.2274999999999997E-2</v>
      </c>
      <c r="BK106" s="298">
        <v>1.9324999999999998E-2</v>
      </c>
      <c r="BL106" s="295">
        <v>8.1599999999999895E-2</v>
      </c>
      <c r="BM106" s="298">
        <v>6.6220000000000001E-2</v>
      </c>
      <c r="BN106" s="298">
        <v>2.0459999999999999E-2</v>
      </c>
      <c r="BO106" s="295">
        <v>8.6679999999999993E-2</v>
      </c>
      <c r="BP106" s="298">
        <v>9.2674999999999995E-4</v>
      </c>
      <c r="BQ106" s="298">
        <v>3.4112500000000001E-4</v>
      </c>
      <c r="BR106" s="298">
        <v>1.2678749999999999E-3</v>
      </c>
      <c r="BS106" s="298">
        <v>1.0195E-3</v>
      </c>
      <c r="BT106" s="298">
        <v>3.4249999999999998E-4</v>
      </c>
      <c r="BU106" s="298">
        <v>1.3619999999999999E-3</v>
      </c>
      <c r="BV106" s="298">
        <v>1.2509999999999999E-3</v>
      </c>
      <c r="BW106" s="298">
        <v>3.7474999999999997E-4</v>
      </c>
      <c r="BX106" s="298">
        <v>1.62575E-3</v>
      </c>
      <c r="BY106" s="298">
        <v>1.4107499999999999E-3</v>
      </c>
      <c r="BZ106" s="298">
        <v>4.17E-4</v>
      </c>
      <c r="CA106" s="298">
        <v>1.8277499999999999E-3</v>
      </c>
      <c r="CB106" s="298">
        <v>1.5969999999999999E-3</v>
      </c>
      <c r="CC106" s="298">
        <v>4.69399999999999E-4</v>
      </c>
      <c r="CD106" s="298">
        <v>2.0663999999999999E-3</v>
      </c>
      <c r="CE106" s="301">
        <v>3.65125E-5</v>
      </c>
      <c r="CF106" s="301">
        <v>1.3762500000000001E-5</v>
      </c>
      <c r="CG106" s="301">
        <v>5.0275000000000002E-5</v>
      </c>
      <c r="CH106" s="301">
        <v>4.2599999999999999E-5</v>
      </c>
      <c r="CI106" s="301">
        <v>1.4377499999999899E-5</v>
      </c>
      <c r="CJ106" s="301">
        <v>5.6977500000000001E-5</v>
      </c>
      <c r="CK106" s="301">
        <v>5.8474999999999998E-5</v>
      </c>
      <c r="CL106" s="301">
        <v>1.7194999999999899E-5</v>
      </c>
      <c r="CM106" s="301">
        <v>7.5669999999999999E-5</v>
      </c>
      <c r="CN106" s="301">
        <v>7.0174999999999998E-5</v>
      </c>
      <c r="CO106" s="301">
        <v>2.0267499999999999E-5</v>
      </c>
      <c r="CP106" s="301">
        <v>9.0442499999999993E-5</v>
      </c>
      <c r="CQ106" s="301">
        <v>8.475E-5</v>
      </c>
      <c r="CR106" s="301">
        <v>2.4139999999999999E-5</v>
      </c>
      <c r="CS106" s="298">
        <v>1.0889E-4</v>
      </c>
      <c r="CT106" s="301">
        <v>2.2487500000000001E-7</v>
      </c>
      <c r="CU106" s="301">
        <v>9.6075000000000005E-8</v>
      </c>
      <c r="CV106" s="301">
        <v>3.2095000000000003E-7</v>
      </c>
      <c r="CW106" s="301">
        <v>2.72E-7</v>
      </c>
      <c r="CX106" s="301">
        <v>9.6824999999999995E-8</v>
      </c>
      <c r="CY106" s="301">
        <v>3.6882500000000002E-7</v>
      </c>
      <c r="CZ106" s="301">
        <v>4.0999999999999999E-7</v>
      </c>
      <c r="DA106" s="301">
        <v>1.15E-7</v>
      </c>
      <c r="DB106" s="301">
        <v>5.2499999999999995E-7</v>
      </c>
      <c r="DC106" s="301">
        <v>5.2425E-7</v>
      </c>
      <c r="DD106" s="301">
        <v>1.4287499999999999E-7</v>
      </c>
      <c r="DE106" s="301">
        <v>6.6712499999999999E-7</v>
      </c>
      <c r="DF106" s="301">
        <v>6.7479999999999998E-7</v>
      </c>
      <c r="DG106" s="301">
        <v>1.815E-7</v>
      </c>
      <c r="DH106" s="301">
        <v>8.5629999999999996E-7</v>
      </c>
      <c r="DI106" s="298">
        <v>5.0663487375000003E-2</v>
      </c>
      <c r="DJ106" s="298">
        <v>1.7367483574999999E-2</v>
      </c>
      <c r="DK106" s="295">
        <v>6.8030970950000005E-2</v>
      </c>
      <c r="DL106" s="298">
        <v>5.3612371999999998E-2</v>
      </c>
      <c r="DM106" s="298">
        <v>1.7571974325E-2</v>
      </c>
      <c r="DN106" s="295">
        <v>7.1184346324999995E-2</v>
      </c>
      <c r="DO106" s="298">
        <v>5.9959884999999997E-2</v>
      </c>
      <c r="DP106" s="298">
        <v>1.8697059999999901E-2</v>
      </c>
      <c r="DQ106" s="295">
        <v>7.8656944999999895E-2</v>
      </c>
      <c r="DR106" s="298">
        <v>6.375644925E-2</v>
      </c>
      <c r="DS106" s="298">
        <v>1.9762410375000001E-2</v>
      </c>
      <c r="DT106" s="295">
        <v>8.3518859624999997E-2</v>
      </c>
      <c r="DU106" s="298">
        <v>6.79024248E-2</v>
      </c>
      <c r="DV106" s="298">
        <v>2.0953721500000001E-2</v>
      </c>
      <c r="DW106" s="295">
        <v>8.8856146299999994E-2</v>
      </c>
      <c r="DX106" s="298">
        <v>98.098260848353206</v>
      </c>
      <c r="DY106" s="298">
        <v>97.9560448497501</v>
      </c>
      <c r="DZ106" s="298">
        <v>98.061954825003099</v>
      </c>
      <c r="EA106" s="298">
        <v>98.018420076619606</v>
      </c>
      <c r="EB106" s="298">
        <v>97.968501897409794</v>
      </c>
      <c r="EC106" s="298">
        <v>98.006097691029098</v>
      </c>
      <c r="ED106" s="298">
        <v>97.815397744675394</v>
      </c>
      <c r="EE106" s="298">
        <v>97.903092785710697</v>
      </c>
      <c r="EF106" s="298">
        <v>97.836243195054095</v>
      </c>
      <c r="EG106" s="298">
        <v>97.6763931062236</v>
      </c>
      <c r="EH106" s="298">
        <v>97.786654731381603</v>
      </c>
      <c r="EI106" s="298">
        <v>97.702483446713998</v>
      </c>
      <c r="EJ106" s="298">
        <v>97.522290544180905</v>
      </c>
      <c r="EK106" s="298">
        <v>97.643752686127797</v>
      </c>
      <c r="EL106" s="298">
        <v>97.550933288674401</v>
      </c>
      <c r="EM106" s="298">
        <v>117.681</v>
      </c>
      <c r="EN106" s="298">
        <v>3400.8599999999901</v>
      </c>
      <c r="EO106" s="295">
        <v>1.53366</v>
      </c>
      <c r="EP106" s="298">
        <v>3.1471399999999997E-2</v>
      </c>
      <c r="EQ106" s="298">
        <v>1.4034500000000001E-3</v>
      </c>
      <c r="ER106" s="301">
        <v>9.6677000000000006E-6</v>
      </c>
      <c r="ES106" s="298">
        <v>1.5665445176999999</v>
      </c>
      <c r="ET106" s="298">
        <f t="shared" si="0"/>
        <v>0.97900824564610467</v>
      </c>
    </row>
    <row r="107" spans="1:150" s="298" customFormat="1" x14ac:dyDescent="0.15">
      <c r="A107" s="314" t="e" vm="1">
        <v>#VALUE!</v>
      </c>
      <c r="B107" s="315"/>
      <c r="C107" s="298">
        <v>176.28299999999999</v>
      </c>
      <c r="D107" s="298">
        <v>5</v>
      </c>
      <c r="E107" s="257">
        <v>1.1794199999999999</v>
      </c>
      <c r="F107" s="298">
        <v>2.1000000000000001E-4</v>
      </c>
      <c r="G107" s="298">
        <v>0.15212600000000001</v>
      </c>
      <c r="H107" s="298">
        <v>3.3331750000000002</v>
      </c>
      <c r="I107" s="298">
        <v>1.2421424999999999</v>
      </c>
      <c r="J107" s="298">
        <v>4.5753174999999997</v>
      </c>
      <c r="K107" s="298">
        <v>3.4290750000000001</v>
      </c>
      <c r="L107" s="298">
        <v>1.1773175</v>
      </c>
      <c r="M107" s="298">
        <v>4.6063925000000001</v>
      </c>
      <c r="N107" s="298">
        <v>3.7056499999999999</v>
      </c>
      <c r="O107" s="298">
        <v>1.1334649999999999</v>
      </c>
      <c r="P107" s="298">
        <v>4.8391149999999996</v>
      </c>
      <c r="Q107" s="298">
        <v>3.8892500000000001</v>
      </c>
      <c r="R107" s="298">
        <v>1.1808475</v>
      </c>
      <c r="S107" s="298">
        <v>5.0700975000000001</v>
      </c>
      <c r="T107" s="298">
        <v>4.0898700000000003</v>
      </c>
      <c r="U107" s="298">
        <v>1.24516</v>
      </c>
      <c r="V107" s="298">
        <v>5.3350299999999997</v>
      </c>
      <c r="W107" s="298">
        <v>3.7437499999999999</v>
      </c>
      <c r="X107" s="298">
        <v>1.1612499999999999</v>
      </c>
      <c r="Y107" s="298">
        <v>4.9049999999999896</v>
      </c>
      <c r="Z107" s="298">
        <v>3.7250000000000001</v>
      </c>
      <c r="AA107" s="298">
        <v>1.1759999999999999</v>
      </c>
      <c r="AB107" s="298">
        <v>4.9009999999999998</v>
      </c>
      <c r="AC107" s="298">
        <v>3.6749999999999998</v>
      </c>
      <c r="AD107" s="298">
        <v>1.18625</v>
      </c>
      <c r="AE107" s="298">
        <v>4.8612500000000001</v>
      </c>
      <c r="AF107" s="298">
        <v>3.6375000000000002</v>
      </c>
      <c r="AG107" s="298">
        <v>1.1765000000000001</v>
      </c>
      <c r="AH107" s="298">
        <v>4.8140000000000001</v>
      </c>
      <c r="AI107" s="298">
        <v>3.5979999999999999</v>
      </c>
      <c r="AJ107" s="298">
        <v>1.1639999999999999</v>
      </c>
      <c r="AK107" s="298">
        <v>4.7619999999999996</v>
      </c>
      <c r="AL107" s="298">
        <v>122.4375</v>
      </c>
      <c r="AM107" s="298">
        <v>39.174999999999997</v>
      </c>
      <c r="AN107" s="298">
        <v>161.61250000000001</v>
      </c>
      <c r="AO107" s="298">
        <v>122.4</v>
      </c>
      <c r="AP107" s="298">
        <v>39.174999999999997</v>
      </c>
      <c r="AQ107" s="298">
        <v>161.57499999999999</v>
      </c>
      <c r="AR107" s="298">
        <v>122.375</v>
      </c>
      <c r="AS107" s="298">
        <v>39.174999999999997</v>
      </c>
      <c r="AT107" s="298">
        <v>161.55000000000001</v>
      </c>
      <c r="AU107" s="298">
        <v>122.35</v>
      </c>
      <c r="AV107" s="298">
        <v>39.15</v>
      </c>
      <c r="AW107" s="298">
        <v>161.5</v>
      </c>
      <c r="AX107" s="298">
        <v>122.3</v>
      </c>
      <c r="AY107" s="298">
        <v>39.159999999999997</v>
      </c>
      <c r="AZ107" s="298">
        <v>161.45999999999901</v>
      </c>
      <c r="BA107" s="298">
        <v>0.22675000000000001</v>
      </c>
      <c r="BB107" s="298">
        <v>7.6100000000000001E-2</v>
      </c>
      <c r="BC107" s="295">
        <v>0.30285000000000001</v>
      </c>
      <c r="BD107" s="298">
        <v>0.23744999999999999</v>
      </c>
      <c r="BE107" s="298">
        <v>7.7474999999999905E-2</v>
      </c>
      <c r="BF107" s="295">
        <v>0.31492500000000001</v>
      </c>
      <c r="BG107" s="298">
        <v>0.25900000000000001</v>
      </c>
      <c r="BH107" s="298">
        <v>8.1625000000000003E-2</v>
      </c>
      <c r="BI107" s="295">
        <v>0.34062500000000001</v>
      </c>
      <c r="BJ107" s="298">
        <v>0.27100000000000002</v>
      </c>
      <c r="BK107" s="298">
        <v>8.4925E-2</v>
      </c>
      <c r="BL107" s="295">
        <v>0.35592499999999999</v>
      </c>
      <c r="BM107" s="298">
        <v>0.28260000000000002</v>
      </c>
      <c r="BN107" s="298">
        <v>8.8870000000000005E-2</v>
      </c>
      <c r="BO107" s="295">
        <v>0.37147000000000002</v>
      </c>
      <c r="BP107" s="298">
        <v>1.9137499999999901E-2</v>
      </c>
      <c r="BQ107" s="298">
        <v>6.9825E-3</v>
      </c>
      <c r="BR107" s="298">
        <v>2.61199999999999E-2</v>
      </c>
      <c r="BS107" s="298">
        <v>2.0590000000000001E-2</v>
      </c>
      <c r="BT107" s="298">
        <v>6.9024999999999998E-3</v>
      </c>
      <c r="BU107" s="298">
        <v>2.74925E-2</v>
      </c>
      <c r="BV107" s="298">
        <v>2.4164999999999999E-2</v>
      </c>
      <c r="BW107" s="298">
        <v>7.2624999999999999E-3</v>
      </c>
      <c r="BX107" s="298">
        <v>3.1427499999999997E-2</v>
      </c>
      <c r="BY107" s="298">
        <v>2.6449999999999901E-2</v>
      </c>
      <c r="BZ107" s="298">
        <v>7.8975E-3</v>
      </c>
      <c r="CA107" s="298">
        <v>3.4347499999999899E-2</v>
      </c>
      <c r="CB107" s="298">
        <v>2.895E-2</v>
      </c>
      <c r="CC107" s="298">
        <v>8.6219999999999995E-3</v>
      </c>
      <c r="CD107" s="298">
        <v>3.7572000000000001E-2</v>
      </c>
      <c r="CE107" s="298">
        <v>3.69375E-3</v>
      </c>
      <c r="CF107" s="298">
        <v>1.3699999999999999E-3</v>
      </c>
      <c r="CG107" s="298">
        <v>5.0637499999999997E-3</v>
      </c>
      <c r="CH107" s="298">
        <v>4.1900000000000001E-3</v>
      </c>
      <c r="CI107" s="298">
        <v>1.403E-3</v>
      </c>
      <c r="CJ107" s="298">
        <v>5.5929999999999999E-3</v>
      </c>
      <c r="CK107" s="298">
        <v>5.4549999999999998E-3</v>
      </c>
      <c r="CL107" s="298">
        <v>1.61425E-3</v>
      </c>
      <c r="CM107" s="298">
        <v>7.06925E-3</v>
      </c>
      <c r="CN107" s="298">
        <v>6.2725000000000003E-3</v>
      </c>
      <c r="CO107" s="298">
        <v>1.8174999999999899E-3</v>
      </c>
      <c r="CP107" s="298">
        <v>8.09E-3</v>
      </c>
      <c r="CQ107" s="298">
        <v>7.2359999999999898E-3</v>
      </c>
      <c r="CR107" s="298">
        <v>2.111E-3</v>
      </c>
      <c r="CS107" s="298">
        <v>9.3469999999999994E-3</v>
      </c>
      <c r="CT107" s="298">
        <v>1.2318750000000001E-4</v>
      </c>
      <c r="CU107" s="301">
        <v>5.2512499999999901E-5</v>
      </c>
      <c r="CV107" s="298">
        <v>1.7569999999999999E-4</v>
      </c>
      <c r="CW107" s="298">
        <v>1.44375E-4</v>
      </c>
      <c r="CX107" s="301">
        <v>5.1124999999999901E-5</v>
      </c>
      <c r="CY107" s="298">
        <v>1.9549999999999901E-4</v>
      </c>
      <c r="CZ107" s="298">
        <v>2.0552499999999999E-4</v>
      </c>
      <c r="DA107" s="301">
        <v>5.7649999999999999E-5</v>
      </c>
      <c r="DB107" s="298">
        <v>2.6317499999999999E-4</v>
      </c>
      <c r="DC107" s="298">
        <v>2.5050000000000002E-4</v>
      </c>
      <c r="DD107" s="301">
        <v>6.8299999999999898E-5</v>
      </c>
      <c r="DE107" s="298">
        <v>3.188E-4</v>
      </c>
      <c r="DF107" s="298">
        <v>3.0719999999999999E-4</v>
      </c>
      <c r="DG107" s="301">
        <v>8.4049999999999997E-5</v>
      </c>
      <c r="DH107" s="298">
        <v>3.9125E-4</v>
      </c>
      <c r="DI107" s="298">
        <v>0.24970443749999999</v>
      </c>
      <c r="DJ107" s="298">
        <v>8.4505012500000004E-2</v>
      </c>
      <c r="DK107" s="295">
        <v>0.33420944999999902</v>
      </c>
      <c r="DL107" s="298">
        <v>0.26237437499999999</v>
      </c>
      <c r="DM107" s="298">
        <v>8.5831624999999995E-2</v>
      </c>
      <c r="DN107" s="295">
        <v>0.34820600000000002</v>
      </c>
      <c r="DO107" s="298">
        <v>0.28882552499999897</v>
      </c>
      <c r="DP107" s="298">
        <v>9.0559399999999998E-2</v>
      </c>
      <c r="DQ107" s="295">
        <v>0.37938492499999998</v>
      </c>
      <c r="DR107" s="298">
        <v>0.30397299999999999</v>
      </c>
      <c r="DS107" s="298">
        <v>9.4708299999999995E-2</v>
      </c>
      <c r="DT107" s="295">
        <v>0.39868130000000002</v>
      </c>
      <c r="DU107" s="298">
        <v>0.31909320000000002</v>
      </c>
      <c r="DV107" s="298">
        <v>9.9687049999999999E-2</v>
      </c>
      <c r="DW107" s="295">
        <v>0.41878025000000002</v>
      </c>
      <c r="DX107" s="298">
        <v>90.807356997810601</v>
      </c>
      <c r="DY107" s="298">
        <v>90.053829647087497</v>
      </c>
      <c r="DZ107" s="298">
        <v>90.616827262065698</v>
      </c>
      <c r="EA107" s="298">
        <v>90.500453788598804</v>
      </c>
      <c r="EB107" s="298">
        <v>90.263932437490197</v>
      </c>
      <c r="EC107" s="298">
        <v>90.442152059413104</v>
      </c>
      <c r="ED107" s="298">
        <v>89.673514832181098</v>
      </c>
      <c r="EE107" s="298">
        <v>90.134210253159793</v>
      </c>
      <c r="EF107" s="298">
        <v>89.783483094379605</v>
      </c>
      <c r="EG107" s="298">
        <v>89.152655005543195</v>
      </c>
      <c r="EH107" s="298">
        <v>89.670071155326397</v>
      </c>
      <c r="EI107" s="298">
        <v>89.275569232868406</v>
      </c>
      <c r="EJ107" s="298">
        <v>88.563466723828597</v>
      </c>
      <c r="EK107" s="298">
        <v>89.148991769743404</v>
      </c>
      <c r="EL107" s="298">
        <v>88.702845943666105</v>
      </c>
      <c r="EM107" s="298">
        <v>102.30699999999899</v>
      </c>
      <c r="EN107" s="298">
        <v>3392.86</v>
      </c>
      <c r="EO107" s="295">
        <v>6.8401699999999996</v>
      </c>
      <c r="EP107" s="298">
        <v>0.61960199999999999</v>
      </c>
      <c r="EQ107" s="298">
        <v>0.13286600000000001</v>
      </c>
      <c r="ER107" s="298">
        <v>4.9067499999999997E-3</v>
      </c>
      <c r="ES107" s="298">
        <v>7.59754475</v>
      </c>
      <c r="ET107" s="298">
        <f>EO107/ES107</f>
        <v>0.9003132229000691</v>
      </c>
    </row>
    <row r="108" spans="1:150" s="298" customFormat="1" x14ac:dyDescent="0.15">
      <c r="A108" s="314"/>
      <c r="B108" s="315"/>
      <c r="C108" s="298">
        <v>352.56599999999997</v>
      </c>
      <c r="D108" s="298">
        <v>10</v>
      </c>
      <c r="E108" s="257">
        <v>1.1241099999999999</v>
      </c>
      <c r="F108" s="298">
        <v>2.1000000000000001E-4</v>
      </c>
      <c r="G108" s="298">
        <v>0.11040700000000001</v>
      </c>
      <c r="H108" s="298">
        <v>3.3805000000000001</v>
      </c>
      <c r="I108" s="298">
        <v>1.2361787500000001</v>
      </c>
      <c r="J108" s="298">
        <v>4.6166787500000002</v>
      </c>
      <c r="K108" s="298">
        <v>3.4612999999999898</v>
      </c>
      <c r="L108" s="298">
        <v>1.1762375</v>
      </c>
      <c r="M108" s="298">
        <v>4.6375374999999996</v>
      </c>
      <c r="N108" s="298">
        <v>3.6909249999999898</v>
      </c>
      <c r="O108" s="298">
        <v>1.1345449999999999</v>
      </c>
      <c r="P108" s="298">
        <v>4.8254699999999904</v>
      </c>
      <c r="Q108" s="298">
        <v>3.8322500000000002</v>
      </c>
      <c r="R108" s="298">
        <v>1.168285</v>
      </c>
      <c r="S108" s="298">
        <v>5.0005350000000002</v>
      </c>
      <c r="T108" s="298">
        <v>3.9895100000000001</v>
      </c>
      <c r="U108" s="298">
        <v>1.22285</v>
      </c>
      <c r="V108" s="298">
        <v>5.2123600000000003</v>
      </c>
      <c r="W108" s="298">
        <v>3.1675</v>
      </c>
      <c r="X108" s="298">
        <v>0.94825000000000004</v>
      </c>
      <c r="Y108" s="298">
        <v>4.1157500000000002</v>
      </c>
      <c r="Z108" s="298">
        <v>3.14</v>
      </c>
      <c r="AA108" s="298">
        <v>0.97599999999999998</v>
      </c>
      <c r="AB108" s="298">
        <v>4.1159999999999997</v>
      </c>
      <c r="AC108" s="298">
        <v>3.0625</v>
      </c>
      <c r="AD108" s="298">
        <v>0.99750000000000005</v>
      </c>
      <c r="AE108" s="298">
        <v>4.0599999999999996</v>
      </c>
      <c r="AF108" s="298">
        <v>3.0049999999999999</v>
      </c>
      <c r="AG108" s="298">
        <v>0.98350000000000004</v>
      </c>
      <c r="AH108" s="298">
        <v>3.9885000000000002</v>
      </c>
      <c r="AI108" s="298">
        <v>2.944</v>
      </c>
      <c r="AJ108" s="298">
        <v>0.96450000000000002</v>
      </c>
      <c r="AK108" s="298">
        <v>3.9085000000000001</v>
      </c>
      <c r="AL108" s="298">
        <v>122.1</v>
      </c>
      <c r="AM108" s="298">
        <v>39.049999999999997</v>
      </c>
      <c r="AN108" s="298">
        <v>161.14999999999901</v>
      </c>
      <c r="AO108" s="298">
        <v>122.05</v>
      </c>
      <c r="AP108" s="298">
        <v>39.049999999999997</v>
      </c>
      <c r="AQ108" s="298">
        <v>161.1</v>
      </c>
      <c r="AR108" s="298">
        <v>121.95</v>
      </c>
      <c r="AS108" s="298">
        <v>39.049999999999997</v>
      </c>
      <c r="AT108" s="298">
        <v>161</v>
      </c>
      <c r="AU108" s="298">
        <v>121.925</v>
      </c>
      <c r="AV108" s="298">
        <v>39.024999999999999</v>
      </c>
      <c r="AW108" s="298">
        <v>160.94999999999999</v>
      </c>
      <c r="AX108" s="298">
        <v>121.9</v>
      </c>
      <c r="AY108" s="298">
        <v>39.01</v>
      </c>
      <c r="AZ108" s="298">
        <v>160.91</v>
      </c>
      <c r="BA108" s="298">
        <v>0.377</v>
      </c>
      <c r="BB108" s="298">
        <v>0.123724999999999</v>
      </c>
      <c r="BC108" s="295">
        <v>0.50072499999999998</v>
      </c>
      <c r="BD108" s="298">
        <v>0.39200000000000002</v>
      </c>
      <c r="BE108" s="298">
        <v>0.12659999999999999</v>
      </c>
      <c r="BF108" s="295">
        <v>0.51859999999999995</v>
      </c>
      <c r="BG108" s="298">
        <v>0.42099999999999999</v>
      </c>
      <c r="BH108" s="298">
        <v>0.13405</v>
      </c>
      <c r="BI108" s="295">
        <v>0.55505000000000004</v>
      </c>
      <c r="BJ108" s="298">
        <v>0.4335</v>
      </c>
      <c r="BK108" s="298">
        <v>0.13769999999999999</v>
      </c>
      <c r="BL108" s="295">
        <v>0.57119999999999904</v>
      </c>
      <c r="BM108" s="298">
        <v>0.44579999999999997</v>
      </c>
      <c r="BN108" s="298">
        <v>0.1424</v>
      </c>
      <c r="BO108" s="295">
        <v>0.58819999999999995</v>
      </c>
      <c r="BP108" s="298">
        <v>5.7387500000000001E-2</v>
      </c>
      <c r="BQ108" s="298">
        <v>2.0737499999999999E-2</v>
      </c>
      <c r="BR108" s="298">
        <v>7.8125E-2</v>
      </c>
      <c r="BS108" s="298">
        <v>6.08E-2</v>
      </c>
      <c r="BT108" s="298">
        <v>2.0407499999999999E-2</v>
      </c>
      <c r="BU108" s="298">
        <v>8.1207500000000002E-2</v>
      </c>
      <c r="BV108" s="298">
        <v>6.8849999999999995E-2</v>
      </c>
      <c r="BW108" s="298">
        <v>2.0915E-2</v>
      </c>
      <c r="BX108" s="298">
        <v>8.9764999999999998E-2</v>
      </c>
      <c r="BY108" s="298">
        <v>7.3899999999999993E-2</v>
      </c>
      <c r="BZ108" s="298">
        <v>2.2242499999999998E-2</v>
      </c>
      <c r="CA108" s="298">
        <v>9.6142500000000006E-2</v>
      </c>
      <c r="CB108" s="298">
        <v>7.9060000000000005E-2</v>
      </c>
      <c r="CC108" s="298">
        <v>2.4E-2</v>
      </c>
      <c r="CD108" s="298">
        <v>0.10306</v>
      </c>
      <c r="CE108" s="298">
        <v>1.9612500000000001E-2</v>
      </c>
      <c r="CF108" s="298">
        <v>7.025E-3</v>
      </c>
      <c r="CG108" s="298">
        <v>2.6637500000000001E-2</v>
      </c>
      <c r="CH108" s="298">
        <v>2.1632499999999999E-2</v>
      </c>
      <c r="CI108" s="298">
        <v>7.1425000000000004E-3</v>
      </c>
      <c r="CJ108" s="298">
        <v>2.8774999999999998E-2</v>
      </c>
      <c r="CK108" s="298">
        <v>2.6574999999999901E-2</v>
      </c>
      <c r="CL108" s="298">
        <v>8.0124999999999901E-3</v>
      </c>
      <c r="CM108" s="298">
        <v>3.4587499999999903E-2</v>
      </c>
      <c r="CN108" s="298">
        <v>2.945E-2</v>
      </c>
      <c r="CO108" s="298">
        <v>8.7650000000000002E-3</v>
      </c>
      <c r="CP108" s="298">
        <v>3.8214999999999999E-2</v>
      </c>
      <c r="CQ108" s="298">
        <v>3.2899999999999999E-2</v>
      </c>
      <c r="CR108" s="298">
        <v>9.6749999999999996E-3</v>
      </c>
      <c r="CS108" s="298">
        <v>4.2575000000000002E-2</v>
      </c>
      <c r="CT108" s="298">
        <v>1.4337499999999999E-3</v>
      </c>
      <c r="CU108" s="298">
        <v>6.0112499999999999E-4</v>
      </c>
      <c r="CV108" s="298">
        <v>2.0348749999999998E-3</v>
      </c>
      <c r="CW108" s="298">
        <v>1.6299999999999999E-3</v>
      </c>
      <c r="CX108" s="298">
        <v>5.7549999999999995E-4</v>
      </c>
      <c r="CY108" s="298">
        <v>2.2055E-3</v>
      </c>
      <c r="CZ108" s="298">
        <v>2.1772499999999999E-3</v>
      </c>
      <c r="DA108" s="298">
        <v>6.1974999999999997E-4</v>
      </c>
      <c r="DB108" s="298">
        <v>2.797E-3</v>
      </c>
      <c r="DC108" s="298">
        <v>2.555E-3</v>
      </c>
      <c r="DD108" s="298">
        <v>7.0925000000000003E-4</v>
      </c>
      <c r="DE108" s="298">
        <v>3.2642499999999998E-3</v>
      </c>
      <c r="DF108" s="298">
        <v>3.0309999999999998E-3</v>
      </c>
      <c r="DG108" s="298">
        <v>8.3309999999999905E-4</v>
      </c>
      <c r="DH108" s="298">
        <v>3.8641000000000001E-3</v>
      </c>
      <c r="DI108" s="298">
        <v>0.45543374999999903</v>
      </c>
      <c r="DJ108" s="298">
        <v>0.15208862500000001</v>
      </c>
      <c r="DK108" s="295">
        <v>0.60752237499999995</v>
      </c>
      <c r="DL108" s="298">
        <v>0.4760625</v>
      </c>
      <c r="DM108" s="298">
        <v>0.15472549999999999</v>
      </c>
      <c r="DN108" s="295">
        <v>0.63078799999999902</v>
      </c>
      <c r="DO108" s="298">
        <v>0.51860225000000004</v>
      </c>
      <c r="DP108" s="298">
        <v>0.16359725</v>
      </c>
      <c r="DQ108" s="295">
        <v>0.68219949999999996</v>
      </c>
      <c r="DR108" s="298">
        <v>0.53940499999999902</v>
      </c>
      <c r="DS108" s="298">
        <v>0.16941674999999901</v>
      </c>
      <c r="DT108" s="295">
        <v>0.70882174999999903</v>
      </c>
      <c r="DU108" s="298">
        <v>0.56079100000000004</v>
      </c>
      <c r="DV108" s="298">
        <v>0.17690809999999901</v>
      </c>
      <c r="DW108" s="295">
        <v>0.73769910000000005</v>
      </c>
      <c r="DX108" s="298">
        <v>82.778230642766303</v>
      </c>
      <c r="DY108" s="298">
        <v>81.3505941026161</v>
      </c>
      <c r="DZ108" s="298">
        <v>82.420832648344799</v>
      </c>
      <c r="EA108" s="298">
        <v>82.342129447288897</v>
      </c>
      <c r="EB108" s="298">
        <v>81.822324051303696</v>
      </c>
      <c r="EC108" s="298">
        <v>82.214626784276106</v>
      </c>
      <c r="ED108" s="298">
        <v>81.179748063183197</v>
      </c>
      <c r="EE108" s="298">
        <v>81.939030148734105</v>
      </c>
      <c r="EF108" s="298">
        <v>81.361830373666294</v>
      </c>
      <c r="EG108" s="298">
        <v>80.366329566837507</v>
      </c>
      <c r="EH108" s="298">
        <v>81.278858200266498</v>
      </c>
      <c r="EI108" s="298">
        <v>80.584434662169997</v>
      </c>
      <c r="EJ108" s="298">
        <v>79.494856372516594</v>
      </c>
      <c r="EK108" s="298">
        <v>80.493770494397907</v>
      </c>
      <c r="EL108" s="298">
        <v>79.734406616464597</v>
      </c>
      <c r="EM108" s="298">
        <v>85.492500000000007</v>
      </c>
      <c r="EN108" s="298">
        <v>3382.3099999999899</v>
      </c>
      <c r="EO108" s="295">
        <v>11.173400000000001</v>
      </c>
      <c r="EP108" s="298">
        <v>1.7965199999999999</v>
      </c>
      <c r="EQ108" s="298">
        <v>0.66198500000000005</v>
      </c>
      <c r="ER108" s="298">
        <v>5.3210100000000003E-2</v>
      </c>
      <c r="ES108" s="298">
        <v>13.6851150999999</v>
      </c>
      <c r="ET108" s="298">
        <f t="shared" si="0"/>
        <v>0.8164637212295045</v>
      </c>
    </row>
    <row r="109" spans="1:150" s="298" customFormat="1" x14ac:dyDescent="0.15">
      <c r="A109" s="314"/>
      <c r="B109" s="315"/>
      <c r="C109" s="298">
        <v>528.84900000000005</v>
      </c>
      <c r="D109" s="298">
        <v>15</v>
      </c>
      <c r="E109" s="257">
        <v>1.0750200000000001</v>
      </c>
      <c r="F109" s="298">
        <v>1.9000000000000001E-4</v>
      </c>
      <c r="G109" s="298">
        <v>6.9785E-2</v>
      </c>
      <c r="H109" s="298">
        <v>3.4096500000000001</v>
      </c>
      <c r="I109" s="298">
        <v>1.2196499999999999</v>
      </c>
      <c r="J109" s="298">
        <v>4.6292999999999997</v>
      </c>
      <c r="K109" s="298">
        <v>3.4728249999999998</v>
      </c>
      <c r="L109" s="298">
        <v>1.1740725000000001</v>
      </c>
      <c r="M109" s="298">
        <v>4.6468974999999997</v>
      </c>
      <c r="N109" s="298">
        <v>3.6772</v>
      </c>
      <c r="O109" s="298">
        <v>1.1408049999999901</v>
      </c>
      <c r="P109" s="298">
        <v>4.8180049999999897</v>
      </c>
      <c r="Q109" s="298">
        <v>3.8089999999999899</v>
      </c>
      <c r="R109" s="298">
        <v>1.1718525</v>
      </c>
      <c r="S109" s="298">
        <v>4.9808524999999904</v>
      </c>
      <c r="T109" s="298">
        <v>3.9621200000000001</v>
      </c>
      <c r="U109" s="298">
        <v>1.2204599999999901</v>
      </c>
      <c r="V109" s="298">
        <v>5.1825799999999997</v>
      </c>
      <c r="W109" s="298">
        <v>2.6549999999999998</v>
      </c>
      <c r="X109" s="298">
        <v>0.76387499999999997</v>
      </c>
      <c r="Y109" s="298">
        <v>3.4188749999999999</v>
      </c>
      <c r="Z109" s="298">
        <v>2.625</v>
      </c>
      <c r="AA109" s="298">
        <v>0.80100000000000005</v>
      </c>
      <c r="AB109" s="298">
        <v>3.4260000000000002</v>
      </c>
      <c r="AC109" s="298">
        <v>2.5325000000000002</v>
      </c>
      <c r="AD109" s="298">
        <v>0.83299999999999996</v>
      </c>
      <c r="AE109" s="298">
        <v>3.3654999999999999</v>
      </c>
      <c r="AF109" s="298">
        <v>2.4657499999999999</v>
      </c>
      <c r="AG109" s="298">
        <v>0.8165</v>
      </c>
      <c r="AH109" s="298">
        <v>3.2822499999999999</v>
      </c>
      <c r="AI109" s="298">
        <v>2.3919999999999999</v>
      </c>
      <c r="AJ109" s="298">
        <v>0.79349999999999998</v>
      </c>
      <c r="AK109" s="298">
        <v>3.18549999999999</v>
      </c>
      <c r="AL109" s="298">
        <v>121.72499999999999</v>
      </c>
      <c r="AM109" s="298">
        <v>38.924999999999997</v>
      </c>
      <c r="AN109" s="298">
        <v>160.64999999999901</v>
      </c>
      <c r="AO109" s="298">
        <v>121.65</v>
      </c>
      <c r="AP109" s="298">
        <v>38.924999999999997</v>
      </c>
      <c r="AQ109" s="298">
        <v>160.57499999999999</v>
      </c>
      <c r="AR109" s="298">
        <v>121.52500000000001</v>
      </c>
      <c r="AS109" s="298">
        <v>38.9</v>
      </c>
      <c r="AT109" s="298">
        <v>160.42500000000001</v>
      </c>
      <c r="AU109" s="298">
        <v>121.47499999999999</v>
      </c>
      <c r="AV109" s="298">
        <v>38.9</v>
      </c>
      <c r="AW109" s="298">
        <v>160.375</v>
      </c>
      <c r="AX109" s="298">
        <v>121.4</v>
      </c>
      <c r="AY109" s="298">
        <v>38.869999999999997</v>
      </c>
      <c r="AZ109" s="298">
        <v>160.27000000000001</v>
      </c>
      <c r="BA109" s="298">
        <v>0.47449999999999998</v>
      </c>
      <c r="BB109" s="298">
        <v>0.1525</v>
      </c>
      <c r="BC109" s="295">
        <v>0.627</v>
      </c>
      <c r="BD109" s="298">
        <v>0.49149999999999999</v>
      </c>
      <c r="BE109" s="298">
        <v>0.157225</v>
      </c>
      <c r="BF109" s="295">
        <v>0.648725</v>
      </c>
      <c r="BG109" s="298">
        <v>0.52249999999999996</v>
      </c>
      <c r="BH109" s="298">
        <v>0.16769999999999999</v>
      </c>
      <c r="BI109" s="295">
        <v>0.69019999999999904</v>
      </c>
      <c r="BJ109" s="298">
        <v>0.53400000000000003</v>
      </c>
      <c r="BK109" s="298">
        <v>0.17135</v>
      </c>
      <c r="BL109" s="295">
        <v>0.70535000000000003</v>
      </c>
      <c r="BM109" s="298">
        <v>0.54479999999999995</v>
      </c>
      <c r="BN109" s="298">
        <v>0.17560000000000001</v>
      </c>
      <c r="BO109" s="295">
        <v>0.72039999999999904</v>
      </c>
      <c r="BP109" s="298">
        <v>0.10185</v>
      </c>
      <c r="BQ109" s="298">
        <v>3.6362499999999999E-2</v>
      </c>
      <c r="BR109" s="298">
        <v>0.13821249999999999</v>
      </c>
      <c r="BS109" s="298">
        <v>0.10679999999999901</v>
      </c>
      <c r="BT109" s="298">
        <v>3.5624999999999997E-2</v>
      </c>
      <c r="BU109" s="298">
        <v>0.142425</v>
      </c>
      <c r="BV109" s="298">
        <v>0.11827500000000001</v>
      </c>
      <c r="BW109" s="298">
        <v>3.6249999999999998E-2</v>
      </c>
      <c r="BX109" s="298">
        <v>0.154525</v>
      </c>
      <c r="BY109" s="298">
        <v>0.12532499999999999</v>
      </c>
      <c r="BZ109" s="298">
        <v>3.8149999999999899E-2</v>
      </c>
      <c r="CA109" s="298">
        <v>0.16347499999999901</v>
      </c>
      <c r="CB109" s="298">
        <v>0.1328</v>
      </c>
      <c r="CC109" s="298">
        <v>4.0489999999999998E-2</v>
      </c>
      <c r="CD109" s="298">
        <v>0.17329</v>
      </c>
      <c r="CE109" s="298">
        <v>4.3999999999999997E-2</v>
      </c>
      <c r="CF109" s="298">
        <v>1.53375E-2</v>
      </c>
      <c r="CG109" s="298">
        <v>5.9337500000000001E-2</v>
      </c>
      <c r="CH109" s="298">
        <v>4.7750000000000001E-2</v>
      </c>
      <c r="CI109" s="298">
        <v>1.5650000000000001E-2</v>
      </c>
      <c r="CJ109" s="298">
        <v>6.3399999999999998E-2</v>
      </c>
      <c r="CK109" s="298">
        <v>5.6474999999999997E-2</v>
      </c>
      <c r="CL109" s="298">
        <v>1.7202499999999999E-2</v>
      </c>
      <c r="CM109" s="298">
        <v>7.3677500000000007E-2</v>
      </c>
      <c r="CN109" s="298">
        <v>6.1199999999999997E-2</v>
      </c>
      <c r="CO109" s="298">
        <v>1.8370000000000001E-2</v>
      </c>
      <c r="CP109" s="298">
        <v>7.9570000000000002E-2</v>
      </c>
      <c r="CQ109" s="298">
        <v>6.6019999999999995E-2</v>
      </c>
      <c r="CR109" s="298">
        <v>2.0140000000000002E-2</v>
      </c>
      <c r="CS109" s="298">
        <v>8.616E-2</v>
      </c>
      <c r="CT109" s="298">
        <v>5.3462500000000003E-3</v>
      </c>
      <c r="CU109" s="298">
        <v>2.2125000000000001E-3</v>
      </c>
      <c r="CV109" s="298">
        <v>7.5587500000000004E-3</v>
      </c>
      <c r="CW109" s="298">
        <v>5.9500000000000004E-3</v>
      </c>
      <c r="CX109" s="298">
        <v>2.0975E-3</v>
      </c>
      <c r="CY109" s="298">
        <v>8.0475000000000008E-3</v>
      </c>
      <c r="CZ109" s="298">
        <v>7.6049999999999998E-3</v>
      </c>
      <c r="DA109" s="298">
        <v>2.1827499999999998E-3</v>
      </c>
      <c r="DB109" s="298">
        <v>9.7877499999999996E-3</v>
      </c>
      <c r="DC109" s="298">
        <v>8.6999999999999994E-3</v>
      </c>
      <c r="DD109" s="298">
        <v>2.4355000000000002E-3</v>
      </c>
      <c r="DE109" s="298">
        <v>1.11355E-2</v>
      </c>
      <c r="DF109" s="298">
        <v>9.9970000000000007E-3</v>
      </c>
      <c r="DG109" s="298">
        <v>2.813E-3</v>
      </c>
      <c r="DH109" s="298">
        <v>1.281E-2</v>
      </c>
      <c r="DI109" s="298">
        <v>0.62569624999999995</v>
      </c>
      <c r="DJ109" s="298">
        <v>0.2064125</v>
      </c>
      <c r="DK109" s="295">
        <v>0.83210874999999995</v>
      </c>
      <c r="DL109" s="298">
        <v>0.65199999999999902</v>
      </c>
      <c r="DM109" s="298">
        <v>0.21059749999999999</v>
      </c>
      <c r="DN109" s="295">
        <v>0.86259750000000002</v>
      </c>
      <c r="DO109" s="298">
        <v>0.70485500000000001</v>
      </c>
      <c r="DP109" s="298">
        <v>0.22333525000000001</v>
      </c>
      <c r="DQ109" s="295">
        <v>0.92819024999999999</v>
      </c>
      <c r="DR109" s="298">
        <v>0.72922500000000001</v>
      </c>
      <c r="DS109" s="298">
        <v>0.2303055</v>
      </c>
      <c r="DT109" s="295">
        <v>0.95953049999999995</v>
      </c>
      <c r="DU109" s="298">
        <v>0.75361699999999998</v>
      </c>
      <c r="DV109" s="298">
        <v>0.23904300000000001</v>
      </c>
      <c r="DW109" s="295">
        <v>0.99265999999999899</v>
      </c>
      <c r="DX109" s="298">
        <v>75.835519231576001</v>
      </c>
      <c r="DY109" s="298">
        <v>73.881184521286201</v>
      </c>
      <c r="DZ109" s="298">
        <v>75.350727894641096</v>
      </c>
      <c r="EA109" s="298">
        <v>75.383435582822102</v>
      </c>
      <c r="EB109" s="298">
        <v>74.656631726397507</v>
      </c>
      <c r="EC109" s="298">
        <v>75.205991206791097</v>
      </c>
      <c r="ED109" s="298">
        <v>74.128721510097805</v>
      </c>
      <c r="EE109" s="298">
        <v>75.088907819074606</v>
      </c>
      <c r="EF109" s="298">
        <v>74.359755448842506</v>
      </c>
      <c r="EG109" s="298">
        <v>73.228427440090499</v>
      </c>
      <c r="EH109" s="298">
        <v>74.401175829495998</v>
      </c>
      <c r="EI109" s="298">
        <v>73.5099092733373</v>
      </c>
      <c r="EJ109" s="298">
        <v>72.2913628540757</v>
      </c>
      <c r="EK109" s="298">
        <v>73.459586768907698</v>
      </c>
      <c r="EL109" s="298">
        <v>72.572683496867</v>
      </c>
      <c r="EM109" s="298">
        <v>70.831500000000005</v>
      </c>
      <c r="EN109" s="298">
        <v>3370.97</v>
      </c>
      <c r="EO109" s="295">
        <v>13.913500000000001</v>
      </c>
      <c r="EP109" s="298">
        <v>3.1206900000000002</v>
      </c>
      <c r="EQ109" s="298">
        <v>1.4274499999999899</v>
      </c>
      <c r="ER109" s="298">
        <v>0.189163</v>
      </c>
      <c r="ES109" s="298">
        <v>18.650803</v>
      </c>
      <c r="ET109" s="298">
        <f t="shared" si="0"/>
        <v>0.74600005157954863</v>
      </c>
    </row>
    <row r="110" spans="1:150" s="298" customFormat="1" x14ac:dyDescent="0.15">
      <c r="A110" s="314"/>
      <c r="B110" s="315"/>
      <c r="C110" s="298">
        <v>705.13199999999995</v>
      </c>
      <c r="D110" s="298">
        <v>20</v>
      </c>
      <c r="E110" s="257">
        <v>1.02928</v>
      </c>
      <c r="F110" s="298">
        <v>1.9000000000000001E-4</v>
      </c>
      <c r="G110" s="298">
        <v>2.8447E-2</v>
      </c>
      <c r="H110" s="298">
        <v>3.414625</v>
      </c>
      <c r="I110" s="298">
        <v>1.19874875</v>
      </c>
      <c r="J110" s="298">
        <v>4.6133737500000001</v>
      </c>
      <c r="K110" s="298">
        <v>3.49477499999999</v>
      </c>
      <c r="L110" s="298">
        <v>1.1661524999999999</v>
      </c>
      <c r="M110" s="298">
        <v>4.6609274999999997</v>
      </c>
      <c r="N110" s="298">
        <v>3.682725</v>
      </c>
      <c r="O110" s="298">
        <v>1.1463650000000001</v>
      </c>
      <c r="P110" s="298">
        <v>4.8290899999999999</v>
      </c>
      <c r="Q110" s="298">
        <v>3.8157249999999898</v>
      </c>
      <c r="R110" s="298">
        <v>1.1774074999999999</v>
      </c>
      <c r="S110" s="298">
        <v>4.9931324999999998</v>
      </c>
      <c r="T110" s="298">
        <v>3.9435799999999999</v>
      </c>
      <c r="U110" s="298">
        <v>1.21678</v>
      </c>
      <c r="V110" s="298">
        <v>5.1603599999999998</v>
      </c>
      <c r="W110" s="298">
        <v>2.19875</v>
      </c>
      <c r="X110" s="298">
        <v>0.60575000000000001</v>
      </c>
      <c r="Y110" s="298">
        <v>2.8045</v>
      </c>
      <c r="Z110" s="298">
        <v>2.17075</v>
      </c>
      <c r="AA110" s="298">
        <v>0.64900000000000002</v>
      </c>
      <c r="AB110" s="298">
        <v>2.81975</v>
      </c>
      <c r="AC110" s="298">
        <v>2.0739999999999998</v>
      </c>
      <c r="AD110" s="298">
        <v>0.6885</v>
      </c>
      <c r="AE110" s="298">
        <v>2.76249999999999</v>
      </c>
      <c r="AF110" s="298">
        <v>2.0005000000000002</v>
      </c>
      <c r="AG110" s="298">
        <v>0.67100000000000004</v>
      </c>
      <c r="AH110" s="298">
        <v>2.6715</v>
      </c>
      <c r="AI110" s="298">
        <v>1.92</v>
      </c>
      <c r="AJ110" s="298">
        <v>0.64579999999999904</v>
      </c>
      <c r="AK110" s="298">
        <v>2.5657999999999999</v>
      </c>
      <c r="AL110" s="298">
        <v>121.325</v>
      </c>
      <c r="AM110" s="298">
        <v>38.799999999999997</v>
      </c>
      <c r="AN110" s="298">
        <v>160.125</v>
      </c>
      <c r="AO110" s="298">
        <v>121.25</v>
      </c>
      <c r="AP110" s="298">
        <v>38.799999999999997</v>
      </c>
      <c r="AQ110" s="298">
        <v>160.05000000000001</v>
      </c>
      <c r="AR110" s="298">
        <v>121.075</v>
      </c>
      <c r="AS110" s="298">
        <v>38.774999999999999</v>
      </c>
      <c r="AT110" s="298">
        <v>159.85</v>
      </c>
      <c r="AU110" s="298">
        <v>121</v>
      </c>
      <c r="AV110" s="298">
        <v>38.75</v>
      </c>
      <c r="AW110" s="298">
        <v>159.75</v>
      </c>
      <c r="AX110" s="298">
        <v>120.9</v>
      </c>
      <c r="AY110" s="298">
        <v>38.71</v>
      </c>
      <c r="AZ110" s="298">
        <v>159.61000000000001</v>
      </c>
      <c r="BA110" s="298">
        <v>0.53574999999999995</v>
      </c>
      <c r="BB110" s="298">
        <v>0.16900000000000001</v>
      </c>
      <c r="BC110" s="295">
        <v>0.70474999999999999</v>
      </c>
      <c r="BD110" s="298">
        <v>0.55449999999999999</v>
      </c>
      <c r="BE110" s="298">
        <v>0.17599999999999999</v>
      </c>
      <c r="BF110" s="295">
        <v>0.73049999999999904</v>
      </c>
      <c r="BG110" s="298">
        <v>0.58499999999999996</v>
      </c>
      <c r="BH110" s="298">
        <v>0.188975</v>
      </c>
      <c r="BI110" s="295">
        <v>0.77397499999999997</v>
      </c>
      <c r="BJ110" s="298">
        <v>0.59399999999999997</v>
      </c>
      <c r="BK110" s="298">
        <v>0.1925</v>
      </c>
      <c r="BL110" s="295">
        <v>0.78649999999999998</v>
      </c>
      <c r="BM110" s="298">
        <v>0.60109999999999997</v>
      </c>
      <c r="BN110" s="298">
        <v>0.19569999999999901</v>
      </c>
      <c r="BO110" s="295">
        <v>0.79679999999999995</v>
      </c>
      <c r="BP110" s="298">
        <v>0.14774999999999999</v>
      </c>
      <c r="BQ110" s="298">
        <v>5.2025000000000002E-2</v>
      </c>
      <c r="BR110" s="298">
        <v>0.19977499999999901</v>
      </c>
      <c r="BS110" s="298">
        <v>0.153475</v>
      </c>
      <c r="BT110" s="298">
        <v>5.1049999999999998E-2</v>
      </c>
      <c r="BU110" s="298">
        <v>0.20452500000000001</v>
      </c>
      <c r="BV110" s="298">
        <v>0.16775000000000001</v>
      </c>
      <c r="BW110" s="298">
        <v>5.1924999999999999E-2</v>
      </c>
      <c r="BX110" s="298">
        <v>0.21967500000000001</v>
      </c>
      <c r="BY110" s="298">
        <v>0.176175</v>
      </c>
      <c r="BZ110" s="298">
        <v>5.3975000000000002E-2</v>
      </c>
      <c r="CA110" s="298">
        <v>0.23014999999999999</v>
      </c>
      <c r="CB110" s="298">
        <v>0.18579999999999999</v>
      </c>
      <c r="CC110" s="298">
        <v>5.706E-2</v>
      </c>
      <c r="CD110" s="298">
        <v>0.24285999999999999</v>
      </c>
      <c r="CE110" s="298">
        <v>7.1262500000000006E-2</v>
      </c>
      <c r="CF110" s="298">
        <v>2.4112499999999999E-2</v>
      </c>
      <c r="CG110" s="298">
        <v>9.5375000000000001E-2</v>
      </c>
      <c r="CH110" s="298">
        <v>7.6749999999999999E-2</v>
      </c>
      <c r="CI110" s="298">
        <v>2.4795000000000001E-2</v>
      </c>
      <c r="CJ110" s="298">
        <v>0.101545</v>
      </c>
      <c r="CK110" s="298">
        <v>8.8099999999999998E-2</v>
      </c>
      <c r="CL110" s="298">
        <v>2.7050000000000001E-2</v>
      </c>
      <c r="CM110" s="298">
        <v>0.11515</v>
      </c>
      <c r="CN110" s="298">
        <v>9.4E-2</v>
      </c>
      <c r="CO110" s="298">
        <v>2.8825E-2</v>
      </c>
      <c r="CP110" s="298">
        <v>0.122825</v>
      </c>
      <c r="CQ110" s="298">
        <v>9.9699999999999997E-2</v>
      </c>
      <c r="CR110" s="298">
        <v>3.08099999999999E-2</v>
      </c>
      <c r="CS110" s="298">
        <v>0.13050999999999999</v>
      </c>
      <c r="CT110" s="298">
        <v>1.2687500000000001E-2</v>
      </c>
      <c r="CU110" s="298">
        <v>5.1675000000000002E-3</v>
      </c>
      <c r="CV110" s="298">
        <v>1.7854999999999999E-2</v>
      </c>
      <c r="CW110" s="298">
        <v>1.39224999999999E-2</v>
      </c>
      <c r="CX110" s="298">
        <v>4.8799999999999998E-3</v>
      </c>
      <c r="CY110" s="298">
        <v>1.88025E-2</v>
      </c>
      <c r="CZ110" s="298">
        <v>1.7174999999999999E-2</v>
      </c>
      <c r="DA110" s="298">
        <v>4.9725000000000004E-3</v>
      </c>
      <c r="DB110" s="298">
        <v>2.2147500000000001E-2</v>
      </c>
      <c r="DC110" s="298">
        <v>1.9342499999999999E-2</v>
      </c>
      <c r="DD110" s="298">
        <v>5.48249999999999E-3</v>
      </c>
      <c r="DE110" s="298">
        <v>2.4825E-2</v>
      </c>
      <c r="DF110" s="298">
        <v>2.1819999999999999E-2</v>
      </c>
      <c r="DG110" s="298">
        <v>6.2449999999999997E-3</v>
      </c>
      <c r="DH110" s="298">
        <v>2.8065E-2</v>
      </c>
      <c r="DI110" s="298">
        <v>0.76744999999999997</v>
      </c>
      <c r="DJ110" s="298">
        <v>0.250305</v>
      </c>
      <c r="DK110" s="295">
        <v>1.017755</v>
      </c>
      <c r="DL110" s="298">
        <v>0.79864749999999995</v>
      </c>
      <c r="DM110" s="298">
        <v>0.25672499999999998</v>
      </c>
      <c r="DN110" s="295">
        <v>1.0553725</v>
      </c>
      <c r="DO110" s="298">
        <v>0.85802500000000004</v>
      </c>
      <c r="DP110" s="298">
        <v>0.27292250000000001</v>
      </c>
      <c r="DQ110" s="295">
        <v>1.1309475</v>
      </c>
      <c r="DR110" s="298">
        <v>0.88351749999999996</v>
      </c>
      <c r="DS110" s="298">
        <v>0.28078249999999999</v>
      </c>
      <c r="DT110" s="295">
        <v>1.1642999999999999</v>
      </c>
      <c r="DU110" s="298">
        <v>0.90841999999999901</v>
      </c>
      <c r="DV110" s="298">
        <v>0.28981499999999999</v>
      </c>
      <c r="DW110" s="295">
        <v>1.1982349999999999</v>
      </c>
      <c r="DX110" s="298">
        <v>69.809108085217204</v>
      </c>
      <c r="DY110" s="298">
        <v>67.517628493238206</v>
      </c>
      <c r="DZ110" s="298">
        <v>69.245545342444899</v>
      </c>
      <c r="EA110" s="298">
        <v>69.429879890690202</v>
      </c>
      <c r="EB110" s="298">
        <v>68.555847696951901</v>
      </c>
      <c r="EC110" s="298">
        <v>69.217266889178902</v>
      </c>
      <c r="ED110" s="298">
        <v>68.179831589988595</v>
      </c>
      <c r="EE110" s="298">
        <v>69.241268125566705</v>
      </c>
      <c r="EF110" s="298">
        <v>68.435979565806505</v>
      </c>
      <c r="EG110" s="298">
        <v>67.231265934177799</v>
      </c>
      <c r="EH110" s="298">
        <v>68.558403746672198</v>
      </c>
      <c r="EI110" s="298">
        <v>67.551318388731403</v>
      </c>
      <c r="EJ110" s="298">
        <v>66.1698333370027</v>
      </c>
      <c r="EK110" s="298">
        <v>67.525835446750506</v>
      </c>
      <c r="EL110" s="298">
        <v>66.497807191410701</v>
      </c>
      <c r="EM110" s="298">
        <v>58.016800000000003</v>
      </c>
      <c r="EN110" s="298">
        <v>3359.21</v>
      </c>
      <c r="EO110" s="295">
        <v>15.598699999999999</v>
      </c>
      <c r="EP110" s="298">
        <v>4.4584599999999996</v>
      </c>
      <c r="EQ110" s="298">
        <v>2.2515900000000002</v>
      </c>
      <c r="ER110" s="298">
        <v>0.43400499999999997</v>
      </c>
      <c r="ES110" s="298">
        <v>22.742754999999999</v>
      </c>
      <c r="ET110" s="298">
        <f t="shared" si="0"/>
        <v>0.68587556784567216</v>
      </c>
    </row>
    <row r="111" spans="1:150" s="302" customFormat="1" ht="14" thickBot="1" x14ac:dyDescent="0.2">
      <c r="A111" s="316"/>
      <c r="B111" s="317"/>
      <c r="C111" s="302">
        <v>881.41399999999999</v>
      </c>
      <c r="D111" s="302">
        <v>25</v>
      </c>
      <c r="E111" s="303">
        <v>0.98597000000000001</v>
      </c>
      <c r="F111" s="302">
        <v>1.9000000000000001E-4</v>
      </c>
      <c r="G111" s="302">
        <v>-1.423E-2</v>
      </c>
      <c r="H111" s="298">
        <v>3.4251125</v>
      </c>
      <c r="I111" s="298">
        <v>1.17456125</v>
      </c>
      <c r="J111" s="298">
        <v>4.59967375</v>
      </c>
      <c r="K111" s="298">
        <v>3.4976500000000001</v>
      </c>
      <c r="L111" s="298">
        <v>1.1607375</v>
      </c>
      <c r="M111" s="298">
        <v>4.6583874999999999</v>
      </c>
      <c r="N111" s="298">
        <v>3.7001499999999998</v>
      </c>
      <c r="O111" s="298">
        <v>1.154145</v>
      </c>
      <c r="P111" s="298">
        <v>4.8542949999999996</v>
      </c>
      <c r="Q111" s="298">
        <v>3.8162500000000001</v>
      </c>
      <c r="R111" s="298">
        <v>1.18486</v>
      </c>
      <c r="S111" s="298">
        <v>5.0011099999999997</v>
      </c>
      <c r="T111" s="298">
        <v>3.9255800000000001</v>
      </c>
      <c r="U111" s="298">
        <v>1.22187</v>
      </c>
      <c r="V111" s="298">
        <v>5.1474500000000001</v>
      </c>
      <c r="W111" s="298">
        <v>1.7975000000000001</v>
      </c>
      <c r="X111" s="298">
        <v>0.47175</v>
      </c>
      <c r="Y111" s="298">
        <v>2.26925</v>
      </c>
      <c r="Z111" s="298">
        <v>1.7715000000000001</v>
      </c>
      <c r="AA111" s="298">
        <v>0.51775000000000004</v>
      </c>
      <c r="AB111" s="298">
        <v>2.28925</v>
      </c>
      <c r="AC111" s="298">
        <v>1.6755</v>
      </c>
      <c r="AD111" s="298">
        <v>0.56200000000000006</v>
      </c>
      <c r="AE111" s="298">
        <v>2.2374999999999998</v>
      </c>
      <c r="AF111" s="298">
        <v>1.60025</v>
      </c>
      <c r="AG111" s="298">
        <v>0.54425000000000001</v>
      </c>
      <c r="AH111" s="298">
        <v>2.1444999999999999</v>
      </c>
      <c r="AI111" s="298">
        <v>1.522</v>
      </c>
      <c r="AJ111" s="298">
        <v>0.51910000000000001</v>
      </c>
      <c r="AK111" s="298">
        <v>2.0411000000000001</v>
      </c>
      <c r="AL111" s="298">
        <v>120.91249999999999</v>
      </c>
      <c r="AM111" s="298">
        <v>38.65</v>
      </c>
      <c r="AN111" s="298">
        <v>159.5625</v>
      </c>
      <c r="AO111" s="298">
        <v>120.825</v>
      </c>
      <c r="AP111" s="298">
        <v>38.65</v>
      </c>
      <c r="AQ111" s="298">
        <v>159.47499999999999</v>
      </c>
      <c r="AR111" s="298">
        <v>120.6</v>
      </c>
      <c r="AS111" s="298">
        <v>38.625</v>
      </c>
      <c r="AT111" s="298">
        <v>159.22499999999999</v>
      </c>
      <c r="AU111" s="298">
        <v>120.5</v>
      </c>
      <c r="AV111" s="298">
        <v>38.575000000000003</v>
      </c>
      <c r="AW111" s="298">
        <v>159.07499999999999</v>
      </c>
      <c r="AX111" s="298">
        <v>120.4</v>
      </c>
      <c r="AY111" s="298">
        <v>38.549999999999997</v>
      </c>
      <c r="AZ111" s="298">
        <v>158.94999999999999</v>
      </c>
      <c r="BA111" s="298">
        <v>0.57187500000000002</v>
      </c>
      <c r="BB111" s="298">
        <v>0.17762500000000001</v>
      </c>
      <c r="BC111" s="295">
        <v>0.74950000000000006</v>
      </c>
      <c r="BD111" s="298">
        <v>0.59150000000000003</v>
      </c>
      <c r="BE111" s="298">
        <v>0.186475</v>
      </c>
      <c r="BF111" s="295">
        <v>0.77797499999999997</v>
      </c>
      <c r="BG111" s="298">
        <v>0.621</v>
      </c>
      <c r="BH111" s="298">
        <v>0.2016</v>
      </c>
      <c r="BI111" s="295">
        <v>0.8226</v>
      </c>
      <c r="BJ111" s="298">
        <v>0.628</v>
      </c>
      <c r="BK111" s="298">
        <v>0.20477500000000001</v>
      </c>
      <c r="BL111" s="295">
        <v>0.83277500000000004</v>
      </c>
      <c r="BM111" s="298">
        <v>0.63360000000000005</v>
      </c>
      <c r="BN111" s="298">
        <v>0.20699999999999999</v>
      </c>
      <c r="BO111" s="295">
        <v>0.84060000000000001</v>
      </c>
      <c r="BP111" s="298">
        <v>0.19225</v>
      </c>
      <c r="BQ111" s="298">
        <v>6.6812499999999997E-2</v>
      </c>
      <c r="BR111" s="298">
        <v>0.25906249999999997</v>
      </c>
      <c r="BS111" s="298">
        <v>0.19869999999999999</v>
      </c>
      <c r="BT111" s="298">
        <v>6.5674999999999997E-2</v>
      </c>
      <c r="BU111" s="298">
        <v>0.26437499999999903</v>
      </c>
      <c r="BV111" s="298">
        <v>0.2145</v>
      </c>
      <c r="BW111" s="298">
        <v>6.6799999999999998E-2</v>
      </c>
      <c r="BX111" s="298">
        <v>0.28129999999999999</v>
      </c>
      <c r="BY111" s="298">
        <v>0.22372500000000001</v>
      </c>
      <c r="BZ111" s="298">
        <v>6.9150000000000003E-2</v>
      </c>
      <c r="CA111" s="298">
        <v>0.292875</v>
      </c>
      <c r="CB111" s="298">
        <v>0.23380000000000001</v>
      </c>
      <c r="CC111" s="298">
        <v>7.2179999999999994E-2</v>
      </c>
      <c r="CD111" s="298">
        <v>0.30597999999999997</v>
      </c>
      <c r="CE111" s="298">
        <v>9.7824999999999995E-2</v>
      </c>
      <c r="CF111" s="298">
        <v>3.2212499999999998E-2</v>
      </c>
      <c r="CG111" s="298">
        <v>0.1300375</v>
      </c>
      <c r="CH111" s="298">
        <v>0.10452500000000001</v>
      </c>
      <c r="CI111" s="298">
        <v>3.3524999999999999E-2</v>
      </c>
      <c r="CJ111" s="298">
        <v>0.13805000000000001</v>
      </c>
      <c r="CK111" s="298">
        <v>0.118025</v>
      </c>
      <c r="CL111" s="298">
        <v>3.6674999999999999E-2</v>
      </c>
      <c r="CM111" s="298">
        <v>0.1547</v>
      </c>
      <c r="CN111" s="298">
        <v>0.12425</v>
      </c>
      <c r="CO111" s="298">
        <v>3.8549999999999897E-2</v>
      </c>
      <c r="CP111" s="298">
        <v>0.1628</v>
      </c>
      <c r="CQ111" s="298">
        <v>0.13019999999999901</v>
      </c>
      <c r="CR111" s="298">
        <v>4.0840000000000001E-2</v>
      </c>
      <c r="CS111" s="298">
        <v>0.171039999999999</v>
      </c>
      <c r="CT111" s="298">
        <v>2.3737500000000002E-2</v>
      </c>
      <c r="CU111" s="298">
        <v>9.51624999999999E-3</v>
      </c>
      <c r="CV111" s="298">
        <v>3.3253749999999999E-2</v>
      </c>
      <c r="CW111" s="298">
        <v>2.5749999999999999E-2</v>
      </c>
      <c r="CX111" s="298">
        <v>8.9999999999999993E-3</v>
      </c>
      <c r="CY111" s="298">
        <v>3.4749999999999899E-2</v>
      </c>
      <c r="CZ111" s="298">
        <v>3.10249999999999E-2</v>
      </c>
      <c r="DA111" s="298">
        <v>9.0600000000000003E-3</v>
      </c>
      <c r="DB111" s="298">
        <v>4.0084999999999898E-2</v>
      </c>
      <c r="DC111" s="298">
        <v>3.4474999999999999E-2</v>
      </c>
      <c r="DD111" s="298">
        <v>9.8650000000000005E-3</v>
      </c>
      <c r="DE111" s="298">
        <v>4.4339999999999997E-2</v>
      </c>
      <c r="DF111" s="298">
        <v>3.8210000000000001E-2</v>
      </c>
      <c r="DG111" s="298">
        <v>1.107E-2</v>
      </c>
      <c r="DH111" s="298">
        <v>4.9279999999999997E-2</v>
      </c>
      <c r="DI111" s="298">
        <v>0.88568749999999996</v>
      </c>
      <c r="DJ111" s="298">
        <v>0.28616625000000001</v>
      </c>
      <c r="DK111" s="295">
        <v>1.1718537499999999</v>
      </c>
      <c r="DL111" s="298">
        <v>0.92047500000000004</v>
      </c>
      <c r="DM111" s="298">
        <v>0.29467500000000002</v>
      </c>
      <c r="DN111" s="295">
        <v>1.21515</v>
      </c>
      <c r="DO111" s="298">
        <v>0.98455000000000004</v>
      </c>
      <c r="DP111" s="298">
        <v>0.314135</v>
      </c>
      <c r="DQ111" s="295">
        <v>1.2986849999999901</v>
      </c>
      <c r="DR111" s="298">
        <v>1.0104500000000001</v>
      </c>
      <c r="DS111" s="298">
        <v>0.32234000000000002</v>
      </c>
      <c r="DT111" s="295">
        <v>1.3327899999999999</v>
      </c>
      <c r="DU111" s="298">
        <v>1.0358099999999999</v>
      </c>
      <c r="DV111" s="298">
        <v>0.33109</v>
      </c>
      <c r="DW111" s="295">
        <v>1.3669</v>
      </c>
      <c r="DX111" s="298">
        <v>64.568484934020105</v>
      </c>
      <c r="DY111" s="298">
        <v>62.070562129531297</v>
      </c>
      <c r="DZ111" s="298">
        <v>63.958493114008398</v>
      </c>
      <c r="EA111" s="298">
        <v>64.260300388386398</v>
      </c>
      <c r="EB111" s="298">
        <v>63.2815814032408</v>
      </c>
      <c r="EC111" s="298">
        <v>64.022960128379196</v>
      </c>
      <c r="ED111" s="298">
        <v>63.074501041084702</v>
      </c>
      <c r="EE111" s="298">
        <v>64.176229964824003</v>
      </c>
      <c r="EF111" s="298">
        <v>63.3409949294863</v>
      </c>
      <c r="EG111" s="298">
        <v>62.150526992923901</v>
      </c>
      <c r="EH111" s="298">
        <v>63.527641620649</v>
      </c>
      <c r="EI111" s="298">
        <v>62.483587061727597</v>
      </c>
      <c r="EJ111" s="298">
        <v>61.169519506473101</v>
      </c>
      <c r="EK111" s="298">
        <v>62.520764746745499</v>
      </c>
      <c r="EL111" s="298">
        <v>61.496817616504401</v>
      </c>
      <c r="EM111" s="298">
        <v>46.880099999999999</v>
      </c>
      <c r="EN111" s="298">
        <v>3346.55</v>
      </c>
      <c r="EO111" s="295">
        <v>16.57</v>
      </c>
      <c r="EP111" s="298">
        <v>5.7326800000000002</v>
      </c>
      <c r="EQ111" s="298">
        <v>3.0335399999999999</v>
      </c>
      <c r="ER111" s="298">
        <v>0.79200999999999899</v>
      </c>
      <c r="ES111" s="298">
        <v>26.128229999999999</v>
      </c>
      <c r="ET111" s="298">
        <f>EO111/ES111</f>
        <v>0.63417996550091615</v>
      </c>
    </row>
    <row r="112" spans="1:150" ht="15" thickTop="1" thickBot="1" x14ac:dyDescent="0.2">
      <c r="A112" s="260"/>
      <c r="B112" s="261"/>
      <c r="T112" s="234"/>
      <c r="W112" s="234"/>
      <c r="Y112" s="234"/>
      <c r="AB112" s="234"/>
      <c r="AE112" s="234"/>
      <c r="AH112" s="234"/>
      <c r="AL112" s="234"/>
      <c r="AW112" s="234"/>
      <c r="BA112" s="234"/>
      <c r="BP112" s="234"/>
      <c r="CE112" s="234"/>
      <c r="DX112" s="234"/>
      <c r="EM112" s="234"/>
    </row>
    <row r="113" spans="1:150" s="249" customFormat="1" ht="14" thickTop="1" x14ac:dyDescent="0.15">
      <c r="A113" s="247" t="s">
        <v>71</v>
      </c>
      <c r="B113" s="248" t="s">
        <v>70</v>
      </c>
      <c r="C113" s="247" t="s">
        <v>72</v>
      </c>
      <c r="E113" s="248"/>
      <c r="H113" s="250" t="s">
        <v>93</v>
      </c>
      <c r="K113" s="250" t="s">
        <v>95</v>
      </c>
      <c r="M113" s="247"/>
      <c r="N113" s="250" t="s">
        <v>96</v>
      </c>
      <c r="O113" s="247"/>
      <c r="P113" s="247"/>
      <c r="Q113" s="250" t="s">
        <v>97</v>
      </c>
      <c r="S113" s="247"/>
      <c r="T113" s="250" t="s">
        <v>98</v>
      </c>
      <c r="U113" s="247"/>
      <c r="V113" s="251"/>
      <c r="W113" s="247" t="s">
        <v>99</v>
      </c>
      <c r="X113" s="247" t="s">
        <v>109</v>
      </c>
      <c r="Y113" s="248"/>
      <c r="Z113" s="250" t="s">
        <v>99</v>
      </c>
      <c r="AA113" s="247" t="s">
        <v>110</v>
      </c>
      <c r="AB113" s="252"/>
      <c r="AC113" s="250" t="s">
        <v>99</v>
      </c>
      <c r="AD113" s="247" t="s">
        <v>111</v>
      </c>
      <c r="AE113" s="248"/>
      <c r="AF113" s="250" t="s">
        <v>99</v>
      </c>
      <c r="AG113" s="247" t="s">
        <v>112</v>
      </c>
      <c r="AH113" s="252"/>
      <c r="AI113" s="250" t="s">
        <v>99</v>
      </c>
      <c r="AJ113" s="247" t="s">
        <v>113</v>
      </c>
      <c r="AK113" s="251"/>
      <c r="AL113" s="247" t="s">
        <v>115</v>
      </c>
      <c r="AM113" s="247" t="s">
        <v>109</v>
      </c>
      <c r="AO113" s="250" t="s">
        <v>115</v>
      </c>
      <c r="AP113" s="247" t="s">
        <v>110</v>
      </c>
      <c r="AQ113" s="247"/>
      <c r="AR113" s="250" t="s">
        <v>115</v>
      </c>
      <c r="AS113" s="247" t="s">
        <v>111</v>
      </c>
      <c r="AU113" s="250" t="s">
        <v>115</v>
      </c>
      <c r="AV113" s="247" t="s">
        <v>112</v>
      </c>
      <c r="AW113" s="247"/>
      <c r="AX113" s="250" t="s">
        <v>115</v>
      </c>
      <c r="AY113" s="247" t="s">
        <v>113</v>
      </c>
      <c r="AZ113" s="251"/>
      <c r="BA113" s="247" t="s">
        <v>116</v>
      </c>
      <c r="BB113" s="247" t="s">
        <v>109</v>
      </c>
      <c r="BD113" s="250" t="s">
        <v>116</v>
      </c>
      <c r="BE113" s="247" t="s">
        <v>110</v>
      </c>
      <c r="BF113" s="247"/>
      <c r="BG113" s="250" t="s">
        <v>116</v>
      </c>
      <c r="BH113" s="247" t="s">
        <v>111</v>
      </c>
      <c r="BJ113" s="250" t="s">
        <v>116</v>
      </c>
      <c r="BK113" s="247" t="s">
        <v>112</v>
      </c>
      <c r="BL113" s="247"/>
      <c r="BM113" s="250" t="s">
        <v>116</v>
      </c>
      <c r="BN113" s="247" t="s">
        <v>113</v>
      </c>
      <c r="BO113" s="251"/>
      <c r="BP113" s="247" t="s">
        <v>28</v>
      </c>
      <c r="BQ113" s="247" t="s">
        <v>109</v>
      </c>
      <c r="BS113" s="250" t="s">
        <v>28</v>
      </c>
      <c r="BT113" s="247" t="s">
        <v>110</v>
      </c>
      <c r="BU113" s="247"/>
      <c r="BV113" s="250" t="s">
        <v>28</v>
      </c>
      <c r="BW113" s="247" t="s">
        <v>111</v>
      </c>
      <c r="BY113" s="250" t="s">
        <v>28</v>
      </c>
      <c r="BZ113" s="247" t="s">
        <v>112</v>
      </c>
      <c r="CA113" s="247"/>
      <c r="CB113" s="250" t="s">
        <v>28</v>
      </c>
      <c r="CC113" s="247" t="s">
        <v>113</v>
      </c>
      <c r="CD113" s="251"/>
      <c r="CE113" s="247" t="s">
        <v>29</v>
      </c>
      <c r="CF113" s="247" t="s">
        <v>109</v>
      </c>
      <c r="CH113" s="250" t="s">
        <v>29</v>
      </c>
      <c r="CI113" s="247" t="s">
        <v>110</v>
      </c>
      <c r="CJ113" s="247"/>
      <c r="CK113" s="250" t="s">
        <v>29</v>
      </c>
      <c r="CL113" s="247" t="s">
        <v>111</v>
      </c>
      <c r="CN113" s="250" t="s">
        <v>29</v>
      </c>
      <c r="CO113" s="247" t="s">
        <v>112</v>
      </c>
      <c r="CP113" s="247"/>
      <c r="CQ113" s="250" t="s">
        <v>29</v>
      </c>
      <c r="CR113" s="247" t="s">
        <v>113</v>
      </c>
      <c r="CS113" s="251"/>
      <c r="CT113" s="247" t="s">
        <v>52</v>
      </c>
      <c r="CU113" s="247" t="s">
        <v>109</v>
      </c>
      <c r="CW113" s="250" t="s">
        <v>52</v>
      </c>
      <c r="CX113" s="247" t="s">
        <v>110</v>
      </c>
      <c r="CY113" s="247"/>
      <c r="CZ113" s="250" t="s">
        <v>52</v>
      </c>
      <c r="DA113" s="247" t="s">
        <v>111</v>
      </c>
      <c r="DC113" s="250" t="s">
        <v>52</v>
      </c>
      <c r="DD113" s="247" t="s">
        <v>112</v>
      </c>
      <c r="DE113" s="247"/>
      <c r="DF113" s="250" t="s">
        <v>52</v>
      </c>
      <c r="DG113" s="247" t="s">
        <v>113</v>
      </c>
      <c r="DH113" s="251"/>
      <c r="DI113" s="247" t="s">
        <v>117</v>
      </c>
      <c r="DJ113" s="247" t="s">
        <v>109</v>
      </c>
      <c r="DL113" s="247" t="s">
        <v>117</v>
      </c>
      <c r="DM113" s="247" t="s">
        <v>110</v>
      </c>
      <c r="DN113" s="247"/>
      <c r="DO113" s="247" t="s">
        <v>117</v>
      </c>
      <c r="DP113" s="247" t="s">
        <v>111</v>
      </c>
      <c r="DR113" s="247" t="s">
        <v>117</v>
      </c>
      <c r="DS113" s="247" t="s">
        <v>112</v>
      </c>
      <c r="DT113" s="247"/>
      <c r="DU113" s="247" t="s">
        <v>117</v>
      </c>
      <c r="DV113" s="247" t="s">
        <v>113</v>
      </c>
      <c r="DW113" s="251"/>
      <c r="DX113" s="247" t="s">
        <v>136</v>
      </c>
      <c r="DY113" s="247" t="s">
        <v>109</v>
      </c>
      <c r="EA113" s="247" t="s">
        <v>136</v>
      </c>
      <c r="EB113" s="247" t="s">
        <v>110</v>
      </c>
      <c r="EC113" s="247"/>
      <c r="ED113" s="247" t="s">
        <v>136</v>
      </c>
      <c r="EE113" s="247" t="s">
        <v>111</v>
      </c>
      <c r="EG113" s="247" t="s">
        <v>136</v>
      </c>
      <c r="EH113" s="247" t="s">
        <v>112</v>
      </c>
      <c r="EI113" s="247"/>
      <c r="EJ113" s="247" t="s">
        <v>136</v>
      </c>
      <c r="EK113" s="247" t="s">
        <v>113</v>
      </c>
      <c r="EL113" s="251"/>
      <c r="EM113" s="247" t="s">
        <v>114</v>
      </c>
    </row>
    <row r="114" spans="1:150" x14ac:dyDescent="0.15">
      <c r="A114" s="253" t="s">
        <v>37</v>
      </c>
      <c r="B114" s="235" t="s">
        <v>51</v>
      </c>
      <c r="C114" s="253" t="s">
        <v>21</v>
      </c>
      <c r="D114" s="253" t="s">
        <v>17</v>
      </c>
      <c r="E114" s="254" t="s">
        <v>18</v>
      </c>
      <c r="F114" s="253" t="s">
        <v>19</v>
      </c>
      <c r="G114" s="253" t="s">
        <v>20</v>
      </c>
      <c r="H114" s="255" t="s">
        <v>31</v>
      </c>
      <c r="I114" s="253" t="s">
        <v>32</v>
      </c>
      <c r="J114" s="253" t="s">
        <v>33</v>
      </c>
      <c r="K114" s="255" t="s">
        <v>31</v>
      </c>
      <c r="L114" s="253" t="s">
        <v>32</v>
      </c>
      <c r="M114" s="253" t="s">
        <v>33</v>
      </c>
      <c r="N114" s="255" t="s">
        <v>31</v>
      </c>
      <c r="O114" s="253" t="s">
        <v>32</v>
      </c>
      <c r="P114" s="253" t="s">
        <v>33</v>
      </c>
      <c r="Q114" s="255" t="s">
        <v>31</v>
      </c>
      <c r="R114" s="253" t="s">
        <v>32</v>
      </c>
      <c r="S114" s="253" t="s">
        <v>33</v>
      </c>
      <c r="T114" s="255" t="s">
        <v>31</v>
      </c>
      <c r="U114" s="253" t="s">
        <v>32</v>
      </c>
      <c r="V114" s="256" t="s">
        <v>33</v>
      </c>
      <c r="W114" s="253" t="s">
        <v>106</v>
      </c>
      <c r="X114" s="253" t="s">
        <v>107</v>
      </c>
      <c r="Y114" s="253" t="s">
        <v>108</v>
      </c>
      <c r="Z114" s="253" t="s">
        <v>106</v>
      </c>
      <c r="AA114" s="253" t="s">
        <v>107</v>
      </c>
      <c r="AB114" s="253" t="s">
        <v>108</v>
      </c>
      <c r="AC114" s="253" t="s">
        <v>106</v>
      </c>
      <c r="AD114" s="253" t="s">
        <v>107</v>
      </c>
      <c r="AE114" s="253" t="s">
        <v>108</v>
      </c>
      <c r="AF114" s="253" t="s">
        <v>106</v>
      </c>
      <c r="AG114" s="253" t="s">
        <v>107</v>
      </c>
      <c r="AH114" s="253" t="s">
        <v>108</v>
      </c>
      <c r="AI114" s="253" t="s">
        <v>106</v>
      </c>
      <c r="AJ114" s="253" t="s">
        <v>107</v>
      </c>
      <c r="AK114" s="256" t="s">
        <v>108</v>
      </c>
      <c r="AL114" s="253" t="s">
        <v>106</v>
      </c>
      <c r="AM114" s="253" t="s">
        <v>107</v>
      </c>
      <c r="AN114" s="253" t="s">
        <v>108</v>
      </c>
      <c r="AO114" s="255" t="s">
        <v>106</v>
      </c>
      <c r="AP114" s="253" t="s">
        <v>107</v>
      </c>
      <c r="AQ114" s="253" t="s">
        <v>108</v>
      </c>
      <c r="AR114" s="255" t="s">
        <v>106</v>
      </c>
      <c r="AS114" s="253" t="s">
        <v>107</v>
      </c>
      <c r="AT114" s="253" t="s">
        <v>108</v>
      </c>
      <c r="AU114" s="255" t="s">
        <v>106</v>
      </c>
      <c r="AV114" s="253" t="s">
        <v>107</v>
      </c>
      <c r="AW114" s="253" t="s">
        <v>108</v>
      </c>
      <c r="AX114" s="255" t="s">
        <v>106</v>
      </c>
      <c r="AY114" s="253" t="s">
        <v>107</v>
      </c>
      <c r="AZ114" s="256" t="s">
        <v>108</v>
      </c>
      <c r="BA114" s="253" t="s">
        <v>106</v>
      </c>
      <c r="BB114" s="253" t="s">
        <v>107</v>
      </c>
      <c r="BC114" s="253" t="s">
        <v>108</v>
      </c>
      <c r="BD114" s="255" t="s">
        <v>106</v>
      </c>
      <c r="BE114" s="253" t="s">
        <v>107</v>
      </c>
      <c r="BF114" s="253" t="s">
        <v>108</v>
      </c>
      <c r="BG114" s="255" t="s">
        <v>106</v>
      </c>
      <c r="BH114" s="253" t="s">
        <v>107</v>
      </c>
      <c r="BI114" s="253" t="s">
        <v>108</v>
      </c>
      <c r="BJ114" s="255" t="s">
        <v>106</v>
      </c>
      <c r="BK114" s="253" t="s">
        <v>107</v>
      </c>
      <c r="BL114" s="253" t="s">
        <v>108</v>
      </c>
      <c r="BM114" s="255" t="s">
        <v>106</v>
      </c>
      <c r="BN114" s="253" t="s">
        <v>107</v>
      </c>
      <c r="BO114" s="256" t="s">
        <v>108</v>
      </c>
      <c r="BP114" s="253" t="s">
        <v>106</v>
      </c>
      <c r="BQ114" s="253" t="s">
        <v>107</v>
      </c>
      <c r="BR114" s="253" t="s">
        <v>108</v>
      </c>
      <c r="BS114" s="255" t="s">
        <v>106</v>
      </c>
      <c r="BT114" s="253" t="s">
        <v>107</v>
      </c>
      <c r="BU114" s="253" t="s">
        <v>108</v>
      </c>
      <c r="BV114" s="255" t="s">
        <v>106</v>
      </c>
      <c r="BW114" s="253" t="s">
        <v>107</v>
      </c>
      <c r="BX114" s="253" t="s">
        <v>108</v>
      </c>
      <c r="BY114" s="255" t="s">
        <v>106</v>
      </c>
      <c r="BZ114" s="253" t="s">
        <v>107</v>
      </c>
      <c r="CA114" s="253" t="s">
        <v>108</v>
      </c>
      <c r="CB114" s="255" t="s">
        <v>106</v>
      </c>
      <c r="CC114" s="253" t="s">
        <v>107</v>
      </c>
      <c r="CD114" s="256" t="s">
        <v>108</v>
      </c>
      <c r="CE114" s="253" t="s">
        <v>106</v>
      </c>
      <c r="CF114" s="253" t="s">
        <v>107</v>
      </c>
      <c r="CG114" s="253" t="s">
        <v>108</v>
      </c>
      <c r="CH114" s="255" t="s">
        <v>106</v>
      </c>
      <c r="CI114" s="253" t="s">
        <v>107</v>
      </c>
      <c r="CJ114" s="253" t="s">
        <v>108</v>
      </c>
      <c r="CK114" s="255" t="s">
        <v>106</v>
      </c>
      <c r="CL114" s="253" t="s">
        <v>107</v>
      </c>
      <c r="CM114" s="253" t="s">
        <v>108</v>
      </c>
      <c r="CN114" s="255" t="s">
        <v>106</v>
      </c>
      <c r="CO114" s="253" t="s">
        <v>107</v>
      </c>
      <c r="CP114" s="253" t="s">
        <v>108</v>
      </c>
      <c r="CQ114" s="255" t="s">
        <v>106</v>
      </c>
      <c r="CR114" s="253" t="s">
        <v>107</v>
      </c>
      <c r="CS114" s="256" t="s">
        <v>108</v>
      </c>
      <c r="CT114" s="253" t="s">
        <v>106</v>
      </c>
      <c r="CU114" s="253" t="s">
        <v>107</v>
      </c>
      <c r="CV114" s="253" t="s">
        <v>108</v>
      </c>
      <c r="CW114" s="255" t="s">
        <v>106</v>
      </c>
      <c r="CX114" s="253" t="s">
        <v>107</v>
      </c>
      <c r="CY114" s="253" t="s">
        <v>108</v>
      </c>
      <c r="CZ114" s="255" t="s">
        <v>106</v>
      </c>
      <c r="DA114" s="253" t="s">
        <v>107</v>
      </c>
      <c r="DB114" s="253" t="s">
        <v>108</v>
      </c>
      <c r="DC114" s="255" t="s">
        <v>106</v>
      </c>
      <c r="DD114" s="253" t="s">
        <v>107</v>
      </c>
      <c r="DE114" s="253" t="s">
        <v>108</v>
      </c>
      <c r="DF114" s="255" t="s">
        <v>106</v>
      </c>
      <c r="DG114" s="253" t="s">
        <v>107</v>
      </c>
      <c r="DH114" s="256" t="s">
        <v>108</v>
      </c>
      <c r="DI114" s="253" t="s">
        <v>106</v>
      </c>
      <c r="DJ114" s="253" t="s">
        <v>107</v>
      </c>
      <c r="DK114" s="253" t="s">
        <v>108</v>
      </c>
      <c r="DL114" s="255" t="s">
        <v>106</v>
      </c>
      <c r="DM114" s="253" t="s">
        <v>107</v>
      </c>
      <c r="DN114" s="253" t="s">
        <v>108</v>
      </c>
      <c r="DO114" s="255" t="s">
        <v>106</v>
      </c>
      <c r="DP114" s="253" t="s">
        <v>107</v>
      </c>
      <c r="DQ114" s="253" t="s">
        <v>108</v>
      </c>
      <c r="DR114" s="255" t="s">
        <v>106</v>
      </c>
      <c r="DS114" s="253" t="s">
        <v>107</v>
      </c>
      <c r="DT114" s="253" t="s">
        <v>108</v>
      </c>
      <c r="DU114" s="255" t="s">
        <v>106</v>
      </c>
      <c r="DV114" s="253" t="s">
        <v>107</v>
      </c>
      <c r="DW114" s="256" t="s">
        <v>108</v>
      </c>
      <c r="DX114" s="253" t="s">
        <v>106</v>
      </c>
      <c r="DY114" s="253" t="s">
        <v>107</v>
      </c>
      <c r="DZ114" s="253" t="s">
        <v>108</v>
      </c>
      <c r="EA114" s="255" t="s">
        <v>106</v>
      </c>
      <c r="EB114" s="253" t="s">
        <v>107</v>
      </c>
      <c r="EC114" s="253" t="s">
        <v>108</v>
      </c>
      <c r="ED114" s="255" t="s">
        <v>106</v>
      </c>
      <c r="EE114" s="253" t="s">
        <v>107</v>
      </c>
      <c r="EF114" s="253" t="s">
        <v>108</v>
      </c>
      <c r="EG114" s="255" t="s">
        <v>106</v>
      </c>
      <c r="EH114" s="253" t="s">
        <v>107</v>
      </c>
      <c r="EI114" s="253" t="s">
        <v>108</v>
      </c>
      <c r="EJ114" s="255" t="s">
        <v>106</v>
      </c>
      <c r="EK114" s="253" t="s">
        <v>107</v>
      </c>
      <c r="EL114" s="256" t="s">
        <v>108</v>
      </c>
      <c r="EM114" s="253" t="s">
        <v>100</v>
      </c>
      <c r="EN114" s="253" t="s">
        <v>101</v>
      </c>
      <c r="EO114" s="253" t="s">
        <v>102</v>
      </c>
      <c r="EP114" s="253" t="s">
        <v>103</v>
      </c>
      <c r="EQ114" s="253" t="s">
        <v>104</v>
      </c>
      <c r="ER114" s="253" t="s">
        <v>105</v>
      </c>
      <c r="ES114" s="253" t="s">
        <v>118</v>
      </c>
      <c r="ET114" s="253" t="s">
        <v>120</v>
      </c>
    </row>
    <row r="115" spans="1:150" x14ac:dyDescent="0.15">
      <c r="A115" s="253" t="s">
        <v>38</v>
      </c>
      <c r="B115" s="235" t="s">
        <v>57</v>
      </c>
      <c r="H115" s="234"/>
      <c r="K115" s="234"/>
      <c r="N115" s="234"/>
      <c r="Q115" s="234"/>
      <c r="T115" s="234"/>
      <c r="W115" s="234"/>
      <c r="Y115" s="234"/>
      <c r="AB115" s="234"/>
      <c r="AE115" s="234"/>
      <c r="AH115" s="234"/>
      <c r="AL115" s="234"/>
      <c r="AO115" s="234"/>
      <c r="AR115" s="234"/>
      <c r="AU115" s="234"/>
      <c r="AW115" s="234"/>
      <c r="AX115" s="234"/>
      <c r="BA115" s="234"/>
      <c r="BD115" s="234"/>
      <c r="BG115" s="234"/>
      <c r="BJ115" s="234"/>
      <c r="BM115" s="234"/>
      <c r="BP115" s="234"/>
      <c r="BS115" s="234"/>
      <c r="BV115" s="234"/>
      <c r="BY115" s="234"/>
      <c r="CB115" s="234"/>
      <c r="CE115" s="234"/>
      <c r="CH115" s="234"/>
      <c r="CK115" s="234"/>
      <c r="CN115" s="234"/>
      <c r="CQ115" s="234"/>
      <c r="DX115" s="234"/>
      <c r="EA115" s="234"/>
      <c r="ED115" s="234"/>
      <c r="EG115" s="234"/>
      <c r="EJ115" s="234"/>
      <c r="EM115" s="234"/>
    </row>
    <row r="116" spans="1:150" x14ac:dyDescent="0.15">
      <c r="A116" s="253" t="s">
        <v>73</v>
      </c>
      <c r="B116" s="235" t="s">
        <v>74</v>
      </c>
      <c r="H116" s="234"/>
      <c r="K116" s="234"/>
      <c r="N116" s="234"/>
      <c r="Q116" s="234"/>
      <c r="T116" s="234"/>
      <c r="W116" s="234"/>
      <c r="Y116" s="234"/>
      <c r="AB116" s="234"/>
      <c r="AE116" s="234"/>
      <c r="AH116" s="234"/>
      <c r="AL116" s="234"/>
      <c r="AO116" s="234"/>
      <c r="AR116" s="234"/>
      <c r="AU116" s="234"/>
      <c r="AW116" s="234"/>
      <c r="AX116" s="234"/>
      <c r="BA116" s="234"/>
      <c r="BD116" s="234"/>
      <c r="BG116" s="234"/>
      <c r="BJ116" s="234"/>
      <c r="BM116" s="234"/>
      <c r="BP116" s="258"/>
      <c r="BQ116" s="258"/>
      <c r="BR116" s="258"/>
      <c r="BS116" s="258"/>
      <c r="BT116" s="258"/>
      <c r="BU116" s="258"/>
      <c r="BV116" s="258"/>
      <c r="BW116" s="258"/>
      <c r="BX116" s="258"/>
      <c r="BY116" s="258"/>
      <c r="BZ116" s="258"/>
      <c r="CA116" s="258"/>
      <c r="CB116" s="258"/>
      <c r="CC116" s="258"/>
      <c r="CD116" s="258"/>
      <c r="CE116" s="258"/>
      <c r="CF116" s="258"/>
      <c r="CG116" s="258"/>
      <c r="CH116" s="258"/>
      <c r="CI116" s="258"/>
      <c r="CJ116" s="258"/>
      <c r="CK116" s="258"/>
      <c r="CL116" s="258"/>
      <c r="CM116" s="258"/>
      <c r="CN116" s="258"/>
      <c r="CO116" s="258"/>
      <c r="CP116" s="258"/>
      <c r="CQ116" s="258"/>
      <c r="CR116" s="258"/>
      <c r="CS116" s="258"/>
      <c r="DX116" s="234"/>
      <c r="EA116" s="234"/>
      <c r="ED116" s="234"/>
      <c r="EG116" s="234"/>
      <c r="EJ116" s="234"/>
      <c r="EM116" s="234"/>
      <c r="EQ116" s="258"/>
    </row>
    <row r="117" spans="1:150" x14ac:dyDescent="0.15">
      <c r="A117" s="253" t="s">
        <v>69</v>
      </c>
      <c r="B117" s="271">
        <v>32</v>
      </c>
      <c r="H117" s="234"/>
      <c r="K117" s="234"/>
      <c r="N117" s="234"/>
      <c r="Q117" s="234"/>
      <c r="T117" s="234"/>
      <c r="W117" s="234"/>
      <c r="Y117" s="234"/>
      <c r="AB117" s="234"/>
      <c r="AE117" s="234"/>
      <c r="AH117" s="234"/>
      <c r="AL117" s="234"/>
      <c r="AO117" s="234"/>
      <c r="AR117" s="234"/>
      <c r="AU117" s="234"/>
      <c r="AW117" s="234"/>
      <c r="AX117" s="234"/>
      <c r="BA117" s="234"/>
      <c r="BD117" s="234"/>
      <c r="BG117" s="234"/>
      <c r="BJ117" s="234"/>
      <c r="BM117" s="234"/>
      <c r="BP117" s="234"/>
      <c r="BS117" s="234"/>
      <c r="BV117" s="234"/>
      <c r="BY117" s="234"/>
      <c r="CB117" s="234"/>
      <c r="CE117" s="258"/>
      <c r="CF117" s="258"/>
      <c r="CG117" s="258"/>
      <c r="CH117" s="258"/>
      <c r="CI117" s="258"/>
      <c r="CJ117" s="258"/>
      <c r="CK117" s="258"/>
      <c r="CL117" s="258"/>
      <c r="CM117" s="258"/>
      <c r="CN117" s="258"/>
      <c r="CO117" s="258"/>
      <c r="CQ117" s="234"/>
      <c r="CR117" s="258"/>
      <c r="CT117" s="258"/>
      <c r="CU117" s="258"/>
      <c r="CV117" s="258"/>
      <c r="CW117" s="258"/>
      <c r="CX117" s="258"/>
      <c r="CY117" s="258"/>
      <c r="CZ117" s="258"/>
      <c r="DA117" s="258"/>
      <c r="DB117" s="258"/>
      <c r="DC117" s="258"/>
      <c r="DD117" s="258"/>
      <c r="DE117" s="258"/>
      <c r="DF117" s="258"/>
      <c r="DG117" s="258"/>
      <c r="DH117" s="258"/>
      <c r="DX117" s="234"/>
      <c r="EA117" s="234"/>
      <c r="ED117" s="234"/>
      <c r="EG117" s="234"/>
      <c r="EJ117" s="234"/>
      <c r="EM117" s="234"/>
      <c r="ER117" s="258"/>
    </row>
    <row r="118" spans="1:150" x14ac:dyDescent="0.15">
      <c r="A118" s="310" t="e" vm="1">
        <v>#VALUE!</v>
      </c>
      <c r="B118" s="311"/>
      <c r="H118" s="234"/>
      <c r="K118" s="234"/>
      <c r="N118" s="234"/>
      <c r="Q118" s="234"/>
      <c r="T118" s="234"/>
      <c r="W118" s="234"/>
      <c r="Y118" s="234"/>
      <c r="AB118" s="234"/>
      <c r="AE118" s="234"/>
      <c r="AH118" s="234"/>
      <c r="AL118" s="234"/>
      <c r="AO118" s="234"/>
      <c r="AR118" s="234"/>
      <c r="AU118" s="234"/>
      <c r="AW118" s="234"/>
      <c r="AX118" s="234"/>
      <c r="BA118" s="234"/>
      <c r="BD118" s="234"/>
      <c r="BG118" s="234"/>
      <c r="BJ118" s="234"/>
      <c r="BM118" s="234"/>
      <c r="BP118" s="234"/>
      <c r="BS118" s="234"/>
      <c r="BV118" s="234"/>
      <c r="BY118" s="234"/>
      <c r="CB118" s="234"/>
      <c r="CE118" s="234"/>
      <c r="CH118" s="234"/>
      <c r="CK118" s="234"/>
      <c r="CN118" s="234"/>
      <c r="CQ118" s="234"/>
      <c r="CU118" s="258"/>
      <c r="CX118" s="258"/>
      <c r="DA118" s="258"/>
      <c r="DD118" s="258"/>
      <c r="DG118" s="258"/>
      <c r="DX118" s="234"/>
      <c r="EA118" s="234"/>
      <c r="ED118" s="234"/>
      <c r="EG118" s="234"/>
      <c r="EJ118" s="234"/>
      <c r="EM118" s="234"/>
    </row>
    <row r="119" spans="1:150" x14ac:dyDescent="0.15">
      <c r="A119" s="310"/>
      <c r="B119" s="311"/>
      <c r="H119" s="234"/>
      <c r="K119" s="234"/>
      <c r="N119" s="234"/>
      <c r="Q119" s="234"/>
      <c r="T119" s="234"/>
      <c r="W119" s="234"/>
      <c r="Y119" s="234"/>
      <c r="AB119" s="234"/>
      <c r="AE119" s="234"/>
      <c r="AH119" s="234"/>
      <c r="AL119" s="234"/>
      <c r="AO119" s="234"/>
      <c r="AR119" s="234"/>
      <c r="AU119" s="234"/>
      <c r="AW119" s="234"/>
      <c r="AX119" s="234"/>
      <c r="BA119" s="234"/>
      <c r="BD119" s="234"/>
      <c r="BG119" s="234"/>
      <c r="BJ119" s="234"/>
      <c r="BM119" s="234"/>
      <c r="BP119" s="234"/>
      <c r="BS119" s="234"/>
      <c r="BV119" s="234"/>
      <c r="BY119" s="234"/>
      <c r="CB119" s="234"/>
      <c r="CE119" s="234"/>
      <c r="CH119" s="234"/>
      <c r="CK119" s="234"/>
      <c r="CN119" s="234"/>
      <c r="CQ119" s="234"/>
      <c r="DX119" s="234"/>
      <c r="EA119" s="234"/>
      <c r="ED119" s="234"/>
      <c r="EG119" s="234"/>
      <c r="EJ119" s="234"/>
      <c r="EM119" s="234"/>
    </row>
    <row r="120" spans="1:150" x14ac:dyDescent="0.15">
      <c r="A120" s="310"/>
      <c r="B120" s="311"/>
      <c r="H120" s="234"/>
      <c r="K120" s="234"/>
      <c r="N120" s="234"/>
      <c r="Q120" s="234"/>
      <c r="T120" s="234"/>
      <c r="W120" s="234"/>
      <c r="Y120" s="234"/>
      <c r="AB120" s="234"/>
      <c r="AE120" s="234"/>
      <c r="AH120" s="234"/>
      <c r="AL120" s="234"/>
      <c r="AO120" s="234"/>
      <c r="AR120" s="234"/>
      <c r="AU120" s="234"/>
      <c r="AW120" s="234"/>
      <c r="AX120" s="234"/>
      <c r="BA120" s="234"/>
      <c r="BD120" s="234"/>
      <c r="BG120" s="234"/>
      <c r="BJ120" s="234"/>
      <c r="BM120" s="234"/>
      <c r="BP120" s="234"/>
      <c r="BS120" s="234"/>
      <c r="BV120" s="234"/>
      <c r="BY120" s="234"/>
      <c r="CB120" s="234"/>
      <c r="CE120" s="234"/>
      <c r="CH120" s="234"/>
      <c r="CK120" s="234"/>
      <c r="CN120" s="234"/>
      <c r="CQ120" s="234"/>
      <c r="DX120" s="234"/>
      <c r="EA120" s="234"/>
      <c r="ED120" s="234"/>
      <c r="EG120" s="234"/>
      <c r="EJ120" s="234"/>
      <c r="EM120" s="234"/>
    </row>
    <row r="121" spans="1:150" x14ac:dyDescent="0.15">
      <c r="A121" s="310"/>
      <c r="B121" s="311"/>
      <c r="H121" s="234"/>
      <c r="K121" s="234"/>
      <c r="N121" s="234"/>
      <c r="Q121" s="234"/>
      <c r="T121" s="234"/>
      <c r="W121" s="234"/>
      <c r="Y121" s="234"/>
      <c r="AB121" s="234"/>
      <c r="AE121" s="234"/>
      <c r="AH121" s="234"/>
      <c r="AL121" s="234"/>
      <c r="AO121" s="234"/>
      <c r="AR121" s="234"/>
      <c r="AU121" s="234"/>
      <c r="AW121" s="234"/>
      <c r="AX121" s="234"/>
      <c r="BA121" s="234"/>
      <c r="BD121" s="234"/>
      <c r="BG121" s="234"/>
      <c r="BJ121" s="234"/>
      <c r="BM121" s="234"/>
      <c r="BP121" s="234"/>
      <c r="BS121" s="234"/>
      <c r="BV121" s="234"/>
      <c r="BY121" s="234"/>
      <c r="CB121" s="234"/>
      <c r="CE121" s="234"/>
      <c r="CH121" s="234"/>
      <c r="CK121" s="234"/>
      <c r="CN121" s="234"/>
      <c r="CQ121" s="234"/>
      <c r="DX121" s="234"/>
      <c r="EA121" s="234"/>
      <c r="ED121" s="234"/>
      <c r="EG121" s="234"/>
      <c r="EJ121" s="234"/>
      <c r="EM121" s="234"/>
    </row>
    <row r="122" spans="1:150" s="264" customFormat="1" x14ac:dyDescent="0.15">
      <c r="A122" s="312"/>
      <c r="B122" s="313"/>
      <c r="C122" s="234"/>
      <c r="D122" s="234"/>
      <c r="E122" s="235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34"/>
      <c r="BC122" s="234"/>
      <c r="BD122" s="234"/>
      <c r="BE122" s="234"/>
      <c r="BF122" s="234"/>
      <c r="BG122" s="234"/>
      <c r="BH122" s="234"/>
      <c r="BI122" s="234"/>
      <c r="BJ122" s="234"/>
      <c r="BK122" s="234"/>
      <c r="BL122" s="234"/>
      <c r="BM122" s="234"/>
      <c r="BN122" s="234"/>
      <c r="BO122" s="234"/>
      <c r="BP122" s="234"/>
      <c r="BQ122" s="234"/>
      <c r="BR122" s="234"/>
      <c r="BS122" s="234"/>
      <c r="BT122" s="234"/>
      <c r="BU122" s="234"/>
      <c r="BV122" s="234"/>
      <c r="BW122" s="234"/>
      <c r="BX122" s="234"/>
      <c r="BY122" s="234"/>
      <c r="BZ122" s="234"/>
      <c r="CA122" s="234"/>
      <c r="CB122" s="234"/>
      <c r="CC122" s="234"/>
      <c r="CD122" s="234"/>
      <c r="CE122" s="234"/>
      <c r="CF122" s="234"/>
      <c r="CG122" s="234"/>
      <c r="CH122" s="234"/>
      <c r="CI122" s="234"/>
      <c r="CJ122" s="234"/>
      <c r="CK122" s="234"/>
      <c r="CL122" s="234"/>
      <c r="CM122" s="234"/>
      <c r="CN122" s="234"/>
      <c r="CO122" s="234"/>
      <c r="CP122" s="234"/>
      <c r="CQ122" s="234"/>
      <c r="CR122" s="234"/>
      <c r="CS122" s="234"/>
      <c r="CT122" s="234"/>
      <c r="CU122" s="234"/>
      <c r="CV122" s="234"/>
      <c r="CW122" s="234"/>
      <c r="CX122" s="234"/>
      <c r="CY122" s="234"/>
      <c r="CZ122" s="234"/>
      <c r="DA122" s="234"/>
      <c r="DB122" s="234"/>
      <c r="DC122" s="234"/>
      <c r="DD122" s="234"/>
      <c r="DE122" s="234"/>
      <c r="DF122" s="234"/>
      <c r="DG122" s="234"/>
      <c r="DH122" s="234"/>
      <c r="DI122" s="234"/>
      <c r="DJ122" s="234"/>
      <c r="DK122" s="234"/>
      <c r="DL122" s="234"/>
      <c r="DM122" s="234"/>
      <c r="DN122" s="234"/>
      <c r="DO122" s="234"/>
      <c r="DP122" s="234"/>
      <c r="DQ122" s="234"/>
      <c r="DR122" s="234"/>
      <c r="DS122" s="234"/>
      <c r="DT122" s="234"/>
      <c r="DU122" s="234"/>
      <c r="DV122" s="234"/>
      <c r="DW122" s="234"/>
      <c r="DX122" s="234"/>
      <c r="DY122" s="234"/>
      <c r="DZ122" s="234"/>
      <c r="EA122" s="234"/>
      <c r="EB122" s="234"/>
      <c r="EC122" s="234"/>
      <c r="ED122" s="234"/>
      <c r="EE122" s="234"/>
      <c r="EF122" s="234"/>
      <c r="EG122" s="234"/>
      <c r="EH122" s="234"/>
      <c r="EI122" s="234"/>
      <c r="EJ122" s="234"/>
      <c r="EK122" s="234"/>
      <c r="EL122" s="234"/>
      <c r="EM122" s="234"/>
      <c r="EN122" s="234"/>
      <c r="EO122" s="234"/>
      <c r="EP122" s="234"/>
      <c r="EQ122" s="234"/>
      <c r="ER122" s="234"/>
      <c r="ES122" s="234"/>
    </row>
    <row r="123" spans="1:150" s="279" customFormat="1" ht="14" thickBot="1" x14ac:dyDescent="0.2">
      <c r="A123" s="262"/>
      <c r="B123" s="263"/>
      <c r="E123" s="225"/>
      <c r="F123" s="226"/>
      <c r="G123" s="226"/>
      <c r="H123" s="227"/>
      <c r="I123" s="226"/>
      <c r="J123" s="226"/>
      <c r="K123" s="227"/>
      <c r="L123" s="226"/>
      <c r="M123" s="280"/>
      <c r="N123" s="281"/>
      <c r="O123" s="280"/>
      <c r="P123" s="280"/>
      <c r="Q123" s="282"/>
      <c r="R123" s="280"/>
      <c r="S123" s="280"/>
      <c r="T123" s="281"/>
      <c r="U123" s="280"/>
      <c r="V123" s="283"/>
      <c r="W123" s="281"/>
      <c r="X123" s="283"/>
      <c r="Y123" s="284"/>
      <c r="Z123" s="280"/>
      <c r="AA123" s="283"/>
      <c r="AB123" s="284"/>
      <c r="AC123" s="280"/>
      <c r="AD123" s="283"/>
      <c r="AE123" s="284"/>
      <c r="AF123" s="280"/>
      <c r="AG123" s="283"/>
      <c r="AH123" s="284"/>
      <c r="AI123" s="280"/>
      <c r="AJ123" s="283"/>
      <c r="AK123" s="280"/>
      <c r="AL123" s="281"/>
      <c r="AM123" s="283"/>
      <c r="AN123" s="280"/>
      <c r="AO123" s="281"/>
      <c r="AP123" s="283"/>
      <c r="AR123" s="285"/>
      <c r="AS123" s="283"/>
      <c r="AT123" s="286"/>
      <c r="AU123" s="282"/>
      <c r="AV123" s="283"/>
      <c r="AW123" s="282"/>
      <c r="AX123" s="282"/>
      <c r="AY123" s="287"/>
      <c r="BA123" s="288"/>
      <c r="BD123" s="288"/>
      <c r="BG123" s="288"/>
      <c r="BJ123" s="288"/>
      <c r="BM123" s="288"/>
      <c r="BP123" s="288"/>
      <c r="BS123" s="288"/>
      <c r="BV123" s="288"/>
      <c r="BY123" s="288"/>
      <c r="CB123" s="288"/>
      <c r="CE123" s="288"/>
      <c r="CH123" s="288"/>
      <c r="CK123" s="288"/>
      <c r="CN123" s="288"/>
      <c r="CQ123" s="288"/>
      <c r="DX123" s="288"/>
      <c r="EA123" s="288"/>
      <c r="ED123" s="288"/>
      <c r="EG123" s="288"/>
      <c r="EJ123" s="288"/>
      <c r="EM123" s="288"/>
    </row>
    <row r="124" spans="1:150" s="249" customFormat="1" ht="14" thickTop="1" x14ac:dyDescent="0.15">
      <c r="A124" s="247" t="s">
        <v>71</v>
      </c>
      <c r="B124" s="248" t="s">
        <v>70</v>
      </c>
      <c r="C124" s="247" t="s">
        <v>72</v>
      </c>
      <c r="E124" s="248"/>
      <c r="H124" s="250" t="s">
        <v>93</v>
      </c>
      <c r="K124" s="250" t="s">
        <v>95</v>
      </c>
      <c r="M124" s="247"/>
      <c r="N124" s="250" t="s">
        <v>96</v>
      </c>
      <c r="O124" s="247"/>
      <c r="P124" s="247"/>
      <c r="Q124" s="250" t="s">
        <v>97</v>
      </c>
      <c r="S124" s="247"/>
      <c r="T124" s="250" t="s">
        <v>98</v>
      </c>
      <c r="U124" s="247"/>
      <c r="V124" s="251"/>
      <c r="W124" s="247" t="s">
        <v>99</v>
      </c>
      <c r="X124" s="247" t="s">
        <v>109</v>
      </c>
      <c r="Y124" s="248"/>
      <c r="Z124" s="250" t="s">
        <v>99</v>
      </c>
      <c r="AA124" s="247" t="s">
        <v>110</v>
      </c>
      <c r="AB124" s="252"/>
      <c r="AC124" s="250" t="s">
        <v>99</v>
      </c>
      <c r="AD124" s="247" t="s">
        <v>111</v>
      </c>
      <c r="AE124" s="248"/>
      <c r="AF124" s="250" t="s">
        <v>99</v>
      </c>
      <c r="AG124" s="247" t="s">
        <v>112</v>
      </c>
      <c r="AH124" s="252"/>
      <c r="AI124" s="250" t="s">
        <v>99</v>
      </c>
      <c r="AJ124" s="247" t="s">
        <v>113</v>
      </c>
      <c r="AK124" s="251"/>
      <c r="AL124" s="247" t="s">
        <v>115</v>
      </c>
      <c r="AM124" s="247" t="s">
        <v>109</v>
      </c>
      <c r="AO124" s="250" t="s">
        <v>115</v>
      </c>
      <c r="AP124" s="247" t="s">
        <v>110</v>
      </c>
      <c r="AQ124" s="247"/>
      <c r="AR124" s="250" t="s">
        <v>115</v>
      </c>
      <c r="AS124" s="247" t="s">
        <v>111</v>
      </c>
      <c r="AU124" s="250" t="s">
        <v>115</v>
      </c>
      <c r="AV124" s="247" t="s">
        <v>112</v>
      </c>
      <c r="AW124" s="247"/>
      <c r="AX124" s="250" t="s">
        <v>115</v>
      </c>
      <c r="AY124" s="247" t="s">
        <v>113</v>
      </c>
      <c r="AZ124" s="251"/>
      <c r="BA124" s="247" t="s">
        <v>116</v>
      </c>
      <c r="BB124" s="247" t="s">
        <v>109</v>
      </c>
      <c r="BD124" s="250" t="s">
        <v>116</v>
      </c>
      <c r="BE124" s="247" t="s">
        <v>110</v>
      </c>
      <c r="BF124" s="247"/>
      <c r="BG124" s="250" t="s">
        <v>116</v>
      </c>
      <c r="BH124" s="247" t="s">
        <v>111</v>
      </c>
      <c r="BJ124" s="250" t="s">
        <v>116</v>
      </c>
      <c r="BK124" s="247" t="s">
        <v>112</v>
      </c>
      <c r="BL124" s="247"/>
      <c r="BM124" s="250" t="s">
        <v>116</v>
      </c>
      <c r="BN124" s="247" t="s">
        <v>113</v>
      </c>
      <c r="BO124" s="251"/>
      <c r="BP124" s="247" t="s">
        <v>28</v>
      </c>
      <c r="BQ124" s="247" t="s">
        <v>109</v>
      </c>
      <c r="BS124" s="250" t="s">
        <v>28</v>
      </c>
      <c r="BT124" s="247" t="s">
        <v>110</v>
      </c>
      <c r="BU124" s="247"/>
      <c r="BV124" s="250" t="s">
        <v>28</v>
      </c>
      <c r="BW124" s="247" t="s">
        <v>111</v>
      </c>
      <c r="BY124" s="250" t="s">
        <v>28</v>
      </c>
      <c r="BZ124" s="247" t="s">
        <v>112</v>
      </c>
      <c r="CA124" s="247"/>
      <c r="CB124" s="250" t="s">
        <v>28</v>
      </c>
      <c r="CC124" s="247" t="s">
        <v>113</v>
      </c>
      <c r="CD124" s="251"/>
      <c r="CE124" s="247" t="s">
        <v>29</v>
      </c>
      <c r="CF124" s="247" t="s">
        <v>109</v>
      </c>
      <c r="CH124" s="250" t="s">
        <v>29</v>
      </c>
      <c r="CI124" s="247" t="s">
        <v>110</v>
      </c>
      <c r="CJ124" s="247"/>
      <c r="CK124" s="250" t="s">
        <v>29</v>
      </c>
      <c r="CL124" s="247" t="s">
        <v>111</v>
      </c>
      <c r="CN124" s="250" t="s">
        <v>29</v>
      </c>
      <c r="CO124" s="247" t="s">
        <v>112</v>
      </c>
      <c r="CP124" s="247"/>
      <c r="CQ124" s="250" t="s">
        <v>29</v>
      </c>
      <c r="CR124" s="247" t="s">
        <v>113</v>
      </c>
      <c r="CS124" s="251"/>
      <c r="CT124" s="247" t="s">
        <v>52</v>
      </c>
      <c r="CU124" s="247" t="s">
        <v>109</v>
      </c>
      <c r="CW124" s="250" t="s">
        <v>52</v>
      </c>
      <c r="CX124" s="247" t="s">
        <v>110</v>
      </c>
      <c r="CY124" s="247"/>
      <c r="CZ124" s="250" t="s">
        <v>52</v>
      </c>
      <c r="DA124" s="247" t="s">
        <v>111</v>
      </c>
      <c r="DC124" s="250" t="s">
        <v>52</v>
      </c>
      <c r="DD124" s="247" t="s">
        <v>112</v>
      </c>
      <c r="DE124" s="247"/>
      <c r="DF124" s="250" t="s">
        <v>52</v>
      </c>
      <c r="DG124" s="247" t="s">
        <v>113</v>
      </c>
      <c r="DH124" s="251"/>
      <c r="DI124" s="247" t="s">
        <v>117</v>
      </c>
      <c r="DJ124" s="247" t="s">
        <v>109</v>
      </c>
      <c r="DL124" s="247" t="s">
        <v>117</v>
      </c>
      <c r="DM124" s="247" t="s">
        <v>110</v>
      </c>
      <c r="DN124" s="247"/>
      <c r="DO124" s="247" t="s">
        <v>117</v>
      </c>
      <c r="DP124" s="247" t="s">
        <v>111</v>
      </c>
      <c r="DR124" s="247" t="s">
        <v>117</v>
      </c>
      <c r="DS124" s="247" t="s">
        <v>112</v>
      </c>
      <c r="DT124" s="247"/>
      <c r="DU124" s="247" t="s">
        <v>117</v>
      </c>
      <c r="DV124" s="247" t="s">
        <v>113</v>
      </c>
      <c r="DW124" s="251"/>
      <c r="DX124" s="247" t="s">
        <v>136</v>
      </c>
      <c r="DY124" s="247" t="s">
        <v>109</v>
      </c>
      <c r="EA124" s="247" t="s">
        <v>136</v>
      </c>
      <c r="EB124" s="247" t="s">
        <v>110</v>
      </c>
      <c r="EC124" s="247"/>
      <c r="ED124" s="247" t="s">
        <v>136</v>
      </c>
      <c r="EE124" s="247" t="s">
        <v>111</v>
      </c>
      <c r="EG124" s="247" t="s">
        <v>136</v>
      </c>
      <c r="EH124" s="247" t="s">
        <v>112</v>
      </c>
      <c r="EI124" s="247"/>
      <c r="EJ124" s="247" t="s">
        <v>136</v>
      </c>
      <c r="EK124" s="247" t="s">
        <v>113</v>
      </c>
      <c r="EL124" s="251"/>
      <c r="EM124" s="247" t="s">
        <v>114</v>
      </c>
    </row>
    <row r="125" spans="1:150" x14ac:dyDescent="0.15">
      <c r="A125" s="253" t="s">
        <v>37</v>
      </c>
      <c r="B125" s="235" t="s">
        <v>51</v>
      </c>
      <c r="C125" s="253" t="s">
        <v>21</v>
      </c>
      <c r="D125" s="253" t="s">
        <v>17</v>
      </c>
      <c r="E125" s="254" t="s">
        <v>18</v>
      </c>
      <c r="F125" s="253" t="s">
        <v>19</v>
      </c>
      <c r="G125" s="253" t="s">
        <v>20</v>
      </c>
      <c r="H125" s="255" t="s">
        <v>31</v>
      </c>
      <c r="I125" s="253" t="s">
        <v>32</v>
      </c>
      <c r="J125" s="253" t="s">
        <v>33</v>
      </c>
      <c r="K125" s="255" t="s">
        <v>31</v>
      </c>
      <c r="L125" s="253" t="s">
        <v>32</v>
      </c>
      <c r="M125" s="253" t="s">
        <v>33</v>
      </c>
      <c r="N125" s="255" t="s">
        <v>31</v>
      </c>
      <c r="O125" s="253" t="s">
        <v>32</v>
      </c>
      <c r="P125" s="253" t="s">
        <v>33</v>
      </c>
      <c r="Q125" s="255" t="s">
        <v>31</v>
      </c>
      <c r="R125" s="253" t="s">
        <v>32</v>
      </c>
      <c r="S125" s="253" t="s">
        <v>33</v>
      </c>
      <c r="T125" s="255" t="s">
        <v>31</v>
      </c>
      <c r="U125" s="253" t="s">
        <v>32</v>
      </c>
      <c r="V125" s="256" t="s">
        <v>33</v>
      </c>
      <c r="W125" s="253" t="s">
        <v>106</v>
      </c>
      <c r="X125" s="253" t="s">
        <v>107</v>
      </c>
      <c r="Y125" s="253" t="s">
        <v>108</v>
      </c>
      <c r="Z125" s="253" t="s">
        <v>106</v>
      </c>
      <c r="AA125" s="253" t="s">
        <v>107</v>
      </c>
      <c r="AB125" s="253" t="s">
        <v>108</v>
      </c>
      <c r="AC125" s="253" t="s">
        <v>106</v>
      </c>
      <c r="AD125" s="253" t="s">
        <v>107</v>
      </c>
      <c r="AE125" s="253" t="s">
        <v>108</v>
      </c>
      <c r="AF125" s="253" t="s">
        <v>106</v>
      </c>
      <c r="AG125" s="253" t="s">
        <v>107</v>
      </c>
      <c r="AH125" s="253" t="s">
        <v>108</v>
      </c>
      <c r="AI125" s="253" t="s">
        <v>106</v>
      </c>
      <c r="AJ125" s="253" t="s">
        <v>107</v>
      </c>
      <c r="AK125" s="256" t="s">
        <v>108</v>
      </c>
      <c r="AL125" s="253" t="s">
        <v>106</v>
      </c>
      <c r="AM125" s="253" t="s">
        <v>107</v>
      </c>
      <c r="AN125" s="253" t="s">
        <v>108</v>
      </c>
      <c r="AO125" s="255" t="s">
        <v>106</v>
      </c>
      <c r="AP125" s="253" t="s">
        <v>107</v>
      </c>
      <c r="AQ125" s="253" t="s">
        <v>108</v>
      </c>
      <c r="AR125" s="255" t="s">
        <v>106</v>
      </c>
      <c r="AS125" s="253" t="s">
        <v>107</v>
      </c>
      <c r="AT125" s="253" t="s">
        <v>108</v>
      </c>
      <c r="AU125" s="255" t="s">
        <v>106</v>
      </c>
      <c r="AV125" s="253" t="s">
        <v>107</v>
      </c>
      <c r="AW125" s="253" t="s">
        <v>108</v>
      </c>
      <c r="AX125" s="255" t="s">
        <v>106</v>
      </c>
      <c r="AY125" s="253" t="s">
        <v>107</v>
      </c>
      <c r="AZ125" s="256" t="s">
        <v>108</v>
      </c>
      <c r="BA125" s="253" t="s">
        <v>106</v>
      </c>
      <c r="BB125" s="253" t="s">
        <v>107</v>
      </c>
      <c r="BC125" s="253" t="s">
        <v>108</v>
      </c>
      <c r="BD125" s="255" t="s">
        <v>106</v>
      </c>
      <c r="BE125" s="253" t="s">
        <v>107</v>
      </c>
      <c r="BF125" s="253" t="s">
        <v>108</v>
      </c>
      <c r="BG125" s="255" t="s">
        <v>106</v>
      </c>
      <c r="BH125" s="253" t="s">
        <v>107</v>
      </c>
      <c r="BI125" s="253" t="s">
        <v>108</v>
      </c>
      <c r="BJ125" s="255" t="s">
        <v>106</v>
      </c>
      <c r="BK125" s="253" t="s">
        <v>107</v>
      </c>
      <c r="BL125" s="253" t="s">
        <v>108</v>
      </c>
      <c r="BM125" s="255" t="s">
        <v>106</v>
      </c>
      <c r="BN125" s="253" t="s">
        <v>107</v>
      </c>
      <c r="BO125" s="256" t="s">
        <v>108</v>
      </c>
      <c r="BP125" s="253" t="s">
        <v>106</v>
      </c>
      <c r="BQ125" s="253" t="s">
        <v>107</v>
      </c>
      <c r="BR125" s="253" t="s">
        <v>108</v>
      </c>
      <c r="BS125" s="255" t="s">
        <v>106</v>
      </c>
      <c r="BT125" s="253" t="s">
        <v>107</v>
      </c>
      <c r="BU125" s="253" t="s">
        <v>108</v>
      </c>
      <c r="BV125" s="255" t="s">
        <v>106</v>
      </c>
      <c r="BW125" s="253" t="s">
        <v>107</v>
      </c>
      <c r="BX125" s="253" t="s">
        <v>108</v>
      </c>
      <c r="BY125" s="255" t="s">
        <v>106</v>
      </c>
      <c r="BZ125" s="253" t="s">
        <v>107</v>
      </c>
      <c r="CA125" s="253" t="s">
        <v>108</v>
      </c>
      <c r="CB125" s="255" t="s">
        <v>106</v>
      </c>
      <c r="CC125" s="253" t="s">
        <v>107</v>
      </c>
      <c r="CD125" s="256" t="s">
        <v>108</v>
      </c>
      <c r="CE125" s="253" t="s">
        <v>106</v>
      </c>
      <c r="CF125" s="253" t="s">
        <v>107</v>
      </c>
      <c r="CG125" s="253" t="s">
        <v>108</v>
      </c>
      <c r="CH125" s="255" t="s">
        <v>106</v>
      </c>
      <c r="CI125" s="253" t="s">
        <v>107</v>
      </c>
      <c r="CJ125" s="253" t="s">
        <v>108</v>
      </c>
      <c r="CK125" s="255" t="s">
        <v>106</v>
      </c>
      <c r="CL125" s="253" t="s">
        <v>107</v>
      </c>
      <c r="CM125" s="253" t="s">
        <v>108</v>
      </c>
      <c r="CN125" s="255" t="s">
        <v>106</v>
      </c>
      <c r="CO125" s="253" t="s">
        <v>107</v>
      </c>
      <c r="CP125" s="253" t="s">
        <v>108</v>
      </c>
      <c r="CQ125" s="255" t="s">
        <v>106</v>
      </c>
      <c r="CR125" s="253" t="s">
        <v>107</v>
      </c>
      <c r="CS125" s="256" t="s">
        <v>108</v>
      </c>
      <c r="CT125" s="253" t="s">
        <v>106</v>
      </c>
      <c r="CU125" s="253" t="s">
        <v>107</v>
      </c>
      <c r="CV125" s="253" t="s">
        <v>108</v>
      </c>
      <c r="CW125" s="255" t="s">
        <v>106</v>
      </c>
      <c r="CX125" s="253" t="s">
        <v>107</v>
      </c>
      <c r="CY125" s="253" t="s">
        <v>108</v>
      </c>
      <c r="CZ125" s="255" t="s">
        <v>106</v>
      </c>
      <c r="DA125" s="253" t="s">
        <v>107</v>
      </c>
      <c r="DB125" s="253" t="s">
        <v>108</v>
      </c>
      <c r="DC125" s="255" t="s">
        <v>106</v>
      </c>
      <c r="DD125" s="253" t="s">
        <v>107</v>
      </c>
      <c r="DE125" s="253" t="s">
        <v>108</v>
      </c>
      <c r="DF125" s="255" t="s">
        <v>106</v>
      </c>
      <c r="DG125" s="253" t="s">
        <v>107</v>
      </c>
      <c r="DH125" s="256" t="s">
        <v>108</v>
      </c>
      <c r="DI125" s="253" t="s">
        <v>106</v>
      </c>
      <c r="DJ125" s="253" t="s">
        <v>107</v>
      </c>
      <c r="DK125" s="253" t="s">
        <v>108</v>
      </c>
      <c r="DL125" s="255" t="s">
        <v>106</v>
      </c>
      <c r="DM125" s="253" t="s">
        <v>107</v>
      </c>
      <c r="DN125" s="253" t="s">
        <v>108</v>
      </c>
      <c r="DO125" s="255" t="s">
        <v>106</v>
      </c>
      <c r="DP125" s="253" t="s">
        <v>107</v>
      </c>
      <c r="DQ125" s="253" t="s">
        <v>108</v>
      </c>
      <c r="DR125" s="255" t="s">
        <v>106</v>
      </c>
      <c r="DS125" s="253" t="s">
        <v>107</v>
      </c>
      <c r="DT125" s="253" t="s">
        <v>108</v>
      </c>
      <c r="DU125" s="255" t="s">
        <v>106</v>
      </c>
      <c r="DV125" s="253" t="s">
        <v>107</v>
      </c>
      <c r="DW125" s="256" t="s">
        <v>108</v>
      </c>
      <c r="DX125" s="253" t="s">
        <v>106</v>
      </c>
      <c r="DY125" s="253" t="s">
        <v>107</v>
      </c>
      <c r="DZ125" s="253" t="s">
        <v>108</v>
      </c>
      <c r="EA125" s="255" t="s">
        <v>106</v>
      </c>
      <c r="EB125" s="253" t="s">
        <v>107</v>
      </c>
      <c r="EC125" s="253" t="s">
        <v>108</v>
      </c>
      <c r="ED125" s="255" t="s">
        <v>106</v>
      </c>
      <c r="EE125" s="253" t="s">
        <v>107</v>
      </c>
      <c r="EF125" s="253" t="s">
        <v>108</v>
      </c>
      <c r="EG125" s="255" t="s">
        <v>106</v>
      </c>
      <c r="EH125" s="253" t="s">
        <v>107</v>
      </c>
      <c r="EI125" s="253" t="s">
        <v>108</v>
      </c>
      <c r="EJ125" s="255" t="s">
        <v>106</v>
      </c>
      <c r="EK125" s="253" t="s">
        <v>107</v>
      </c>
      <c r="EL125" s="256" t="s">
        <v>108</v>
      </c>
      <c r="EM125" s="253" t="s">
        <v>100</v>
      </c>
      <c r="EN125" s="253" t="s">
        <v>101</v>
      </c>
      <c r="EO125" s="253" t="s">
        <v>102</v>
      </c>
      <c r="EP125" s="253" t="s">
        <v>103</v>
      </c>
      <c r="EQ125" s="253" t="s">
        <v>104</v>
      </c>
      <c r="ER125" s="253" t="s">
        <v>105</v>
      </c>
      <c r="ES125" s="253" t="s">
        <v>118</v>
      </c>
      <c r="ET125" s="253" t="s">
        <v>120</v>
      </c>
    </row>
    <row r="126" spans="1:150" x14ac:dyDescent="0.15">
      <c r="A126" s="253" t="s">
        <v>38</v>
      </c>
      <c r="B126" s="235" t="s">
        <v>57</v>
      </c>
      <c r="C126" s="234">
        <v>0</v>
      </c>
      <c r="D126" s="234">
        <v>0</v>
      </c>
      <c r="E126" s="234">
        <v>1.17442</v>
      </c>
      <c r="F126" s="234">
        <v>2.0000000000000001E-4</v>
      </c>
      <c r="G126" s="234">
        <v>0.14851600000000001</v>
      </c>
      <c r="H126" s="234">
        <v>3.2983875</v>
      </c>
      <c r="I126" s="234">
        <v>1.21187625</v>
      </c>
      <c r="J126" s="234">
        <v>4.51026375</v>
      </c>
      <c r="K126" s="234">
        <v>3.416725</v>
      </c>
      <c r="L126" s="234">
        <v>1.1586574999999999</v>
      </c>
      <c r="M126" s="234">
        <v>4.5753824999999999</v>
      </c>
      <c r="N126" s="234">
        <v>3.7263999999999999</v>
      </c>
      <c r="O126" s="234">
        <v>1.1364675</v>
      </c>
      <c r="P126" s="234">
        <v>4.8628675000000001</v>
      </c>
      <c r="Q126" s="234">
        <v>3.9663999999999899</v>
      </c>
      <c r="R126" s="234">
        <v>1.197605</v>
      </c>
      <c r="S126" s="234">
        <v>5.1640049999999897</v>
      </c>
      <c r="T126" s="234">
        <v>4.2333600000000002</v>
      </c>
      <c r="U126" s="234">
        <v>1.27545</v>
      </c>
      <c r="V126" s="234">
        <v>5.5088100000000004</v>
      </c>
      <c r="W126" s="234">
        <v>0</v>
      </c>
      <c r="X126" s="234">
        <v>0</v>
      </c>
      <c r="Y126" s="234">
        <v>0</v>
      </c>
      <c r="Z126" s="234">
        <v>0</v>
      </c>
      <c r="AA126" s="234">
        <v>0</v>
      </c>
      <c r="AB126" s="234">
        <v>0</v>
      </c>
      <c r="AC126" s="234">
        <v>0</v>
      </c>
      <c r="AD126" s="234">
        <v>0</v>
      </c>
      <c r="AE126" s="234">
        <v>0</v>
      </c>
      <c r="AF126" s="234">
        <v>0</v>
      </c>
      <c r="AG126" s="234">
        <v>0</v>
      </c>
      <c r="AH126" s="234">
        <v>0</v>
      </c>
      <c r="AI126" s="234">
        <v>0</v>
      </c>
      <c r="AJ126" s="234">
        <v>0</v>
      </c>
      <c r="AK126" s="234">
        <v>0</v>
      </c>
      <c r="AL126" s="234">
        <v>0</v>
      </c>
      <c r="AM126" s="234">
        <v>0</v>
      </c>
      <c r="AN126" s="234">
        <v>0</v>
      </c>
      <c r="AO126" s="234">
        <v>0</v>
      </c>
      <c r="AP126" s="234">
        <v>0</v>
      </c>
      <c r="AQ126" s="234">
        <v>0</v>
      </c>
      <c r="AR126" s="234">
        <v>0</v>
      </c>
      <c r="AS126" s="234">
        <v>0</v>
      </c>
      <c r="AT126" s="234">
        <v>0</v>
      </c>
      <c r="AU126" s="234">
        <v>0</v>
      </c>
      <c r="AV126" s="234">
        <v>0</v>
      </c>
      <c r="AW126" s="234">
        <v>0</v>
      </c>
      <c r="AX126" s="234">
        <v>0</v>
      </c>
      <c r="AY126" s="234">
        <v>0</v>
      </c>
      <c r="AZ126" s="234">
        <v>0</v>
      </c>
      <c r="BA126" s="234">
        <v>0</v>
      </c>
      <c r="BB126" s="234">
        <v>0</v>
      </c>
      <c r="BC126" s="234">
        <v>0</v>
      </c>
      <c r="BD126" s="234">
        <v>0</v>
      </c>
      <c r="BE126" s="234">
        <v>0</v>
      </c>
      <c r="BF126" s="234">
        <v>0</v>
      </c>
      <c r="BG126" s="234">
        <v>0</v>
      </c>
      <c r="BH126" s="234">
        <v>0</v>
      </c>
      <c r="BI126" s="234">
        <v>0</v>
      </c>
      <c r="BJ126" s="234">
        <v>0</v>
      </c>
      <c r="BK126" s="234">
        <v>0</v>
      </c>
      <c r="BL126" s="234">
        <v>0</v>
      </c>
      <c r="BM126" s="234">
        <v>0</v>
      </c>
      <c r="BN126" s="234">
        <v>0</v>
      </c>
      <c r="BO126" s="234">
        <v>0</v>
      </c>
      <c r="BP126" s="234">
        <v>0</v>
      </c>
      <c r="BQ126" s="234">
        <v>0</v>
      </c>
      <c r="BR126" s="234">
        <v>0</v>
      </c>
      <c r="BS126" s="234">
        <v>0</v>
      </c>
      <c r="BT126" s="234">
        <v>0</v>
      </c>
      <c r="BU126" s="234">
        <v>0</v>
      </c>
      <c r="BV126" s="234">
        <v>0</v>
      </c>
      <c r="BW126" s="234">
        <v>0</v>
      </c>
      <c r="BX126" s="234">
        <v>0</v>
      </c>
      <c r="BY126" s="234">
        <v>0</v>
      </c>
      <c r="BZ126" s="234">
        <v>0</v>
      </c>
      <c r="CA126" s="234">
        <v>0</v>
      </c>
      <c r="CB126" s="234">
        <v>0</v>
      </c>
      <c r="CC126" s="234">
        <v>0</v>
      </c>
      <c r="CD126" s="234">
        <v>0</v>
      </c>
      <c r="CE126" s="234">
        <v>0</v>
      </c>
      <c r="CF126" s="234">
        <v>0</v>
      </c>
      <c r="CG126" s="234">
        <v>0</v>
      </c>
      <c r="CH126" s="234">
        <v>0</v>
      </c>
      <c r="CI126" s="234">
        <v>0</v>
      </c>
      <c r="CJ126" s="234">
        <v>0</v>
      </c>
      <c r="CK126" s="234">
        <v>0</v>
      </c>
      <c r="CL126" s="234">
        <v>0</v>
      </c>
      <c r="CM126" s="234">
        <v>0</v>
      </c>
      <c r="CN126" s="234">
        <v>0</v>
      </c>
      <c r="CO126" s="234">
        <v>0</v>
      </c>
      <c r="CP126" s="234">
        <v>0</v>
      </c>
      <c r="CQ126" s="234">
        <v>0</v>
      </c>
      <c r="CR126" s="234">
        <v>0</v>
      </c>
      <c r="CS126" s="234">
        <v>0</v>
      </c>
      <c r="CT126" s="234">
        <v>0</v>
      </c>
      <c r="CU126" s="234">
        <v>0</v>
      </c>
      <c r="CV126" s="234">
        <v>0</v>
      </c>
      <c r="CW126" s="234">
        <v>0</v>
      </c>
      <c r="CX126" s="234">
        <v>0</v>
      </c>
      <c r="CY126" s="234">
        <v>0</v>
      </c>
      <c r="CZ126" s="234">
        <v>0</v>
      </c>
      <c r="DA126" s="234">
        <v>0</v>
      </c>
      <c r="DB126" s="234">
        <v>0</v>
      </c>
      <c r="DC126" s="234">
        <v>0</v>
      </c>
      <c r="DD126" s="234">
        <v>0</v>
      </c>
      <c r="DE126" s="234">
        <v>0</v>
      </c>
      <c r="DF126" s="234">
        <v>0</v>
      </c>
      <c r="DG126" s="234">
        <v>0</v>
      </c>
      <c r="DH126" s="234">
        <v>0</v>
      </c>
      <c r="DI126" s="234">
        <v>0</v>
      </c>
      <c r="DJ126" s="234">
        <v>0</v>
      </c>
      <c r="DK126" s="234">
        <v>0</v>
      </c>
      <c r="DL126" s="234">
        <v>0</v>
      </c>
      <c r="DM126" s="234">
        <v>0</v>
      </c>
      <c r="DN126" s="234">
        <v>0</v>
      </c>
      <c r="DO126" s="234">
        <v>0</v>
      </c>
      <c r="DP126" s="234">
        <v>0</v>
      </c>
      <c r="DQ126" s="234">
        <v>0</v>
      </c>
      <c r="DR126" s="234">
        <v>0</v>
      </c>
      <c r="DS126" s="234">
        <v>0</v>
      </c>
      <c r="DT126" s="234">
        <v>0</v>
      </c>
      <c r="DU126" s="234">
        <v>0</v>
      </c>
      <c r="DV126" s="234">
        <v>0</v>
      </c>
      <c r="DW126" s="234">
        <v>0</v>
      </c>
      <c r="DX126" s="234"/>
      <c r="EA126" s="234"/>
      <c r="ED126" s="234"/>
      <c r="EG126" s="234"/>
      <c r="EJ126" s="234"/>
      <c r="EM126" s="234">
        <v>0</v>
      </c>
      <c r="EN126" s="234">
        <v>0</v>
      </c>
      <c r="EO126" s="234">
        <v>0</v>
      </c>
      <c r="EP126" s="234">
        <v>0</v>
      </c>
      <c r="EQ126" s="234">
        <v>0</v>
      </c>
      <c r="ER126" s="234">
        <v>0</v>
      </c>
      <c r="ES126" s="234">
        <v>0</v>
      </c>
    </row>
    <row r="127" spans="1:150" x14ac:dyDescent="0.15">
      <c r="A127" s="253" t="s">
        <v>73</v>
      </c>
      <c r="B127" s="235" t="s">
        <v>74</v>
      </c>
      <c r="C127" s="234">
        <v>3.5256599999999998</v>
      </c>
      <c r="D127" s="234">
        <v>0.1</v>
      </c>
      <c r="E127" s="234">
        <v>1.13998</v>
      </c>
      <c r="F127" s="234">
        <v>2.1000000000000001E-4</v>
      </c>
      <c r="G127" s="234">
        <v>0.122792</v>
      </c>
      <c r="H127" s="234">
        <v>3.3090250000000001</v>
      </c>
      <c r="I127" s="234">
        <v>1.2119087500000001</v>
      </c>
      <c r="J127" s="234">
        <v>4.5209337500000002</v>
      </c>
      <c r="K127" s="234">
        <v>3.4192499999999999</v>
      </c>
      <c r="L127" s="234">
        <v>1.1605300000000001</v>
      </c>
      <c r="M127" s="234">
        <v>4.5797799999999897</v>
      </c>
      <c r="N127" s="234">
        <v>3.7332999999999998</v>
      </c>
      <c r="O127" s="234">
        <v>1.1366350000000001</v>
      </c>
      <c r="P127" s="234">
        <v>4.8699349999999999</v>
      </c>
      <c r="Q127" s="234">
        <v>3.94904999999999</v>
      </c>
      <c r="R127" s="234">
        <v>1.193025</v>
      </c>
      <c r="S127" s="234">
        <v>5.1420750000000002</v>
      </c>
      <c r="T127" s="234">
        <v>4.1952600000000002</v>
      </c>
      <c r="U127" s="234">
        <v>1.2700499999999999</v>
      </c>
      <c r="V127" s="234">
        <v>5.4653099999999997</v>
      </c>
      <c r="W127" s="234">
        <v>4.3825000000000003</v>
      </c>
      <c r="X127" s="234">
        <v>1.4012500000000001</v>
      </c>
      <c r="Y127" s="234">
        <v>5.7837500000000004</v>
      </c>
      <c r="Z127" s="234">
        <v>4.3825000000000003</v>
      </c>
      <c r="AA127" s="234">
        <v>1.4019999999999999</v>
      </c>
      <c r="AB127" s="234">
        <v>5.7845000000000004</v>
      </c>
      <c r="AC127" s="234">
        <v>4.38</v>
      </c>
      <c r="AD127" s="234">
        <v>1.4019999999999999</v>
      </c>
      <c r="AE127" s="234">
        <v>5.782</v>
      </c>
      <c r="AF127" s="234">
        <v>4.38</v>
      </c>
      <c r="AG127" s="234">
        <v>1.4017500000000001</v>
      </c>
      <c r="AH127" s="234">
        <v>5.7817499999999997</v>
      </c>
      <c r="AI127" s="234">
        <v>4.3789999999999996</v>
      </c>
      <c r="AJ127" s="234">
        <v>1.4019999999999999</v>
      </c>
      <c r="AK127" s="234">
        <v>5.7809999999999997</v>
      </c>
      <c r="AL127" s="234">
        <v>122.7625</v>
      </c>
      <c r="AM127" s="234">
        <v>39.287500000000001</v>
      </c>
      <c r="AN127" s="234">
        <v>162.05000000000001</v>
      </c>
      <c r="AO127" s="234">
        <v>122.75</v>
      </c>
      <c r="AP127" s="234">
        <v>39.274999999999999</v>
      </c>
      <c r="AQ127" s="234">
        <v>162.02500000000001</v>
      </c>
      <c r="AR127" s="234">
        <v>122.75</v>
      </c>
      <c r="AS127" s="234">
        <v>39.274999999999999</v>
      </c>
      <c r="AT127" s="234">
        <v>162.02500000000001</v>
      </c>
      <c r="AU127" s="234">
        <v>122.75</v>
      </c>
      <c r="AV127" s="234">
        <v>39.274999999999999</v>
      </c>
      <c r="AW127" s="234">
        <v>162.02500000000001</v>
      </c>
      <c r="AX127" s="234">
        <v>122.8</v>
      </c>
      <c r="AY127" s="234">
        <v>39.29</v>
      </c>
      <c r="AZ127" s="234">
        <v>162.09</v>
      </c>
      <c r="BA127" s="234">
        <v>2.2637500000000001E-3</v>
      </c>
      <c r="BB127" s="234">
        <v>7.7287500000000002E-4</v>
      </c>
      <c r="BC127" s="234">
        <v>3.0366249999999998E-3</v>
      </c>
      <c r="BD127" s="234">
        <v>2.3974999999999999E-3</v>
      </c>
      <c r="BE127" s="234">
        <v>7.8474999999999997E-4</v>
      </c>
      <c r="BF127" s="234">
        <v>3.1822499999999902E-3</v>
      </c>
      <c r="BG127" s="234">
        <v>2.6874999999999998E-3</v>
      </c>
      <c r="BH127" s="234">
        <v>8.3699999999999996E-4</v>
      </c>
      <c r="BI127" s="234">
        <v>3.5244999999999999E-3</v>
      </c>
      <c r="BJ127" s="234">
        <v>2.8625E-3</v>
      </c>
      <c r="BK127" s="234">
        <v>8.8500000000000004E-4</v>
      </c>
      <c r="BL127" s="234">
        <v>3.7475E-3</v>
      </c>
      <c r="BM127" s="234">
        <v>3.058E-3</v>
      </c>
      <c r="BN127" s="234">
        <v>9.4309999999999999E-4</v>
      </c>
      <c r="BO127" s="234">
        <v>4.0010999999999996E-3</v>
      </c>
      <c r="BP127" s="258">
        <v>6.7174999999999996E-6</v>
      </c>
      <c r="BQ127" s="258">
        <v>2.4775E-6</v>
      </c>
      <c r="BR127" s="258">
        <v>9.1949999999999992E-6</v>
      </c>
      <c r="BS127" s="258">
        <v>7.4549999999999998E-6</v>
      </c>
      <c r="BT127" s="258">
        <v>2.5125000000000001E-6</v>
      </c>
      <c r="BU127" s="258">
        <v>9.9674999999999905E-6</v>
      </c>
      <c r="BV127" s="258">
        <v>9.2575000000000007E-6</v>
      </c>
      <c r="BW127" s="258">
        <v>2.7949999999999999E-6</v>
      </c>
      <c r="BX127" s="258">
        <v>1.20525E-5</v>
      </c>
      <c r="BY127" s="258">
        <v>1.04925E-5</v>
      </c>
      <c r="BZ127" s="258">
        <v>3.11999999999999E-6</v>
      </c>
      <c r="CA127" s="258">
        <v>1.3612499999999901E-5</v>
      </c>
      <c r="CB127" s="258">
        <v>1.1979999999999901E-5</v>
      </c>
      <c r="CC127" s="258">
        <v>3.5379999999999998E-6</v>
      </c>
      <c r="CD127" s="258">
        <v>1.5517999999999999E-5</v>
      </c>
      <c r="CE127" s="258">
        <v>2.6987499999999999E-8</v>
      </c>
      <c r="CF127" s="258">
        <v>1.0204999999999999E-8</v>
      </c>
      <c r="CG127" s="258">
        <v>3.71925E-8</v>
      </c>
      <c r="CH127" s="258">
        <v>3.1699999999999999E-8</v>
      </c>
      <c r="CI127" s="258">
        <v>1.0730000000000001E-8</v>
      </c>
      <c r="CJ127" s="258">
        <v>4.2429999999999997E-8</v>
      </c>
      <c r="CK127" s="258">
        <v>4.4400000000000001E-8</v>
      </c>
      <c r="CL127" s="258">
        <v>1.31625E-8</v>
      </c>
      <c r="CM127" s="258">
        <v>5.7562499999999997E-8</v>
      </c>
      <c r="CN127" s="258">
        <v>5.3949999999999997E-8</v>
      </c>
      <c r="CO127" s="258">
        <v>1.5507499999999998E-8</v>
      </c>
      <c r="CP127" s="258">
        <v>6.9457499999999998E-8</v>
      </c>
      <c r="CQ127" s="258">
        <v>6.5549999999999895E-8</v>
      </c>
      <c r="CR127" s="258">
        <v>1.8839999999999999E-8</v>
      </c>
      <c r="CS127" s="258">
        <v>8.4389999999999897E-8</v>
      </c>
      <c r="CT127" s="234">
        <v>0</v>
      </c>
      <c r="CU127" s="234">
        <v>0</v>
      </c>
      <c r="CV127" s="234">
        <v>0</v>
      </c>
      <c r="CW127" s="234">
        <v>0</v>
      </c>
      <c r="CX127" s="234">
        <v>0</v>
      </c>
      <c r="CY127" s="234">
        <v>0</v>
      </c>
      <c r="CZ127" s="234">
        <v>0</v>
      </c>
      <c r="DA127" s="234">
        <v>0</v>
      </c>
      <c r="DB127" s="234">
        <v>0</v>
      </c>
      <c r="DC127" s="234">
        <v>0</v>
      </c>
      <c r="DD127" s="234">
        <v>0</v>
      </c>
      <c r="DE127" s="234">
        <v>0</v>
      </c>
      <c r="DF127" s="234">
        <v>0</v>
      </c>
      <c r="DG127" s="234">
        <v>0</v>
      </c>
      <c r="DH127" s="234">
        <v>0</v>
      </c>
      <c r="DI127" s="234">
        <v>2.2704944875000001E-3</v>
      </c>
      <c r="DJ127" s="234">
        <v>7.7536270500000004E-4</v>
      </c>
      <c r="DK127" s="234">
        <v>3.0458571924999998E-3</v>
      </c>
      <c r="DL127" s="234">
        <v>2.4049866999999998E-3</v>
      </c>
      <c r="DM127" s="234">
        <v>7.8727322999999996E-4</v>
      </c>
      <c r="DN127" s="234">
        <v>3.19225992999999E-3</v>
      </c>
      <c r="DO127" s="234">
        <v>2.6968018999999998E-3</v>
      </c>
      <c r="DP127" s="234">
        <v>8.3980816249999896E-4</v>
      </c>
      <c r="DQ127" s="234">
        <v>3.5366100624999999E-3</v>
      </c>
      <c r="DR127" s="234">
        <v>2.8730464500000001E-3</v>
      </c>
      <c r="DS127" s="234">
        <v>8.881355075E-4</v>
      </c>
      <c r="DT127" s="234">
        <v>3.76118195749999E-3</v>
      </c>
      <c r="DU127" s="234">
        <v>3.0700455499999999E-3</v>
      </c>
      <c r="DV127" s="234">
        <v>9.4665684000000004E-4</v>
      </c>
      <c r="DW127" s="234">
        <v>4.0167023899999998E-3</v>
      </c>
      <c r="DX127" s="234">
        <v>99.702950721213696</v>
      </c>
      <c r="DY127" s="234">
        <v>99.679155963530604</v>
      </c>
      <c r="DZ127" s="234">
        <v>99.696893455059694</v>
      </c>
      <c r="EA127" s="234">
        <v>99.688700981173795</v>
      </c>
      <c r="EB127" s="234">
        <v>99.679497548773497</v>
      </c>
      <c r="EC127" s="234">
        <v>99.686431236193201</v>
      </c>
      <c r="ED127" s="234">
        <v>99.655076629840593</v>
      </c>
      <c r="EE127" s="234">
        <v>99.665618575123105</v>
      </c>
      <c r="EF127" s="234">
        <v>99.657579934287696</v>
      </c>
      <c r="EG127" s="234">
        <v>99.632917525576303</v>
      </c>
      <c r="EH127" s="234">
        <v>99.6469561825282</v>
      </c>
      <c r="EI127" s="234">
        <v>99.636232502053801</v>
      </c>
      <c r="EJ127" s="234">
        <v>99.607642629276299</v>
      </c>
      <c r="EK127" s="234">
        <v>99.624273564642493</v>
      </c>
      <c r="EL127" s="234">
        <v>99.611562209865298</v>
      </c>
      <c r="EM127" s="234">
        <v>121.444</v>
      </c>
      <c r="EN127" s="234">
        <v>3402.79</v>
      </c>
      <c r="EO127" s="234">
        <v>7.0111099999999996E-2</v>
      </c>
      <c r="EP127" s="234">
        <v>2.3160800000000001E-4</v>
      </c>
      <c r="EQ127" s="258">
        <v>1.05973E-6</v>
      </c>
      <c r="ER127" s="234">
        <v>0</v>
      </c>
      <c r="ES127" s="234">
        <v>7.0343767730000006E-2</v>
      </c>
    </row>
    <row r="128" spans="1:150" x14ac:dyDescent="0.15">
      <c r="A128" s="253" t="s">
        <v>69</v>
      </c>
      <c r="B128" s="271">
        <v>34</v>
      </c>
      <c r="C128" s="234">
        <v>35.256599999999999</v>
      </c>
      <c r="D128" s="234">
        <v>1</v>
      </c>
      <c r="E128" s="234">
        <v>1.1272899999999999</v>
      </c>
      <c r="F128" s="234">
        <v>2.2000000000000001E-4</v>
      </c>
      <c r="G128" s="234">
        <v>0.112917</v>
      </c>
      <c r="H128" s="234">
        <v>3.3207499999999999</v>
      </c>
      <c r="I128" s="234">
        <v>1.2190574999999999</v>
      </c>
      <c r="J128" s="234">
        <v>4.5398075000000002</v>
      </c>
      <c r="K128" s="234">
        <v>3.4226000000000001</v>
      </c>
      <c r="L128" s="234">
        <v>1.160585</v>
      </c>
      <c r="M128" s="234">
        <v>4.5831850000000003</v>
      </c>
      <c r="N128" s="234">
        <v>3.7161</v>
      </c>
      <c r="O128" s="234">
        <v>1.1334850000000001</v>
      </c>
      <c r="P128" s="234">
        <v>4.8495850000000003</v>
      </c>
      <c r="Q128" s="234">
        <v>3.94007499999999</v>
      </c>
      <c r="R128" s="234">
        <v>1.1888624999999999</v>
      </c>
      <c r="S128" s="234">
        <v>5.1289374999999904</v>
      </c>
      <c r="T128" s="234">
        <v>4.1785699999999997</v>
      </c>
      <c r="U128" s="234">
        <v>1.2561499999999901</v>
      </c>
      <c r="V128" s="234">
        <v>5.4347200000000004</v>
      </c>
      <c r="W128" s="234">
        <v>4.2575000000000003</v>
      </c>
      <c r="X128" s="234">
        <v>1.35625</v>
      </c>
      <c r="Y128" s="234">
        <v>5.6137499999999996</v>
      </c>
      <c r="Z128" s="234">
        <v>4.2525000000000004</v>
      </c>
      <c r="AA128" s="234">
        <v>1.35825</v>
      </c>
      <c r="AB128" s="234">
        <v>5.6107500000000003</v>
      </c>
      <c r="AC128" s="234">
        <v>4.24</v>
      </c>
      <c r="AD128" s="234">
        <v>1.3594999999999999</v>
      </c>
      <c r="AE128" s="234">
        <v>5.5994999999999999</v>
      </c>
      <c r="AF128" s="234">
        <v>4.2324999999999999</v>
      </c>
      <c r="AG128" s="234">
        <v>1.3574999999999999</v>
      </c>
      <c r="AH128" s="234">
        <v>5.59</v>
      </c>
      <c r="AI128" s="234">
        <v>4.2220000000000004</v>
      </c>
      <c r="AJ128" s="234">
        <v>1.3540000000000001</v>
      </c>
      <c r="AK128" s="234">
        <v>5.5759999999999996</v>
      </c>
      <c r="AL128" s="234">
        <v>122.7</v>
      </c>
      <c r="AM128" s="234">
        <v>39.262500000000003</v>
      </c>
      <c r="AN128" s="234">
        <v>161.96250000000001</v>
      </c>
      <c r="AO128" s="234">
        <v>122.7</v>
      </c>
      <c r="AP128" s="234">
        <v>39.25</v>
      </c>
      <c r="AQ128" s="234">
        <v>161.94999999999999</v>
      </c>
      <c r="AR128" s="234">
        <v>122.675</v>
      </c>
      <c r="AS128" s="234">
        <v>39.25</v>
      </c>
      <c r="AT128" s="234">
        <v>161.92500000000001</v>
      </c>
      <c r="AU128" s="234">
        <v>122.675</v>
      </c>
      <c r="AV128" s="234">
        <v>39.25</v>
      </c>
      <c r="AW128" s="234">
        <v>161.92500000000001</v>
      </c>
      <c r="AX128" s="234">
        <v>122.7</v>
      </c>
      <c r="AY128" s="234">
        <v>39.26</v>
      </c>
      <c r="AZ128" s="234">
        <v>161.96</v>
      </c>
      <c r="BA128" s="234">
        <v>5.2850000000000001E-2</v>
      </c>
      <c r="BB128" s="234">
        <v>1.7887500000000001E-2</v>
      </c>
      <c r="BC128" s="234">
        <v>7.0737499999999995E-2</v>
      </c>
      <c r="BD128" s="234">
        <v>5.5849999999999997E-2</v>
      </c>
      <c r="BE128" s="234">
        <v>1.8245000000000001E-2</v>
      </c>
      <c r="BF128" s="234">
        <v>7.4094999999999994E-2</v>
      </c>
      <c r="BG128" s="234">
        <v>6.2350000000000003E-2</v>
      </c>
      <c r="BH128" s="234">
        <v>1.94274999999999E-2</v>
      </c>
      <c r="BI128" s="234">
        <v>8.1777500000000003E-2</v>
      </c>
      <c r="BJ128" s="234">
        <v>6.5875000000000003E-2</v>
      </c>
      <c r="BK128" s="234">
        <v>2.04549999999999E-2</v>
      </c>
      <c r="BL128" s="234">
        <v>8.6330000000000004E-2</v>
      </c>
      <c r="BM128" s="234">
        <v>6.9879999999999998E-2</v>
      </c>
      <c r="BN128" s="234">
        <v>2.1680000000000001E-2</v>
      </c>
      <c r="BO128" s="234">
        <v>9.1560000000000002E-2</v>
      </c>
      <c r="BP128" s="234">
        <v>1.0146249999999999E-3</v>
      </c>
      <c r="BQ128" s="234">
        <v>3.8587499999999999E-4</v>
      </c>
      <c r="BR128" s="234">
        <v>1.4005000000000001E-3</v>
      </c>
      <c r="BS128" s="234">
        <v>1.108E-3</v>
      </c>
      <c r="BT128" s="234">
        <v>3.7974999999999999E-4</v>
      </c>
      <c r="BU128" s="234">
        <v>1.4877499999999999E-3</v>
      </c>
      <c r="BV128" s="234">
        <v>1.3472499999999999E-3</v>
      </c>
      <c r="BW128" s="234">
        <v>4.0174999999999998E-4</v>
      </c>
      <c r="BX128" s="234">
        <v>1.7489999999999999E-3</v>
      </c>
      <c r="BY128" s="234">
        <v>1.5039999999999999E-3</v>
      </c>
      <c r="BZ128" s="234">
        <v>4.4324999999999898E-4</v>
      </c>
      <c r="CA128" s="234">
        <v>1.94724999999999E-3</v>
      </c>
      <c r="CB128" s="234">
        <v>1.6899999999999899E-3</v>
      </c>
      <c r="CC128" s="234">
        <v>4.9969999999999995E-4</v>
      </c>
      <c r="CD128" s="234">
        <v>2.1896999999999902E-3</v>
      </c>
      <c r="CE128" s="258">
        <v>4.2837499999999998E-5</v>
      </c>
      <c r="CF128" s="258">
        <v>1.6762500000000001E-5</v>
      </c>
      <c r="CG128" s="258">
        <v>5.9599999999999999E-5</v>
      </c>
      <c r="CH128" s="258">
        <v>4.9450000000000003E-5</v>
      </c>
      <c r="CI128" s="258">
        <v>1.7017500000000001E-5</v>
      </c>
      <c r="CJ128" s="258">
        <v>6.6467499999999993E-5</v>
      </c>
      <c r="CK128" s="258">
        <v>6.7474999999999905E-5</v>
      </c>
      <c r="CL128" s="258">
        <v>1.961E-5</v>
      </c>
      <c r="CM128" s="258">
        <v>8.7084999999999902E-5</v>
      </c>
      <c r="CN128" s="258">
        <v>7.9875000000000004E-5</v>
      </c>
      <c r="CO128" s="258">
        <v>2.2920000000000001E-5</v>
      </c>
      <c r="CP128" s="234">
        <v>1.0279499999999999E-4</v>
      </c>
      <c r="CQ128" s="258">
        <v>9.6370000000000001E-5</v>
      </c>
      <c r="CR128" s="258">
        <v>2.747E-5</v>
      </c>
      <c r="CS128" s="234">
        <v>1.2384000000000001E-4</v>
      </c>
      <c r="CT128" s="258">
        <v>2.685E-7</v>
      </c>
      <c r="CU128" s="258">
        <v>1.2055E-7</v>
      </c>
      <c r="CV128" s="258">
        <v>3.8905000000000001E-7</v>
      </c>
      <c r="CW128" s="258">
        <v>3.1974999999999999E-7</v>
      </c>
      <c r="CX128" s="258">
        <v>1.1670000000000001E-7</v>
      </c>
      <c r="CY128" s="258">
        <v>4.3644999999999901E-7</v>
      </c>
      <c r="CZ128" s="258">
        <v>4.7425E-7</v>
      </c>
      <c r="DA128" s="258">
        <v>1.31149999999999E-7</v>
      </c>
      <c r="DB128" s="258">
        <v>6.0539999999999996E-7</v>
      </c>
      <c r="DC128" s="258">
        <v>5.9449999999999998E-7</v>
      </c>
      <c r="DD128" s="258">
        <v>1.60724999999999E-7</v>
      </c>
      <c r="DE128" s="258">
        <v>7.5522499999999898E-7</v>
      </c>
      <c r="DF128" s="258">
        <v>7.6349999999999997E-7</v>
      </c>
      <c r="DG128" s="258">
        <v>2.057E-7</v>
      </c>
      <c r="DH128" s="258">
        <v>9.6919999999999997E-7</v>
      </c>
      <c r="DI128" s="234">
        <v>5.3907730999999903E-2</v>
      </c>
      <c r="DJ128" s="234">
        <v>1.8290258050000001E-2</v>
      </c>
      <c r="DK128" s="234">
        <v>7.2197989049999994E-2</v>
      </c>
      <c r="DL128" s="234">
        <v>5.7007769749999999E-2</v>
      </c>
      <c r="DM128" s="234">
        <v>1.86418842E-2</v>
      </c>
      <c r="DN128" s="234">
        <v>7.5649653950000006E-2</v>
      </c>
      <c r="DO128" s="234">
        <v>6.3765199249999904E-2</v>
      </c>
      <c r="DP128" s="234">
        <v>1.9848991149999901E-2</v>
      </c>
      <c r="DQ128" s="234">
        <v>8.3614190399999996E-2</v>
      </c>
      <c r="DR128" s="234">
        <v>6.7459469499999994E-2</v>
      </c>
      <c r="DS128" s="234">
        <v>2.0921330724999899E-2</v>
      </c>
      <c r="DT128" s="234">
        <v>8.8380800225E-2</v>
      </c>
      <c r="DU128" s="234">
        <v>7.1667133499999994E-2</v>
      </c>
      <c r="DV128" s="234">
        <v>2.22073757E-2</v>
      </c>
      <c r="DW128" s="234">
        <v>9.3874509199999998E-2</v>
      </c>
      <c r="DX128" s="234">
        <v>98.037886254199805</v>
      </c>
      <c r="DY128" s="234">
        <v>97.797964091600093</v>
      </c>
      <c r="DZ128" s="234">
        <v>97.977105637958203</v>
      </c>
      <c r="EA128" s="234">
        <v>97.969101834579305</v>
      </c>
      <c r="EB128" s="234">
        <v>97.871008124811695</v>
      </c>
      <c r="EC128" s="234">
        <v>97.944929198185704</v>
      </c>
      <c r="ED128" s="234">
        <v>97.780608754233597</v>
      </c>
      <c r="EE128" s="234">
        <v>97.876510968165704</v>
      </c>
      <c r="EF128" s="234">
        <v>97.803374772615101</v>
      </c>
      <c r="EG128" s="234">
        <v>97.651227452952298</v>
      </c>
      <c r="EH128" s="234">
        <v>97.771027421105899</v>
      </c>
      <c r="EI128" s="234">
        <v>97.679586267855598</v>
      </c>
      <c r="EJ128" s="234">
        <v>97.506341592412099</v>
      </c>
      <c r="EK128" s="234">
        <v>97.625222776773199</v>
      </c>
      <c r="EL128" s="234">
        <v>97.534464659549897</v>
      </c>
      <c r="EM128" s="234">
        <v>117.687</v>
      </c>
      <c r="EN128" s="234">
        <v>3400.8599999999901</v>
      </c>
      <c r="EO128" s="234">
        <v>1.6262700000000001</v>
      </c>
      <c r="EP128" s="234">
        <v>3.4129699999999999E-2</v>
      </c>
      <c r="EQ128" s="234">
        <v>1.6260300000000001E-3</v>
      </c>
      <c r="ER128" s="258">
        <v>1.12698999999999E-5</v>
      </c>
      <c r="ES128" s="234">
        <v>1.6620369999</v>
      </c>
    </row>
    <row r="129" spans="1:150" x14ac:dyDescent="0.15">
      <c r="A129" s="310" t="e" vm="1">
        <v>#VALUE!</v>
      </c>
      <c r="B129" s="311"/>
      <c r="C129" s="234">
        <v>176.28299999999999</v>
      </c>
      <c r="D129" s="234">
        <v>5</v>
      </c>
      <c r="E129" s="234">
        <v>1.08924</v>
      </c>
      <c r="F129" s="234">
        <v>2.0000000000000001E-4</v>
      </c>
      <c r="G129" s="234">
        <v>8.1929000000000002E-2</v>
      </c>
      <c r="H129" s="234">
        <v>3.3544874999999998</v>
      </c>
      <c r="I129" s="234">
        <v>1.2217825</v>
      </c>
      <c r="J129" s="234">
        <v>4.5762700000000001</v>
      </c>
      <c r="K129" s="234">
        <v>3.43647499999999</v>
      </c>
      <c r="L129" s="234">
        <v>1.1599625</v>
      </c>
      <c r="M129" s="234">
        <v>4.5964374999999897</v>
      </c>
      <c r="N129" s="234">
        <v>3.7065999999999999</v>
      </c>
      <c r="O129" s="234">
        <v>1.1340749999999999</v>
      </c>
      <c r="P129" s="234">
        <v>4.8406750000000001</v>
      </c>
      <c r="Q129" s="234">
        <v>3.8889999999999998</v>
      </c>
      <c r="R129" s="234">
        <v>1.1827125000000001</v>
      </c>
      <c r="S129" s="234">
        <v>5.0717125000000003</v>
      </c>
      <c r="T129" s="234">
        <v>4.1096199999999996</v>
      </c>
      <c r="U129" s="234">
        <v>1.2448300000000001</v>
      </c>
      <c r="V129" s="234">
        <v>5.3544499999999999</v>
      </c>
      <c r="W129" s="234">
        <v>3.7425000000000002</v>
      </c>
      <c r="X129" s="234">
        <v>1.1676249999999999</v>
      </c>
      <c r="Y129" s="234">
        <v>4.9101249999999999</v>
      </c>
      <c r="Z129" s="234">
        <v>3.73</v>
      </c>
      <c r="AA129" s="234">
        <v>1.18</v>
      </c>
      <c r="AB129" s="234">
        <v>4.91</v>
      </c>
      <c r="AC129" s="234">
        <v>3.68</v>
      </c>
      <c r="AD129" s="234">
        <v>1.1879999999999999</v>
      </c>
      <c r="AE129" s="234">
        <v>4.8680000000000003</v>
      </c>
      <c r="AF129" s="234">
        <v>3.645</v>
      </c>
      <c r="AG129" s="234">
        <v>1.179</v>
      </c>
      <c r="AH129" s="234">
        <v>4.8239999999999998</v>
      </c>
      <c r="AI129" s="234">
        <v>3.6040000000000001</v>
      </c>
      <c r="AJ129" s="234">
        <v>1.167</v>
      </c>
      <c r="AK129" s="234">
        <v>4.7709999999999999</v>
      </c>
      <c r="AL129" s="234">
        <v>122.425</v>
      </c>
      <c r="AM129" s="234">
        <v>39.162500000000001</v>
      </c>
      <c r="AN129" s="234">
        <v>161.58750000000001</v>
      </c>
      <c r="AO129" s="234">
        <v>122.4</v>
      </c>
      <c r="AP129" s="234">
        <v>39.174999999999997</v>
      </c>
      <c r="AQ129" s="234">
        <v>161.57499999999999</v>
      </c>
      <c r="AR129" s="234">
        <v>122.35</v>
      </c>
      <c r="AS129" s="234">
        <v>39.15</v>
      </c>
      <c r="AT129" s="234">
        <v>161.5</v>
      </c>
      <c r="AU129" s="234">
        <v>122.325</v>
      </c>
      <c r="AV129" s="234">
        <v>39.15</v>
      </c>
      <c r="AW129" s="234">
        <v>161.47499999999999</v>
      </c>
      <c r="AX129" s="234">
        <v>122.3</v>
      </c>
      <c r="AY129" s="234">
        <v>39.14</v>
      </c>
      <c r="AZ129" s="234">
        <v>161.44</v>
      </c>
      <c r="BA129" s="234">
        <v>0.23949999999999999</v>
      </c>
      <c r="BB129" s="234">
        <v>7.9037499999999997E-2</v>
      </c>
      <c r="BC129" s="234">
        <v>0.31853749999999997</v>
      </c>
      <c r="BD129" s="234">
        <v>0.25124999999999997</v>
      </c>
      <c r="BE129" s="234">
        <v>8.09E-2</v>
      </c>
      <c r="BF129" s="234">
        <v>0.332149999999999</v>
      </c>
      <c r="BG129" s="234">
        <v>0.27450000000000002</v>
      </c>
      <c r="BH129" s="234">
        <v>8.6650000000000005E-2</v>
      </c>
      <c r="BI129" s="234">
        <v>0.36115000000000003</v>
      </c>
      <c r="BJ129" s="234">
        <v>0.28599999999999998</v>
      </c>
      <c r="BK129" s="234">
        <v>9.0049999999999894E-2</v>
      </c>
      <c r="BL129" s="234">
        <v>0.37605</v>
      </c>
      <c r="BM129" s="234">
        <v>0.29880000000000001</v>
      </c>
      <c r="BN129" s="234">
        <v>9.4109999999999999E-2</v>
      </c>
      <c r="BO129" s="234">
        <v>0.39290999999999998</v>
      </c>
      <c r="BP129" s="234">
        <v>2.0475E-2</v>
      </c>
      <c r="BQ129" s="234">
        <v>7.6987499999999999E-3</v>
      </c>
      <c r="BR129" s="234">
        <v>2.8173750000000001E-2</v>
      </c>
      <c r="BS129" s="234">
        <v>2.18625E-2</v>
      </c>
      <c r="BT129" s="234">
        <v>7.45E-3</v>
      </c>
      <c r="BU129" s="234">
        <v>2.9312499999999998E-2</v>
      </c>
      <c r="BV129" s="234">
        <v>2.5375000000000002E-2</v>
      </c>
      <c r="BW129" s="234">
        <v>7.6649999999999999E-3</v>
      </c>
      <c r="BX129" s="234">
        <v>3.304E-2</v>
      </c>
      <c r="BY129" s="234">
        <v>2.7675000000000002E-2</v>
      </c>
      <c r="BZ129" s="234">
        <v>8.2500000000000004E-3</v>
      </c>
      <c r="CA129" s="234">
        <v>3.5924999999999999E-2</v>
      </c>
      <c r="CB129" s="234">
        <v>3.0300000000000001E-2</v>
      </c>
      <c r="CC129" s="234">
        <v>9.0690000000000007E-3</v>
      </c>
      <c r="CD129" s="234">
        <v>3.9369000000000001E-2</v>
      </c>
      <c r="CE129" s="234">
        <v>4.2024999999999996E-3</v>
      </c>
      <c r="CF129" s="234">
        <v>1.5987499999999999E-3</v>
      </c>
      <c r="CG129" s="234">
        <v>5.8012499999999896E-3</v>
      </c>
      <c r="CH129" s="234">
        <v>4.7225000000000001E-3</v>
      </c>
      <c r="CI129" s="234">
        <v>1.6152499999999999E-3</v>
      </c>
      <c r="CJ129" s="234">
        <v>6.3377499999999996E-3</v>
      </c>
      <c r="CK129" s="234">
        <v>6.0425000000000001E-3</v>
      </c>
      <c r="CL129" s="234">
        <v>1.7917499999999999E-3</v>
      </c>
      <c r="CM129" s="234">
        <v>7.8342499999999992E-3</v>
      </c>
      <c r="CN129" s="234">
        <v>6.9550000000000002E-3</v>
      </c>
      <c r="CO129" s="234">
        <v>2.0317500000000001E-3</v>
      </c>
      <c r="CP129" s="234">
        <v>8.9867499999999999E-3</v>
      </c>
      <c r="CQ129" s="234">
        <v>7.9880000000000003E-3</v>
      </c>
      <c r="CR129" s="234">
        <v>2.3210000000000001E-3</v>
      </c>
      <c r="CS129" s="234">
        <v>1.0309E-2</v>
      </c>
      <c r="CT129" s="234">
        <v>1.41749999999999E-4</v>
      </c>
      <c r="CU129" s="258">
        <v>6.2749999999999994E-5</v>
      </c>
      <c r="CV129" s="234">
        <v>2.0449999999999901E-4</v>
      </c>
      <c r="CW129" s="234">
        <v>1.63375E-4</v>
      </c>
      <c r="CX129" s="258">
        <v>5.9675E-5</v>
      </c>
      <c r="CY129" s="234">
        <v>2.2305E-4</v>
      </c>
      <c r="CZ129" s="234">
        <v>2.25875E-4</v>
      </c>
      <c r="DA129" s="258">
        <v>6.3499999999999999E-5</v>
      </c>
      <c r="DB129" s="234">
        <v>2.8937499999999997E-4</v>
      </c>
      <c r="DC129" s="234">
        <v>2.7549999999999997E-4</v>
      </c>
      <c r="DD129" s="258">
        <v>7.5475000000000005E-5</v>
      </c>
      <c r="DE129" s="234">
        <v>3.5097500000000001E-4</v>
      </c>
      <c r="DF129" s="234">
        <v>3.3639999999999999E-4</v>
      </c>
      <c r="DG129" s="258">
        <v>9.1459999999999995E-5</v>
      </c>
      <c r="DH129" s="234">
        <v>4.2785999999999898E-4</v>
      </c>
      <c r="DI129" s="234">
        <v>0.26431925000000001</v>
      </c>
      <c r="DJ129" s="234">
        <v>8.8397749999999997E-2</v>
      </c>
      <c r="DK129" s="234">
        <v>0.352716999999999</v>
      </c>
      <c r="DL129" s="234">
        <v>0.27799837500000002</v>
      </c>
      <c r="DM129" s="234">
        <v>9.0024924999999895E-2</v>
      </c>
      <c r="DN129" s="234">
        <v>0.368023299999999</v>
      </c>
      <c r="DO129" s="234">
        <v>0.306143375</v>
      </c>
      <c r="DP129" s="234">
        <v>9.6170249999999999E-2</v>
      </c>
      <c r="DQ129" s="234">
        <v>0.40231362500000001</v>
      </c>
      <c r="DR129" s="234">
        <v>0.32090549999999901</v>
      </c>
      <c r="DS129" s="234">
        <v>0.100407225</v>
      </c>
      <c r="DT129" s="234">
        <v>0.421312724999999</v>
      </c>
      <c r="DU129" s="234">
        <v>0.33742440000000001</v>
      </c>
      <c r="DV129" s="234">
        <v>0.10559146</v>
      </c>
      <c r="DW129" s="234">
        <v>0.44301585999999998</v>
      </c>
      <c r="DX129" s="234">
        <v>90.610123931571295</v>
      </c>
      <c r="DY129" s="234">
        <v>89.411212389455599</v>
      </c>
      <c r="DZ129" s="234">
        <v>90.309653348151599</v>
      </c>
      <c r="EA129" s="234">
        <v>90.378226131717398</v>
      </c>
      <c r="EB129" s="234">
        <v>89.864001552903204</v>
      </c>
      <c r="EC129" s="234">
        <v>90.252437821192302</v>
      </c>
      <c r="ED129" s="234">
        <v>89.663870727236798</v>
      </c>
      <c r="EE129" s="234">
        <v>90.1006288327211</v>
      </c>
      <c r="EF129" s="234">
        <v>89.768274688683405</v>
      </c>
      <c r="EG129" s="234">
        <v>89.122810297735597</v>
      </c>
      <c r="EH129" s="234">
        <v>89.684781149962006</v>
      </c>
      <c r="EI129" s="234">
        <v>89.256739159729804</v>
      </c>
      <c r="EJ129" s="234">
        <v>88.553169243243801</v>
      </c>
      <c r="EK129" s="234">
        <v>89.126525952004002</v>
      </c>
      <c r="EL129" s="234">
        <v>88.689827041406602</v>
      </c>
      <c r="EM129" s="234">
        <v>102.46</v>
      </c>
      <c r="EN129" s="234">
        <v>3392.34</v>
      </c>
      <c r="EO129" s="234">
        <v>7.2186099999999902</v>
      </c>
      <c r="EP129" s="234">
        <v>0.65786900000000004</v>
      </c>
      <c r="EQ129" s="234">
        <v>0.14935399999999999</v>
      </c>
      <c r="ER129" s="234">
        <v>5.5174600000000001E-3</v>
      </c>
      <c r="ES129" s="234">
        <v>8.0313504599999899</v>
      </c>
    </row>
    <row r="130" spans="1:150" x14ac:dyDescent="0.15">
      <c r="A130" s="310"/>
      <c r="B130" s="311"/>
      <c r="C130" s="234">
        <v>352.56599999999997</v>
      </c>
      <c r="D130" s="234">
        <v>10</v>
      </c>
      <c r="E130" s="234">
        <v>1.04081</v>
      </c>
      <c r="F130" s="234">
        <v>1.8000000000000001E-4</v>
      </c>
      <c r="G130" s="234">
        <v>3.9210000000000002E-2</v>
      </c>
      <c r="H130" s="234">
        <v>3.38559999999999</v>
      </c>
      <c r="I130" s="234">
        <v>1.21826875</v>
      </c>
      <c r="J130" s="234">
        <v>4.6038687500000002</v>
      </c>
      <c r="K130" s="234">
        <v>3.4743249999999999</v>
      </c>
      <c r="L130" s="234">
        <v>1.1707350000000001</v>
      </c>
      <c r="M130" s="234">
        <v>4.64506</v>
      </c>
      <c r="N130" s="234">
        <v>3.68845</v>
      </c>
      <c r="O130" s="234">
        <v>1.13418</v>
      </c>
      <c r="P130" s="234">
        <v>4.8226300000000002</v>
      </c>
      <c r="Q130" s="234">
        <v>3.8423499999999899</v>
      </c>
      <c r="R130" s="234">
        <v>1.1728700000000001</v>
      </c>
      <c r="S130" s="234">
        <v>5.0152199999999896</v>
      </c>
      <c r="T130" s="234">
        <v>4.0102700000000002</v>
      </c>
      <c r="U130" s="234">
        <v>1.2271000000000001</v>
      </c>
      <c r="V130" s="234">
        <v>5.2373700000000003</v>
      </c>
      <c r="W130" s="234">
        <v>3.1712500000000001</v>
      </c>
      <c r="X130" s="234">
        <v>0.96212500000000001</v>
      </c>
      <c r="Y130" s="234">
        <v>4.133375</v>
      </c>
      <c r="Z130" s="234">
        <v>3.15</v>
      </c>
      <c r="AA130" s="234">
        <v>0.98524999999999996</v>
      </c>
      <c r="AB130" s="234">
        <v>4.1352500000000001</v>
      </c>
      <c r="AC130" s="234">
        <v>3.0750000000000002</v>
      </c>
      <c r="AD130" s="234">
        <v>1.0022500000000001</v>
      </c>
      <c r="AE130" s="234">
        <v>4.0772500000000003</v>
      </c>
      <c r="AF130" s="234">
        <v>3.02</v>
      </c>
      <c r="AG130" s="234">
        <v>0.98850000000000005</v>
      </c>
      <c r="AH130" s="234">
        <v>4.0084999999999997</v>
      </c>
      <c r="AI130" s="234">
        <v>2.96</v>
      </c>
      <c r="AJ130" s="234">
        <v>0.97050000000000003</v>
      </c>
      <c r="AK130" s="234">
        <v>3.9304999999999999</v>
      </c>
      <c r="AL130" s="234">
        <v>122.05</v>
      </c>
      <c r="AM130" s="234">
        <v>39.037500000000001</v>
      </c>
      <c r="AN130" s="234">
        <v>161.08750000000001</v>
      </c>
      <c r="AO130" s="234">
        <v>122</v>
      </c>
      <c r="AP130" s="234">
        <v>39.049999999999997</v>
      </c>
      <c r="AQ130" s="234">
        <v>161.05000000000001</v>
      </c>
      <c r="AR130" s="234">
        <v>121.925</v>
      </c>
      <c r="AS130" s="234">
        <v>39.024999999999999</v>
      </c>
      <c r="AT130" s="234">
        <v>160.94999999999999</v>
      </c>
      <c r="AU130" s="234">
        <v>121.875</v>
      </c>
      <c r="AV130" s="234">
        <v>39</v>
      </c>
      <c r="AW130" s="234">
        <v>160.875</v>
      </c>
      <c r="AX130" s="234">
        <v>121.8</v>
      </c>
      <c r="AY130" s="234">
        <v>39</v>
      </c>
      <c r="AZ130" s="234">
        <v>160.80000000000001</v>
      </c>
      <c r="BA130" s="234">
        <v>0.39724999999999999</v>
      </c>
      <c r="BB130" s="234">
        <v>0.12725</v>
      </c>
      <c r="BC130" s="234">
        <v>0.52449999999999997</v>
      </c>
      <c r="BD130" s="234">
        <v>0.41399999999999998</v>
      </c>
      <c r="BE130" s="234">
        <v>0.13187499999999999</v>
      </c>
      <c r="BF130" s="234">
        <v>0.545875</v>
      </c>
      <c r="BG130" s="234">
        <v>0.44650000000000001</v>
      </c>
      <c r="BH130" s="234">
        <v>0.14194999999999999</v>
      </c>
      <c r="BI130" s="234">
        <v>0.58845000000000003</v>
      </c>
      <c r="BJ130" s="234">
        <v>0.46</v>
      </c>
      <c r="BK130" s="234">
        <v>0.14622499999999999</v>
      </c>
      <c r="BL130" s="234">
        <v>0.60622500000000001</v>
      </c>
      <c r="BM130" s="234">
        <v>0.47339999999999999</v>
      </c>
      <c r="BN130" s="234">
        <v>0.15129999999999999</v>
      </c>
      <c r="BO130" s="234">
        <v>0.62470000000000003</v>
      </c>
      <c r="BP130" s="234">
        <v>6.0362499999999999E-2</v>
      </c>
      <c r="BQ130" s="234">
        <v>2.2287499999999998E-2</v>
      </c>
      <c r="BR130" s="234">
        <v>8.2650000000000001E-2</v>
      </c>
      <c r="BS130" s="234">
        <v>6.3424999999999995E-2</v>
      </c>
      <c r="BT130" s="234">
        <v>2.1482500000000002E-2</v>
      </c>
      <c r="BU130" s="234">
        <v>8.4907499999999997E-2</v>
      </c>
      <c r="BV130" s="234">
        <v>7.1300000000000002E-2</v>
      </c>
      <c r="BW130" s="234">
        <v>2.1777499999999901E-2</v>
      </c>
      <c r="BX130" s="234">
        <v>9.3077499999999994E-2</v>
      </c>
      <c r="BY130" s="234">
        <v>7.6249999999999998E-2</v>
      </c>
      <c r="BZ130" s="234">
        <v>2.30075E-2</v>
      </c>
      <c r="CA130" s="234">
        <v>9.9257499999999999E-2</v>
      </c>
      <c r="CB130" s="234">
        <v>8.1619999999999998E-2</v>
      </c>
      <c r="CC130" s="234">
        <v>2.4660000000000001E-2</v>
      </c>
      <c r="CD130" s="234">
        <v>0.10628</v>
      </c>
      <c r="CE130" s="234">
        <v>2.18E-2</v>
      </c>
      <c r="CF130" s="234">
        <v>8.0087499999999898E-3</v>
      </c>
      <c r="CG130" s="234">
        <v>2.9808749999999998E-2</v>
      </c>
      <c r="CH130" s="234">
        <v>2.3942499999999999E-2</v>
      </c>
      <c r="CI130" s="234">
        <v>8.0625000000000002E-3</v>
      </c>
      <c r="CJ130" s="234">
        <v>3.2004999999999999E-2</v>
      </c>
      <c r="CK130" s="234">
        <v>2.9049999999999999E-2</v>
      </c>
      <c r="CL130" s="234">
        <v>8.6999999999999994E-3</v>
      </c>
      <c r="CM130" s="234">
        <v>3.7749999999999999E-2</v>
      </c>
      <c r="CN130" s="234">
        <v>3.2274999999999998E-2</v>
      </c>
      <c r="CO130" s="234">
        <v>9.6099999999999901E-3</v>
      </c>
      <c r="CP130" s="234">
        <v>4.1884999999999999E-2</v>
      </c>
      <c r="CQ130" s="234">
        <v>3.5880000000000002E-2</v>
      </c>
      <c r="CR130" s="234">
        <v>1.0699999999999999E-2</v>
      </c>
      <c r="CS130" s="234">
        <v>4.6580000000000003E-2</v>
      </c>
      <c r="CT130" s="234">
        <v>1.6000000000000001E-3</v>
      </c>
      <c r="CU130" s="234">
        <v>6.9462500000000004E-4</v>
      </c>
      <c r="CV130" s="234">
        <v>2.2946249999999998E-3</v>
      </c>
      <c r="CW130" s="234">
        <v>1.7947499999999999E-3</v>
      </c>
      <c r="CX130" s="234">
        <v>6.4999999999999997E-4</v>
      </c>
      <c r="CY130" s="234">
        <v>2.4447499999999999E-3</v>
      </c>
      <c r="CZ130" s="234">
        <v>2.3437499999999999E-3</v>
      </c>
      <c r="DA130" s="234">
        <v>6.6350000000000003E-4</v>
      </c>
      <c r="DB130" s="234">
        <v>3.0072499999999999E-3</v>
      </c>
      <c r="DC130" s="234">
        <v>2.7524999999999902E-3</v>
      </c>
      <c r="DD130" s="234">
        <v>7.6649999999999895E-4</v>
      </c>
      <c r="DE130" s="234">
        <v>3.51899999999999E-3</v>
      </c>
      <c r="DF130" s="234">
        <v>3.2490000000000002E-3</v>
      </c>
      <c r="DG130" s="234">
        <v>8.9910000000000001E-4</v>
      </c>
      <c r="DH130" s="234">
        <v>4.1481000000000001E-3</v>
      </c>
      <c r="DI130" s="234">
        <v>0.48101249999999901</v>
      </c>
      <c r="DJ130" s="234">
        <v>0.158240875</v>
      </c>
      <c r="DK130" s="234">
        <v>0.63925337500000001</v>
      </c>
      <c r="DL130" s="234">
        <v>0.50316224999999903</v>
      </c>
      <c r="DM130" s="234">
        <v>0.16206999999999999</v>
      </c>
      <c r="DN130" s="234">
        <v>0.66523224999999997</v>
      </c>
      <c r="DO130" s="234">
        <v>0.54919375000000004</v>
      </c>
      <c r="DP130" s="234">
        <v>0.17309099999999999</v>
      </c>
      <c r="DQ130" s="234">
        <v>0.72228475000000003</v>
      </c>
      <c r="DR130" s="234">
        <v>0.57127749999999999</v>
      </c>
      <c r="DS130" s="234">
        <v>0.17960899999999999</v>
      </c>
      <c r="DT130" s="234">
        <v>0.75088650000000001</v>
      </c>
      <c r="DU130" s="234">
        <v>0.59414899999999904</v>
      </c>
      <c r="DV130" s="234">
        <v>0.18755910000000001</v>
      </c>
      <c r="DW130" s="234">
        <v>0.78170810000000002</v>
      </c>
      <c r="DX130" s="234">
        <v>82.586211377043199</v>
      </c>
      <c r="DY130" s="234">
        <v>80.415379401813794</v>
      </c>
      <c r="DZ130" s="234">
        <v>82.048843308805303</v>
      </c>
      <c r="EA130" s="234">
        <v>82.279622527325898</v>
      </c>
      <c r="EB130" s="234">
        <v>81.369161473437401</v>
      </c>
      <c r="EC130" s="234">
        <v>82.057807630342595</v>
      </c>
      <c r="ED130" s="234">
        <v>81.300998053965401</v>
      </c>
      <c r="EE130" s="234">
        <v>82.008885499534898</v>
      </c>
      <c r="EF130" s="234">
        <v>81.470638830461198</v>
      </c>
      <c r="EG130" s="234">
        <v>80.521287815466195</v>
      </c>
      <c r="EH130" s="234">
        <v>81.412958147976994</v>
      </c>
      <c r="EI130" s="234">
        <v>80.734571736207798</v>
      </c>
      <c r="EJ130" s="234">
        <v>79.676983382956095</v>
      </c>
      <c r="EK130" s="234">
        <v>80.667906809107095</v>
      </c>
      <c r="EL130" s="234">
        <v>79.914740553411093</v>
      </c>
      <c r="EM130" s="234">
        <v>85.881499999999903</v>
      </c>
      <c r="EN130" s="234">
        <v>3381</v>
      </c>
      <c r="EO130" s="234">
        <v>11.7829</v>
      </c>
      <c r="EP130" s="234">
        <v>1.87645</v>
      </c>
      <c r="EQ130" s="234">
        <v>0.73160999999999998</v>
      </c>
      <c r="ER130" s="234">
        <v>5.8389099999999999E-2</v>
      </c>
      <c r="ES130" s="234">
        <v>14.449349099999999</v>
      </c>
    </row>
    <row r="131" spans="1:150" x14ac:dyDescent="0.15">
      <c r="A131" s="310"/>
      <c r="B131" s="311"/>
      <c r="C131" s="234">
        <v>528.84799999999996</v>
      </c>
      <c r="D131" s="234">
        <v>15</v>
      </c>
      <c r="E131" s="234">
        <v>0.99734</v>
      </c>
      <c r="F131" s="234">
        <v>1.9000000000000001E-4</v>
      </c>
      <c r="G131" s="234">
        <v>-2.6670000000000001E-3</v>
      </c>
      <c r="H131" s="234">
        <v>3.39655</v>
      </c>
      <c r="I131" s="234">
        <v>1.20399375</v>
      </c>
      <c r="J131" s="234">
        <v>4.6005437499999999</v>
      </c>
      <c r="K131" s="234">
        <v>3.4808249999999998</v>
      </c>
      <c r="L131" s="234">
        <v>1.1666224999999999</v>
      </c>
      <c r="M131" s="234">
        <v>4.6474475000000002</v>
      </c>
      <c r="N131" s="234">
        <v>3.693225</v>
      </c>
      <c r="O131" s="234">
        <v>1.1376875</v>
      </c>
      <c r="P131" s="234">
        <v>4.8309125000000002</v>
      </c>
      <c r="Q131" s="234">
        <v>3.8367249999999999</v>
      </c>
      <c r="R131" s="234">
        <v>1.178145</v>
      </c>
      <c r="S131" s="234">
        <v>5.0148700000000002</v>
      </c>
      <c r="T131" s="234">
        <v>3.9935499999999999</v>
      </c>
      <c r="U131" s="234">
        <v>1.22919</v>
      </c>
      <c r="V131" s="234">
        <v>5.2227399999999999</v>
      </c>
      <c r="W131" s="234">
        <v>2.6687500000000002</v>
      </c>
      <c r="X131" s="234">
        <v>0.78500000000000003</v>
      </c>
      <c r="Y131" s="234">
        <v>3.4537499999999999</v>
      </c>
      <c r="Z131" s="234">
        <v>2.645</v>
      </c>
      <c r="AA131" s="234">
        <v>0.81574999999999998</v>
      </c>
      <c r="AB131" s="234">
        <v>3.46075</v>
      </c>
      <c r="AC131" s="234">
        <v>2.56</v>
      </c>
      <c r="AD131" s="234">
        <v>0.84125000000000005</v>
      </c>
      <c r="AE131" s="234">
        <v>3.4012500000000001</v>
      </c>
      <c r="AF131" s="234">
        <v>2.4910000000000001</v>
      </c>
      <c r="AG131" s="234">
        <v>0.82450000000000001</v>
      </c>
      <c r="AH131" s="234">
        <v>3.3155000000000001</v>
      </c>
      <c r="AI131" s="234">
        <v>2.4180000000000001</v>
      </c>
      <c r="AJ131" s="234">
        <v>0.80210000000000004</v>
      </c>
      <c r="AK131" s="234">
        <v>3.2201</v>
      </c>
      <c r="AL131" s="234">
        <v>121.65</v>
      </c>
      <c r="AM131" s="234">
        <v>38.912500000000001</v>
      </c>
      <c r="AN131" s="234">
        <v>160.5625</v>
      </c>
      <c r="AO131" s="234">
        <v>121.6</v>
      </c>
      <c r="AP131" s="234">
        <v>38.9</v>
      </c>
      <c r="AQ131" s="234">
        <v>160.5</v>
      </c>
      <c r="AR131" s="234">
        <v>121.47499999999999</v>
      </c>
      <c r="AS131" s="234">
        <v>38.875</v>
      </c>
      <c r="AT131" s="234">
        <v>160.35</v>
      </c>
      <c r="AU131" s="234">
        <v>121.4</v>
      </c>
      <c r="AV131" s="234">
        <v>38.85</v>
      </c>
      <c r="AW131" s="234">
        <v>160.25</v>
      </c>
      <c r="AX131" s="234">
        <v>121.3</v>
      </c>
      <c r="AY131" s="234">
        <v>38.840000000000003</v>
      </c>
      <c r="AZ131" s="234">
        <v>160.13999999999999</v>
      </c>
      <c r="BA131" s="234">
        <v>0.50037500000000001</v>
      </c>
      <c r="BB131" s="234">
        <v>0.156</v>
      </c>
      <c r="BC131" s="234">
        <v>0.65637500000000004</v>
      </c>
      <c r="BD131" s="234">
        <v>0.51975000000000005</v>
      </c>
      <c r="BE131" s="234">
        <v>0.1641</v>
      </c>
      <c r="BF131" s="234">
        <v>0.68384999999999996</v>
      </c>
      <c r="BG131" s="234">
        <v>0.55600000000000005</v>
      </c>
      <c r="BH131" s="234">
        <v>0.178175</v>
      </c>
      <c r="BI131" s="234">
        <v>0.73417500000000002</v>
      </c>
      <c r="BJ131" s="234">
        <v>0.56850000000000001</v>
      </c>
      <c r="BK131" s="234">
        <v>0.18287500000000001</v>
      </c>
      <c r="BL131" s="234">
        <v>0.75137500000000002</v>
      </c>
      <c r="BM131" s="234">
        <v>0.5806</v>
      </c>
      <c r="BN131" s="234">
        <v>0.18719999999999901</v>
      </c>
      <c r="BO131" s="234">
        <v>0.76780000000000004</v>
      </c>
      <c r="BP131" s="234">
        <v>0.105625</v>
      </c>
      <c r="BQ131" s="234">
        <v>3.8512499999999998E-2</v>
      </c>
      <c r="BR131" s="234">
        <v>0.1441375</v>
      </c>
      <c r="BS131" s="234">
        <v>0.110275</v>
      </c>
      <c r="BT131" s="234">
        <v>3.7374999999999999E-2</v>
      </c>
      <c r="BU131" s="234">
        <v>0.14765</v>
      </c>
      <c r="BV131" s="234">
        <v>0.12152499999999999</v>
      </c>
      <c r="BW131" s="234">
        <v>3.7324999999999997E-2</v>
      </c>
      <c r="BX131" s="234">
        <v>0.15884999999999999</v>
      </c>
      <c r="BY131" s="234">
        <v>0.12855</v>
      </c>
      <c r="BZ131" s="234">
        <v>3.9174999999999897E-2</v>
      </c>
      <c r="CA131" s="234">
        <v>0.16772499999999901</v>
      </c>
      <c r="CB131" s="234">
        <v>0.1368</v>
      </c>
      <c r="CC131" s="234">
        <v>4.1549999999999997E-2</v>
      </c>
      <c r="CD131" s="234">
        <v>0.17835000000000001</v>
      </c>
      <c r="CE131" s="234">
        <v>4.8250000000000001E-2</v>
      </c>
      <c r="CF131" s="234">
        <v>1.7049999999999999E-2</v>
      </c>
      <c r="CG131" s="234">
        <v>6.5299999999999997E-2</v>
      </c>
      <c r="CH131" s="234">
        <v>5.2225000000000001E-2</v>
      </c>
      <c r="CI131" s="234">
        <v>1.72E-2</v>
      </c>
      <c r="CJ131" s="234">
        <v>6.9425000000000001E-2</v>
      </c>
      <c r="CK131" s="234">
        <v>6.1274999999999899E-2</v>
      </c>
      <c r="CL131" s="234">
        <v>1.8615E-2</v>
      </c>
      <c r="CM131" s="234">
        <v>7.9889999999999906E-2</v>
      </c>
      <c r="CN131" s="234">
        <v>6.6500000000000004E-2</v>
      </c>
      <c r="CO131" s="234">
        <v>2.0057499999999999E-2</v>
      </c>
      <c r="CP131" s="234">
        <v>8.6557499999999996E-2</v>
      </c>
      <c r="CQ131" s="234">
        <v>7.1910000000000002E-2</v>
      </c>
      <c r="CR131" s="234">
        <v>2.1919999999999999E-2</v>
      </c>
      <c r="CS131" s="234">
        <v>9.3829999999999997E-2</v>
      </c>
      <c r="CT131" s="234">
        <v>5.8187499999999897E-3</v>
      </c>
      <c r="CU131" s="234">
        <v>2.4724999999999999E-3</v>
      </c>
      <c r="CV131" s="234">
        <v>8.29125E-3</v>
      </c>
      <c r="CW131" s="234">
        <v>6.4275000000000001E-3</v>
      </c>
      <c r="CX131" s="234">
        <v>2.30175E-3</v>
      </c>
      <c r="CY131" s="234">
        <v>8.7292499999999992E-3</v>
      </c>
      <c r="CZ131" s="234">
        <v>8.0424999999999993E-3</v>
      </c>
      <c r="DA131" s="234">
        <v>2.2980000000000001E-3</v>
      </c>
      <c r="DB131" s="234">
        <v>1.0340500000000001E-2</v>
      </c>
      <c r="DC131" s="234">
        <v>9.2350000000000002E-3</v>
      </c>
      <c r="DD131" s="234">
        <v>2.5950000000000001E-3</v>
      </c>
      <c r="DE131" s="234">
        <v>1.183E-2</v>
      </c>
      <c r="DF131" s="234">
        <v>1.0619999999999999E-2</v>
      </c>
      <c r="DG131" s="234">
        <v>3.0019999999999999E-3</v>
      </c>
      <c r="DH131" s="234">
        <v>1.36219999999999E-2</v>
      </c>
      <c r="DI131" s="234">
        <v>0.66006874999999998</v>
      </c>
      <c r="DJ131" s="234">
        <v>0.214035</v>
      </c>
      <c r="DK131" s="234">
        <v>0.87410374999999996</v>
      </c>
      <c r="DL131" s="234">
        <v>0.68867750000000005</v>
      </c>
      <c r="DM131" s="234">
        <v>0.220976749999999</v>
      </c>
      <c r="DN131" s="234">
        <v>0.90965425</v>
      </c>
      <c r="DO131" s="234">
        <v>0.74684249999999996</v>
      </c>
      <c r="DP131" s="234">
        <v>0.23641299999999901</v>
      </c>
      <c r="DQ131" s="234">
        <v>0.98325549999999995</v>
      </c>
      <c r="DR131" s="234">
        <v>0.77278499999999894</v>
      </c>
      <c r="DS131" s="234">
        <v>0.24470249999999999</v>
      </c>
      <c r="DT131" s="234">
        <v>1.0174875000000001</v>
      </c>
      <c r="DU131" s="234">
        <v>0.79993000000000003</v>
      </c>
      <c r="DV131" s="234">
        <v>0.25367200000000001</v>
      </c>
      <c r="DW131" s="234">
        <v>1.0536019999999999</v>
      </c>
      <c r="DX131" s="234">
        <v>75.806497429244999</v>
      </c>
      <c r="DY131" s="234">
        <v>72.885275772653998</v>
      </c>
      <c r="DZ131" s="234">
        <v>75.091200558286104</v>
      </c>
      <c r="EA131" s="234">
        <v>75.470739206667801</v>
      </c>
      <c r="EB131" s="234">
        <v>74.261206212870803</v>
      </c>
      <c r="EC131" s="234">
        <v>75.176914745355106</v>
      </c>
      <c r="ED131" s="234">
        <v>74.446754168382199</v>
      </c>
      <c r="EE131" s="234">
        <v>75.365990871906305</v>
      </c>
      <c r="EF131" s="234">
        <v>74.667774550968602</v>
      </c>
      <c r="EG131" s="234">
        <v>73.565092490149198</v>
      </c>
      <c r="EH131" s="234">
        <v>74.733605091897303</v>
      </c>
      <c r="EI131" s="234">
        <v>73.846116045651598</v>
      </c>
      <c r="EJ131" s="234">
        <v>72.5813508682009</v>
      </c>
      <c r="EK131" s="234">
        <v>73.796083130972207</v>
      </c>
      <c r="EL131" s="234">
        <v>72.873817627529107</v>
      </c>
      <c r="EM131" s="234">
        <v>71.560100000000006</v>
      </c>
      <c r="EN131" s="234">
        <v>3369.04</v>
      </c>
      <c r="EO131" s="234">
        <v>14.696400000000001</v>
      </c>
      <c r="EP131" s="234">
        <v>3.2283499999999998</v>
      </c>
      <c r="EQ131" s="234">
        <v>1.55972</v>
      </c>
      <c r="ER131" s="234">
        <v>0.20355100000000001</v>
      </c>
      <c r="ES131" s="234">
        <v>19.688020999999999</v>
      </c>
    </row>
    <row r="132" spans="1:150" x14ac:dyDescent="0.15">
      <c r="A132" s="310"/>
      <c r="B132" s="311"/>
      <c r="C132" s="234">
        <v>705.13099999999997</v>
      </c>
      <c r="D132" s="234">
        <v>20</v>
      </c>
      <c r="E132" s="234">
        <v>0.95650000000000002</v>
      </c>
      <c r="F132" s="234">
        <v>1.9000000000000001E-4</v>
      </c>
      <c r="G132" s="234">
        <v>-4.5477999999999998E-2</v>
      </c>
      <c r="H132" s="234">
        <v>3.4167375</v>
      </c>
      <c r="I132" s="234">
        <v>1.1871037499999999</v>
      </c>
      <c r="J132" s="234">
        <v>4.6038412500000003</v>
      </c>
      <c r="K132" s="234">
        <v>3.4865499999999998</v>
      </c>
      <c r="L132" s="234">
        <v>1.1612899999999999</v>
      </c>
      <c r="M132" s="234">
        <v>4.6478400000000004</v>
      </c>
      <c r="N132" s="234">
        <v>3.6836000000000002</v>
      </c>
      <c r="O132" s="234">
        <v>1.1436474999999999</v>
      </c>
      <c r="P132" s="234">
        <v>4.8272475000000004</v>
      </c>
      <c r="Q132" s="234">
        <v>3.8335750000000002</v>
      </c>
      <c r="R132" s="234">
        <v>1.1802550000000001</v>
      </c>
      <c r="S132" s="234">
        <v>5.0138299999999996</v>
      </c>
      <c r="T132" s="234">
        <v>3.9843499999999898</v>
      </c>
      <c r="U132" s="234">
        <v>1.2292000000000001</v>
      </c>
      <c r="V132" s="234">
        <v>5.2135499999999997</v>
      </c>
      <c r="W132" s="234">
        <v>2.2250000000000001</v>
      </c>
      <c r="X132" s="234">
        <v>0.63224999999999998</v>
      </c>
      <c r="Y132" s="234">
        <v>2.8572500000000001</v>
      </c>
      <c r="Z132" s="234">
        <v>2.1989999999999998</v>
      </c>
      <c r="AA132" s="234">
        <v>0.66849999999999998</v>
      </c>
      <c r="AB132" s="234">
        <v>2.8674999999999899</v>
      </c>
      <c r="AC132" s="234">
        <v>2.1095000000000002</v>
      </c>
      <c r="AD132" s="234">
        <v>0.70050000000000001</v>
      </c>
      <c r="AE132" s="234">
        <v>2.81</v>
      </c>
      <c r="AF132" s="234">
        <v>2.0365000000000002</v>
      </c>
      <c r="AG132" s="234">
        <v>0.6825</v>
      </c>
      <c r="AH132" s="234">
        <v>2.7189999999999999</v>
      </c>
      <c r="AI132" s="234">
        <v>1.958</v>
      </c>
      <c r="AJ132" s="234">
        <v>0.6583</v>
      </c>
      <c r="AK132" s="234">
        <v>2.6162999999999998</v>
      </c>
      <c r="AL132" s="234">
        <v>121.25</v>
      </c>
      <c r="AM132" s="234">
        <v>38.774999999999999</v>
      </c>
      <c r="AN132" s="234">
        <v>160.02500000000001</v>
      </c>
      <c r="AO132" s="234">
        <v>121.175</v>
      </c>
      <c r="AP132" s="234">
        <v>38.774999999999999</v>
      </c>
      <c r="AQ132" s="234">
        <v>159.94999999999999</v>
      </c>
      <c r="AR132" s="234">
        <v>121</v>
      </c>
      <c r="AS132" s="234">
        <v>38.725000000000001</v>
      </c>
      <c r="AT132" s="234">
        <v>159.72499999999999</v>
      </c>
      <c r="AU132" s="234">
        <v>120.9</v>
      </c>
      <c r="AV132" s="234">
        <v>38.700000000000003</v>
      </c>
      <c r="AW132" s="234">
        <v>159.6</v>
      </c>
      <c r="AX132" s="234">
        <v>120.8</v>
      </c>
      <c r="AY132" s="234">
        <v>38.68</v>
      </c>
      <c r="AZ132" s="234">
        <v>159.47999999999999</v>
      </c>
      <c r="BA132" s="234">
        <v>0.56637499999999996</v>
      </c>
      <c r="BB132" s="234">
        <v>0.17274999999999999</v>
      </c>
      <c r="BC132" s="234">
        <v>0.73912499999999903</v>
      </c>
      <c r="BD132" s="234">
        <v>0.58850000000000002</v>
      </c>
      <c r="BE132" s="234">
        <v>0.18377499999999999</v>
      </c>
      <c r="BF132" s="234">
        <v>0.77227500000000004</v>
      </c>
      <c r="BG132" s="234">
        <v>0.62549999999999994</v>
      </c>
      <c r="BH132" s="234">
        <v>0.20175000000000001</v>
      </c>
      <c r="BI132" s="234">
        <v>0.82724999999999904</v>
      </c>
      <c r="BJ132" s="234">
        <v>0.63649999999999995</v>
      </c>
      <c r="BK132" s="234">
        <v>0.20644999999999999</v>
      </c>
      <c r="BL132" s="234">
        <v>0.84294999999999998</v>
      </c>
      <c r="BM132" s="234">
        <v>0.64419999999999999</v>
      </c>
      <c r="BN132" s="234">
        <v>0.20979999999999999</v>
      </c>
      <c r="BO132" s="234">
        <v>0.85399999999999998</v>
      </c>
      <c r="BP132" s="234">
        <v>0.152</v>
      </c>
      <c r="BQ132" s="234">
        <v>5.4574999999999999E-2</v>
      </c>
      <c r="BR132" s="234">
        <v>0.20657500000000001</v>
      </c>
      <c r="BS132" s="234">
        <v>0.15734999999999999</v>
      </c>
      <c r="BT132" s="234">
        <v>5.3024999999999899E-2</v>
      </c>
      <c r="BU132" s="234">
        <v>0.21037499999999901</v>
      </c>
      <c r="BV132" s="234">
        <v>0.171375</v>
      </c>
      <c r="BW132" s="234">
        <v>5.2925E-2</v>
      </c>
      <c r="BX132" s="234">
        <v>0.2243</v>
      </c>
      <c r="BY132" s="234">
        <v>0.17987500000000001</v>
      </c>
      <c r="BZ132" s="234">
        <v>5.5225000000000003E-2</v>
      </c>
      <c r="CA132" s="234">
        <v>0.2351</v>
      </c>
      <c r="CB132" s="234">
        <v>0.1898</v>
      </c>
      <c r="CC132" s="234">
        <v>5.8189999999999999E-2</v>
      </c>
      <c r="CD132" s="234">
        <v>0.24798999999999999</v>
      </c>
      <c r="CE132" s="234">
        <v>7.7587500000000004E-2</v>
      </c>
      <c r="CF132" s="234">
        <v>2.6525E-2</v>
      </c>
      <c r="CG132" s="234">
        <v>0.1041125</v>
      </c>
      <c r="CH132" s="234">
        <v>8.3324999999999996E-2</v>
      </c>
      <c r="CI132" s="234">
        <v>2.7175000000000001E-2</v>
      </c>
      <c r="CJ132" s="234">
        <v>0.1105</v>
      </c>
      <c r="CK132" s="234">
        <v>9.5474999999999893E-2</v>
      </c>
      <c r="CL132" s="234">
        <v>2.9350000000000001E-2</v>
      </c>
      <c r="CM132" s="234">
        <v>0.12482499999999901</v>
      </c>
      <c r="CN132" s="234">
        <v>0.1019</v>
      </c>
      <c r="CO132" s="234">
        <v>3.125E-2</v>
      </c>
      <c r="CP132" s="234">
        <v>0.13314999999999999</v>
      </c>
      <c r="CQ132" s="234">
        <v>0.1082</v>
      </c>
      <c r="CR132" s="234">
        <v>3.3450000000000001E-2</v>
      </c>
      <c r="CS132" s="234">
        <v>0.14165</v>
      </c>
      <c r="CT132" s="234">
        <v>1.355E-2</v>
      </c>
      <c r="CU132" s="234">
        <v>5.6449999999999998E-3</v>
      </c>
      <c r="CV132" s="234">
        <v>1.9195E-2</v>
      </c>
      <c r="CW132" s="234">
        <v>1.47625E-2</v>
      </c>
      <c r="CX132" s="234">
        <v>5.2575E-3</v>
      </c>
      <c r="CY132" s="234">
        <v>2.002E-2</v>
      </c>
      <c r="CZ132" s="234">
        <v>1.7950000000000001E-2</v>
      </c>
      <c r="DA132" s="234">
        <v>5.1824999999999996E-3</v>
      </c>
      <c r="DB132" s="234">
        <v>2.31325E-2</v>
      </c>
      <c r="DC132" s="234">
        <v>2.02425E-2</v>
      </c>
      <c r="DD132" s="234">
        <v>5.7499999999999999E-3</v>
      </c>
      <c r="DE132" s="234">
        <v>2.5992500000000002E-2</v>
      </c>
      <c r="DF132" s="234">
        <v>2.282E-2</v>
      </c>
      <c r="DG132" s="234">
        <v>6.5290000000000001E-3</v>
      </c>
      <c r="DH132" s="234">
        <v>2.9349E-2</v>
      </c>
      <c r="DI132" s="234">
        <v>0.80951249999999997</v>
      </c>
      <c r="DJ132" s="234">
        <v>0.25949499999999998</v>
      </c>
      <c r="DK132" s="234">
        <v>1.0690075000000001</v>
      </c>
      <c r="DL132" s="234">
        <v>0.84393750000000001</v>
      </c>
      <c r="DM132" s="234">
        <v>0.26923249999999999</v>
      </c>
      <c r="DN132" s="234">
        <v>1.11317</v>
      </c>
      <c r="DO132" s="234">
        <v>0.9103</v>
      </c>
      <c r="DP132" s="234">
        <v>0.28920749999999901</v>
      </c>
      <c r="DQ132" s="234">
        <v>1.1995074999999999</v>
      </c>
      <c r="DR132" s="234">
        <v>0.9385175</v>
      </c>
      <c r="DS132" s="234">
        <v>0.29867499999999902</v>
      </c>
      <c r="DT132" s="234">
        <v>1.2371924999999999</v>
      </c>
      <c r="DU132" s="234">
        <v>0.96501999999999999</v>
      </c>
      <c r="DV132" s="234">
        <v>0.30796899999999999</v>
      </c>
      <c r="DW132" s="234">
        <v>1.2729889999999999</v>
      </c>
      <c r="DX132" s="234">
        <v>69.964948039715196</v>
      </c>
      <c r="DY132" s="234">
        <v>66.5716102429719</v>
      </c>
      <c r="DZ132" s="234">
        <v>69.141236146612599</v>
      </c>
      <c r="EA132" s="234">
        <v>69.732652003258494</v>
      </c>
      <c r="EB132" s="234">
        <v>68.258846907412703</v>
      </c>
      <c r="EC132" s="234">
        <v>69.376195908980606</v>
      </c>
      <c r="ED132" s="234">
        <v>68.7136108975063</v>
      </c>
      <c r="EE132" s="234">
        <v>69.759601670081096</v>
      </c>
      <c r="EF132" s="234">
        <v>68.965804715685394</v>
      </c>
      <c r="EG132" s="234">
        <v>67.819726323696599</v>
      </c>
      <c r="EH132" s="234">
        <v>69.1219553025864</v>
      </c>
      <c r="EI132" s="234">
        <v>68.134102009186094</v>
      </c>
      <c r="EJ132" s="234">
        <v>66.755093158690997</v>
      </c>
      <c r="EK132" s="234">
        <v>68.123739727050406</v>
      </c>
      <c r="EL132" s="234">
        <v>67.0862042012931</v>
      </c>
      <c r="EM132" s="234">
        <v>59.060299999999998</v>
      </c>
      <c r="EN132" s="234">
        <v>3356.78</v>
      </c>
      <c r="EO132" s="234">
        <v>16.536899999999999</v>
      </c>
      <c r="EP132" s="234">
        <v>4.5796900000000003</v>
      </c>
      <c r="EQ132" s="234">
        <v>2.4484499999999998</v>
      </c>
      <c r="ER132" s="234">
        <v>0.45948899999999998</v>
      </c>
      <c r="ES132" s="234">
        <v>24.024529000000001</v>
      </c>
    </row>
    <row r="133" spans="1:150" s="264" customFormat="1" x14ac:dyDescent="0.15">
      <c r="A133" s="312"/>
      <c r="B133" s="313"/>
      <c r="C133" s="234">
        <v>881.41399999999999</v>
      </c>
      <c r="D133" s="234">
        <v>25</v>
      </c>
      <c r="E133" s="234">
        <v>0.91901999999999995</v>
      </c>
      <c r="F133" s="234">
        <v>2.3000000000000001E-4</v>
      </c>
      <c r="G133" s="234">
        <v>-8.8116E-2</v>
      </c>
      <c r="H133" s="234">
        <v>3.4104000000000001</v>
      </c>
      <c r="I133" s="234">
        <v>1.16837875</v>
      </c>
      <c r="J133" s="234">
        <v>4.5787787499999997</v>
      </c>
      <c r="K133" s="234">
        <v>3.4951249999999998</v>
      </c>
      <c r="L133" s="234">
        <v>1.1537725000000001</v>
      </c>
      <c r="M133" s="234">
        <v>4.6488975000000003</v>
      </c>
      <c r="N133" s="234">
        <v>3.70494999999999</v>
      </c>
      <c r="O133" s="234">
        <v>1.1545974999999999</v>
      </c>
      <c r="P133" s="234">
        <v>4.8595474999999997</v>
      </c>
      <c r="Q133" s="234">
        <v>3.8408499999999899</v>
      </c>
      <c r="R133" s="234">
        <v>1.1893175</v>
      </c>
      <c r="S133" s="234">
        <v>5.0301674999999904</v>
      </c>
      <c r="T133" s="234">
        <v>3.98138999999999</v>
      </c>
      <c r="U133" s="234">
        <v>1.2338399999999901</v>
      </c>
      <c r="V133" s="234">
        <v>5.21523</v>
      </c>
      <c r="W133" s="234">
        <v>1.835</v>
      </c>
      <c r="X133" s="234">
        <v>0.50275000000000003</v>
      </c>
      <c r="Y133" s="234">
        <v>2.33774999999999</v>
      </c>
      <c r="Z133" s="234">
        <v>1.8107500000000001</v>
      </c>
      <c r="AA133" s="234">
        <v>0.54125000000000001</v>
      </c>
      <c r="AB133" s="234">
        <v>2.3519999999999999</v>
      </c>
      <c r="AC133" s="234">
        <v>1.7215</v>
      </c>
      <c r="AD133" s="234">
        <v>0.57774999999999999</v>
      </c>
      <c r="AE133" s="234">
        <v>2.2992499999999998</v>
      </c>
      <c r="AF133" s="234">
        <v>1.6459999999999999</v>
      </c>
      <c r="AG133" s="234">
        <v>0.5595</v>
      </c>
      <c r="AH133" s="234">
        <v>2.2054999999999998</v>
      </c>
      <c r="AI133" s="234">
        <v>1.5669999999999999</v>
      </c>
      <c r="AJ133" s="234">
        <v>0.53420000000000001</v>
      </c>
      <c r="AK133" s="234">
        <v>2.1012</v>
      </c>
      <c r="AL133" s="234">
        <v>120.825</v>
      </c>
      <c r="AM133" s="234">
        <v>38.625</v>
      </c>
      <c r="AN133" s="234">
        <v>159.44999999999999</v>
      </c>
      <c r="AO133" s="234">
        <v>120.72499999999999</v>
      </c>
      <c r="AP133" s="234">
        <v>38.625</v>
      </c>
      <c r="AQ133" s="234">
        <v>159.35</v>
      </c>
      <c r="AR133" s="234">
        <v>120.5</v>
      </c>
      <c r="AS133" s="234">
        <v>38.575000000000003</v>
      </c>
      <c r="AT133" s="234">
        <v>159.07499999999999</v>
      </c>
      <c r="AU133" s="234">
        <v>120.4</v>
      </c>
      <c r="AV133" s="234">
        <v>38.549999999999997</v>
      </c>
      <c r="AW133" s="234">
        <v>158.94999999999999</v>
      </c>
      <c r="AX133" s="234">
        <v>120.3</v>
      </c>
      <c r="AY133" s="234">
        <v>38.51</v>
      </c>
      <c r="AZ133" s="234">
        <v>158.81</v>
      </c>
      <c r="BA133" s="234">
        <v>0.60675000000000001</v>
      </c>
      <c r="BB133" s="234">
        <v>0.182</v>
      </c>
      <c r="BC133" s="234">
        <v>0.78874999999999995</v>
      </c>
      <c r="BD133" s="234">
        <v>0.63100000000000001</v>
      </c>
      <c r="BE133" s="234">
        <v>0.195075</v>
      </c>
      <c r="BF133" s="234">
        <v>0.826075</v>
      </c>
      <c r="BG133" s="234">
        <v>0.66849999999999998</v>
      </c>
      <c r="BH133" s="234">
        <v>0.21692500000000001</v>
      </c>
      <c r="BI133" s="234">
        <v>0.88542500000000002</v>
      </c>
      <c r="BJ133" s="234">
        <v>0.67700000000000005</v>
      </c>
      <c r="BK133" s="234">
        <v>0.22137499999999999</v>
      </c>
      <c r="BL133" s="234">
        <v>0.89837500000000003</v>
      </c>
      <c r="BM133" s="234">
        <v>0.6825</v>
      </c>
      <c r="BN133" s="234">
        <v>0.22319999999999901</v>
      </c>
      <c r="BO133" s="234">
        <v>0.90569999999999995</v>
      </c>
      <c r="BP133" s="234">
        <v>0.19650000000000001</v>
      </c>
      <c r="BQ133" s="234">
        <v>6.9400000000000003E-2</v>
      </c>
      <c r="BR133" s="234">
        <v>0.26590000000000003</v>
      </c>
      <c r="BS133" s="234">
        <v>0.20269999999999999</v>
      </c>
      <c r="BT133" s="234">
        <v>6.7974999999999994E-2</v>
      </c>
      <c r="BU133" s="234">
        <v>0.270675</v>
      </c>
      <c r="BV133" s="234">
        <v>0.218475</v>
      </c>
      <c r="BW133" s="234">
        <v>6.7824999999999996E-2</v>
      </c>
      <c r="BX133" s="234">
        <v>0.2863</v>
      </c>
      <c r="BY133" s="234">
        <v>0.22755</v>
      </c>
      <c r="BZ133" s="234">
        <v>7.0400000000000004E-2</v>
      </c>
      <c r="CA133" s="234">
        <v>0.29794999999999999</v>
      </c>
      <c r="CB133" s="234">
        <v>0.2374</v>
      </c>
      <c r="CC133" s="234">
        <v>7.3810000000000001E-2</v>
      </c>
      <c r="CD133" s="234">
        <v>0.31120999999999999</v>
      </c>
      <c r="CE133" s="234">
        <v>0.105975</v>
      </c>
      <c r="CF133" s="234">
        <v>3.5249999999999997E-2</v>
      </c>
      <c r="CG133" s="234">
        <v>0.14122499999999999</v>
      </c>
      <c r="CH133" s="234">
        <v>0.11305</v>
      </c>
      <c r="CI133" s="234">
        <v>3.6400000000000002E-2</v>
      </c>
      <c r="CJ133" s="234">
        <v>0.14945</v>
      </c>
      <c r="CK133" s="234">
        <v>0.12759999999999999</v>
      </c>
      <c r="CL133" s="234">
        <v>3.9649999999999998E-2</v>
      </c>
      <c r="CM133" s="234">
        <v>0.16724999999999901</v>
      </c>
      <c r="CN133" s="234">
        <v>0.13500000000000001</v>
      </c>
      <c r="CO133" s="234">
        <v>4.1924999999999997E-2</v>
      </c>
      <c r="CP133" s="234">
        <v>0.176925</v>
      </c>
      <c r="CQ133" s="234">
        <v>0.14219999999999999</v>
      </c>
      <c r="CR133" s="234">
        <v>4.4219999999999898E-2</v>
      </c>
      <c r="CS133" s="234">
        <v>0.186419999999999</v>
      </c>
      <c r="CT133" s="234">
        <v>2.4975000000000001E-2</v>
      </c>
      <c r="CU133" s="234">
        <v>1.0185E-2</v>
      </c>
      <c r="CV133" s="234">
        <v>3.5159999999999997E-2</v>
      </c>
      <c r="CW133" s="234">
        <v>2.6875E-2</v>
      </c>
      <c r="CX133" s="234">
        <v>9.5174999999999999E-3</v>
      </c>
      <c r="CY133" s="234">
        <v>3.6392500000000001E-2</v>
      </c>
      <c r="CZ133" s="234">
        <v>3.2000000000000001E-2</v>
      </c>
      <c r="DA133" s="234">
        <v>9.3174999999999994E-3</v>
      </c>
      <c r="DB133" s="234">
        <v>4.13175E-2</v>
      </c>
      <c r="DC133" s="234">
        <v>3.5700000000000003E-2</v>
      </c>
      <c r="DD133" s="234">
        <v>1.022E-2</v>
      </c>
      <c r="DE133" s="234">
        <v>4.5920000000000002E-2</v>
      </c>
      <c r="DF133" s="234">
        <v>3.9659999999999897E-2</v>
      </c>
      <c r="DG133" s="234">
        <v>1.1429999999999999E-2</v>
      </c>
      <c r="DH133" s="234">
        <v>5.1089999999999899E-2</v>
      </c>
      <c r="DI133" s="234">
        <v>0.93420000000000003</v>
      </c>
      <c r="DJ133" s="234">
        <v>0.29683500000000002</v>
      </c>
      <c r="DK133" s="234">
        <v>1.2310350000000001</v>
      </c>
      <c r="DL133" s="234">
        <v>0.97362499999999996</v>
      </c>
      <c r="DM133" s="234">
        <v>0.30896750000000001</v>
      </c>
      <c r="DN133" s="234">
        <v>1.2825925</v>
      </c>
      <c r="DO133" s="234">
        <v>1.046575</v>
      </c>
      <c r="DP133" s="234">
        <v>0.3337175</v>
      </c>
      <c r="DQ133" s="234">
        <v>1.3802924999999899</v>
      </c>
      <c r="DR133" s="234">
        <v>1.07525</v>
      </c>
      <c r="DS133" s="234">
        <v>0.34392</v>
      </c>
      <c r="DT133" s="234">
        <v>1.41917</v>
      </c>
      <c r="DU133" s="234">
        <v>1.1017600000000001</v>
      </c>
      <c r="DV133" s="234">
        <v>0.35265999999999997</v>
      </c>
      <c r="DW133" s="234">
        <v>1.45442</v>
      </c>
      <c r="DX133" s="234">
        <v>64.948619139370507</v>
      </c>
      <c r="DY133" s="234">
        <v>61.313524348543801</v>
      </c>
      <c r="DZ133" s="234">
        <v>64.072101930489396</v>
      </c>
      <c r="EA133" s="234">
        <v>64.809346514314996</v>
      </c>
      <c r="EB133" s="234">
        <v>63.137708658677603</v>
      </c>
      <c r="EC133" s="234">
        <v>64.406660728173506</v>
      </c>
      <c r="ED133" s="234">
        <v>63.875020901512002</v>
      </c>
      <c r="EE133" s="234">
        <v>65.002584521339102</v>
      </c>
      <c r="EF133" s="234">
        <v>64.147635374386198</v>
      </c>
      <c r="EG133" s="234">
        <v>62.962101836782097</v>
      </c>
      <c r="EH133" s="234">
        <v>64.368167015585001</v>
      </c>
      <c r="EI133" s="234">
        <v>63.302846029721501</v>
      </c>
      <c r="EJ133" s="234">
        <v>61.946340400813199</v>
      </c>
      <c r="EK133" s="234">
        <v>63.290421369023903</v>
      </c>
      <c r="EL133" s="234">
        <v>62.272245981215796</v>
      </c>
      <c r="EM133" s="234">
        <v>48.230200000000004</v>
      </c>
      <c r="EN133" s="234">
        <v>3343.91</v>
      </c>
      <c r="EO133" s="234">
        <v>17.655200000000001</v>
      </c>
      <c r="EP133" s="234">
        <v>5.8581099999999999</v>
      </c>
      <c r="EQ133" s="234">
        <v>3.2907199999999999</v>
      </c>
      <c r="ER133" s="234">
        <v>0.82689000000000001</v>
      </c>
      <c r="ES133" s="234">
        <v>27.63092</v>
      </c>
    </row>
    <row r="134" spans="1:150" ht="15" customHeight="1" thickBot="1" x14ac:dyDescent="0.2">
      <c r="A134" s="264"/>
      <c r="B134" s="289"/>
      <c r="E134" s="215"/>
      <c r="F134" s="216"/>
      <c r="G134" s="216"/>
      <c r="H134" s="217"/>
      <c r="I134" s="216"/>
      <c r="J134" s="216"/>
      <c r="K134" s="217"/>
      <c r="L134" s="216"/>
      <c r="M134" s="258"/>
      <c r="N134" s="265"/>
      <c r="O134" s="258"/>
      <c r="P134" s="258"/>
      <c r="Q134" s="265"/>
      <c r="R134" s="258"/>
      <c r="S134" s="258"/>
      <c r="T134" s="265"/>
      <c r="U134" s="258"/>
      <c r="V134" s="258"/>
      <c r="W134" s="218"/>
      <c r="X134" s="258"/>
      <c r="Y134" s="266"/>
      <c r="Z134" s="219"/>
      <c r="AA134" s="258"/>
      <c r="AB134" s="266"/>
      <c r="AC134" s="219"/>
      <c r="AD134" s="258"/>
      <c r="AE134" s="266"/>
      <c r="AF134" s="219"/>
      <c r="AG134" s="258"/>
      <c r="AH134" s="266"/>
      <c r="AI134" s="219"/>
      <c r="AJ134" s="258"/>
      <c r="AK134" s="258"/>
      <c r="AL134" s="218"/>
      <c r="AM134" s="258"/>
      <c r="AN134" s="258"/>
      <c r="AO134" s="265"/>
      <c r="AP134" s="258"/>
      <c r="AR134" s="267"/>
      <c r="AS134" s="258"/>
      <c r="AT134" s="268"/>
    </row>
    <row r="135" spans="1:150" s="249" customFormat="1" ht="14" thickTop="1" x14ac:dyDescent="0.15">
      <c r="A135" s="247" t="s">
        <v>71</v>
      </c>
      <c r="B135" s="248" t="s">
        <v>70</v>
      </c>
      <c r="C135" s="247" t="s">
        <v>72</v>
      </c>
      <c r="E135" s="248"/>
      <c r="H135" s="250" t="s">
        <v>93</v>
      </c>
      <c r="K135" s="250" t="s">
        <v>95</v>
      </c>
      <c r="M135" s="247"/>
      <c r="N135" s="250" t="s">
        <v>96</v>
      </c>
      <c r="O135" s="247"/>
      <c r="P135" s="247"/>
      <c r="Q135" s="250" t="s">
        <v>97</v>
      </c>
      <c r="S135" s="247"/>
      <c r="T135" s="250" t="s">
        <v>98</v>
      </c>
      <c r="U135" s="247"/>
      <c r="V135" s="251"/>
      <c r="W135" s="247" t="s">
        <v>99</v>
      </c>
      <c r="X135" s="247" t="s">
        <v>109</v>
      </c>
      <c r="Y135" s="248"/>
      <c r="Z135" s="250" t="s">
        <v>99</v>
      </c>
      <c r="AA135" s="247" t="s">
        <v>110</v>
      </c>
      <c r="AB135" s="252"/>
      <c r="AC135" s="250" t="s">
        <v>99</v>
      </c>
      <c r="AD135" s="247" t="s">
        <v>111</v>
      </c>
      <c r="AE135" s="248"/>
      <c r="AF135" s="250" t="s">
        <v>99</v>
      </c>
      <c r="AG135" s="247" t="s">
        <v>112</v>
      </c>
      <c r="AH135" s="252"/>
      <c r="AI135" s="250" t="s">
        <v>99</v>
      </c>
      <c r="AJ135" s="247" t="s">
        <v>113</v>
      </c>
      <c r="AK135" s="251"/>
      <c r="AL135" s="247" t="s">
        <v>115</v>
      </c>
      <c r="AM135" s="247" t="s">
        <v>109</v>
      </c>
      <c r="AO135" s="250" t="s">
        <v>115</v>
      </c>
      <c r="AP135" s="247" t="s">
        <v>110</v>
      </c>
      <c r="AQ135" s="247"/>
      <c r="AR135" s="250" t="s">
        <v>115</v>
      </c>
      <c r="AS135" s="247" t="s">
        <v>111</v>
      </c>
      <c r="AU135" s="250" t="s">
        <v>115</v>
      </c>
      <c r="AV135" s="247" t="s">
        <v>112</v>
      </c>
      <c r="AW135" s="247"/>
      <c r="AX135" s="250" t="s">
        <v>115</v>
      </c>
      <c r="AY135" s="247" t="s">
        <v>113</v>
      </c>
      <c r="AZ135" s="251"/>
      <c r="BA135" s="247" t="s">
        <v>116</v>
      </c>
      <c r="BB135" s="247" t="s">
        <v>109</v>
      </c>
      <c r="BD135" s="250" t="s">
        <v>116</v>
      </c>
      <c r="BE135" s="247" t="s">
        <v>110</v>
      </c>
      <c r="BF135" s="247"/>
      <c r="BG135" s="250" t="s">
        <v>116</v>
      </c>
      <c r="BH135" s="247" t="s">
        <v>111</v>
      </c>
      <c r="BJ135" s="250" t="s">
        <v>116</v>
      </c>
      <c r="BK135" s="247" t="s">
        <v>112</v>
      </c>
      <c r="BL135" s="247"/>
      <c r="BM135" s="250" t="s">
        <v>116</v>
      </c>
      <c r="BN135" s="247" t="s">
        <v>113</v>
      </c>
      <c r="BO135" s="251"/>
      <c r="BP135" s="247" t="s">
        <v>28</v>
      </c>
      <c r="BQ135" s="247" t="s">
        <v>109</v>
      </c>
      <c r="BS135" s="250" t="s">
        <v>28</v>
      </c>
      <c r="BT135" s="247" t="s">
        <v>110</v>
      </c>
      <c r="BU135" s="247"/>
      <c r="BV135" s="250" t="s">
        <v>28</v>
      </c>
      <c r="BW135" s="247" t="s">
        <v>111</v>
      </c>
      <c r="BY135" s="250" t="s">
        <v>28</v>
      </c>
      <c r="BZ135" s="247" t="s">
        <v>112</v>
      </c>
      <c r="CA135" s="247"/>
      <c r="CB135" s="250" t="s">
        <v>28</v>
      </c>
      <c r="CC135" s="247" t="s">
        <v>113</v>
      </c>
      <c r="CD135" s="251"/>
      <c r="CE135" s="247" t="s">
        <v>29</v>
      </c>
      <c r="CF135" s="247" t="s">
        <v>109</v>
      </c>
      <c r="CH135" s="250" t="s">
        <v>29</v>
      </c>
      <c r="CI135" s="247" t="s">
        <v>110</v>
      </c>
      <c r="CJ135" s="247"/>
      <c r="CK135" s="250" t="s">
        <v>29</v>
      </c>
      <c r="CL135" s="247" t="s">
        <v>111</v>
      </c>
      <c r="CN135" s="250" t="s">
        <v>29</v>
      </c>
      <c r="CO135" s="247" t="s">
        <v>112</v>
      </c>
      <c r="CP135" s="247"/>
      <c r="CQ135" s="250" t="s">
        <v>29</v>
      </c>
      <c r="CR135" s="247" t="s">
        <v>113</v>
      </c>
      <c r="CS135" s="251"/>
      <c r="CT135" s="247" t="s">
        <v>52</v>
      </c>
      <c r="CU135" s="247" t="s">
        <v>109</v>
      </c>
      <c r="CW135" s="250" t="s">
        <v>52</v>
      </c>
      <c r="CX135" s="247" t="s">
        <v>110</v>
      </c>
      <c r="CY135" s="247"/>
      <c r="CZ135" s="250" t="s">
        <v>52</v>
      </c>
      <c r="DA135" s="247" t="s">
        <v>111</v>
      </c>
      <c r="DC135" s="250" t="s">
        <v>52</v>
      </c>
      <c r="DD135" s="247" t="s">
        <v>112</v>
      </c>
      <c r="DE135" s="247"/>
      <c r="DF135" s="250" t="s">
        <v>52</v>
      </c>
      <c r="DG135" s="247" t="s">
        <v>113</v>
      </c>
      <c r="DH135" s="251"/>
      <c r="DI135" s="247" t="s">
        <v>117</v>
      </c>
      <c r="DJ135" s="247" t="s">
        <v>109</v>
      </c>
      <c r="DL135" s="247" t="s">
        <v>117</v>
      </c>
      <c r="DM135" s="247" t="s">
        <v>110</v>
      </c>
      <c r="DN135" s="247"/>
      <c r="DO135" s="247" t="s">
        <v>117</v>
      </c>
      <c r="DP135" s="247" t="s">
        <v>111</v>
      </c>
      <c r="DR135" s="247" t="s">
        <v>117</v>
      </c>
      <c r="DS135" s="247" t="s">
        <v>112</v>
      </c>
      <c r="DT135" s="247"/>
      <c r="DU135" s="247" t="s">
        <v>117</v>
      </c>
      <c r="DV135" s="247" t="s">
        <v>113</v>
      </c>
      <c r="DW135" s="251"/>
      <c r="DX135" s="247" t="s">
        <v>136</v>
      </c>
      <c r="DY135" s="247" t="s">
        <v>109</v>
      </c>
      <c r="EA135" s="247" t="s">
        <v>136</v>
      </c>
      <c r="EB135" s="247" t="s">
        <v>110</v>
      </c>
      <c r="EC135" s="247"/>
      <c r="ED135" s="247" t="s">
        <v>136</v>
      </c>
      <c r="EE135" s="247" t="s">
        <v>111</v>
      </c>
      <c r="EG135" s="247" t="s">
        <v>136</v>
      </c>
      <c r="EH135" s="247" t="s">
        <v>112</v>
      </c>
      <c r="EI135" s="247"/>
      <c r="EJ135" s="247" t="s">
        <v>136</v>
      </c>
      <c r="EK135" s="247" t="s">
        <v>113</v>
      </c>
      <c r="EL135" s="251"/>
      <c r="EM135" s="247" t="s">
        <v>114</v>
      </c>
    </row>
    <row r="136" spans="1:150" x14ac:dyDescent="0.15">
      <c r="A136" s="253" t="s">
        <v>37</v>
      </c>
      <c r="B136" s="235" t="s">
        <v>51</v>
      </c>
      <c r="C136" s="253" t="s">
        <v>21</v>
      </c>
      <c r="D136" s="253" t="s">
        <v>17</v>
      </c>
      <c r="E136" s="254" t="s">
        <v>18</v>
      </c>
      <c r="F136" s="253" t="s">
        <v>19</v>
      </c>
      <c r="G136" s="253" t="s">
        <v>20</v>
      </c>
      <c r="H136" s="255" t="s">
        <v>31</v>
      </c>
      <c r="I136" s="253" t="s">
        <v>32</v>
      </c>
      <c r="J136" s="253" t="s">
        <v>33</v>
      </c>
      <c r="K136" s="255" t="s">
        <v>31</v>
      </c>
      <c r="L136" s="253" t="s">
        <v>32</v>
      </c>
      <c r="M136" s="253" t="s">
        <v>33</v>
      </c>
      <c r="N136" s="255" t="s">
        <v>31</v>
      </c>
      <c r="O136" s="253" t="s">
        <v>32</v>
      </c>
      <c r="P136" s="253" t="s">
        <v>33</v>
      </c>
      <c r="Q136" s="255" t="s">
        <v>31</v>
      </c>
      <c r="R136" s="253" t="s">
        <v>32</v>
      </c>
      <c r="S136" s="253" t="s">
        <v>33</v>
      </c>
      <c r="T136" s="255" t="s">
        <v>31</v>
      </c>
      <c r="U136" s="253" t="s">
        <v>32</v>
      </c>
      <c r="V136" s="256" t="s">
        <v>33</v>
      </c>
      <c r="W136" s="253" t="s">
        <v>106</v>
      </c>
      <c r="X136" s="253" t="s">
        <v>107</v>
      </c>
      <c r="Y136" s="253" t="s">
        <v>108</v>
      </c>
      <c r="Z136" s="253" t="s">
        <v>106</v>
      </c>
      <c r="AA136" s="253" t="s">
        <v>107</v>
      </c>
      <c r="AB136" s="253" t="s">
        <v>108</v>
      </c>
      <c r="AC136" s="253" t="s">
        <v>106</v>
      </c>
      <c r="AD136" s="253" t="s">
        <v>107</v>
      </c>
      <c r="AE136" s="253" t="s">
        <v>108</v>
      </c>
      <c r="AF136" s="253" t="s">
        <v>106</v>
      </c>
      <c r="AG136" s="253" t="s">
        <v>107</v>
      </c>
      <c r="AH136" s="253" t="s">
        <v>108</v>
      </c>
      <c r="AI136" s="253" t="s">
        <v>106</v>
      </c>
      <c r="AJ136" s="253" t="s">
        <v>107</v>
      </c>
      <c r="AK136" s="256" t="s">
        <v>108</v>
      </c>
      <c r="AL136" s="253" t="s">
        <v>106</v>
      </c>
      <c r="AM136" s="253" t="s">
        <v>107</v>
      </c>
      <c r="AN136" s="253" t="s">
        <v>108</v>
      </c>
      <c r="AO136" s="255" t="s">
        <v>106</v>
      </c>
      <c r="AP136" s="253" t="s">
        <v>107</v>
      </c>
      <c r="AQ136" s="253" t="s">
        <v>108</v>
      </c>
      <c r="AR136" s="255" t="s">
        <v>106</v>
      </c>
      <c r="AS136" s="253" t="s">
        <v>107</v>
      </c>
      <c r="AT136" s="253" t="s">
        <v>108</v>
      </c>
      <c r="AU136" s="255" t="s">
        <v>106</v>
      </c>
      <c r="AV136" s="253" t="s">
        <v>107</v>
      </c>
      <c r="AW136" s="253" t="s">
        <v>108</v>
      </c>
      <c r="AX136" s="255" t="s">
        <v>106</v>
      </c>
      <c r="AY136" s="253" t="s">
        <v>107</v>
      </c>
      <c r="AZ136" s="256" t="s">
        <v>108</v>
      </c>
      <c r="BA136" s="253" t="s">
        <v>106</v>
      </c>
      <c r="BB136" s="253" t="s">
        <v>107</v>
      </c>
      <c r="BC136" s="253" t="s">
        <v>108</v>
      </c>
      <c r="BD136" s="255" t="s">
        <v>106</v>
      </c>
      <c r="BE136" s="253" t="s">
        <v>107</v>
      </c>
      <c r="BF136" s="253" t="s">
        <v>108</v>
      </c>
      <c r="BG136" s="255" t="s">
        <v>106</v>
      </c>
      <c r="BH136" s="253" t="s">
        <v>107</v>
      </c>
      <c r="BI136" s="253" t="s">
        <v>108</v>
      </c>
      <c r="BJ136" s="255" t="s">
        <v>106</v>
      </c>
      <c r="BK136" s="253" t="s">
        <v>107</v>
      </c>
      <c r="BL136" s="253" t="s">
        <v>108</v>
      </c>
      <c r="BM136" s="255" t="s">
        <v>106</v>
      </c>
      <c r="BN136" s="253" t="s">
        <v>107</v>
      </c>
      <c r="BO136" s="256" t="s">
        <v>108</v>
      </c>
      <c r="BP136" s="253" t="s">
        <v>106</v>
      </c>
      <c r="BQ136" s="253" t="s">
        <v>107</v>
      </c>
      <c r="BR136" s="253" t="s">
        <v>108</v>
      </c>
      <c r="BS136" s="255" t="s">
        <v>106</v>
      </c>
      <c r="BT136" s="253" t="s">
        <v>107</v>
      </c>
      <c r="BU136" s="253" t="s">
        <v>108</v>
      </c>
      <c r="BV136" s="255" t="s">
        <v>106</v>
      </c>
      <c r="BW136" s="253" t="s">
        <v>107</v>
      </c>
      <c r="BX136" s="253" t="s">
        <v>108</v>
      </c>
      <c r="BY136" s="255" t="s">
        <v>106</v>
      </c>
      <c r="BZ136" s="253" t="s">
        <v>107</v>
      </c>
      <c r="CA136" s="253" t="s">
        <v>108</v>
      </c>
      <c r="CB136" s="255" t="s">
        <v>106</v>
      </c>
      <c r="CC136" s="253" t="s">
        <v>107</v>
      </c>
      <c r="CD136" s="256" t="s">
        <v>108</v>
      </c>
      <c r="CE136" s="253" t="s">
        <v>106</v>
      </c>
      <c r="CF136" s="253" t="s">
        <v>107</v>
      </c>
      <c r="CG136" s="253" t="s">
        <v>108</v>
      </c>
      <c r="CH136" s="255" t="s">
        <v>106</v>
      </c>
      <c r="CI136" s="253" t="s">
        <v>107</v>
      </c>
      <c r="CJ136" s="253" t="s">
        <v>108</v>
      </c>
      <c r="CK136" s="255" t="s">
        <v>106</v>
      </c>
      <c r="CL136" s="253" t="s">
        <v>107</v>
      </c>
      <c r="CM136" s="253" t="s">
        <v>108</v>
      </c>
      <c r="CN136" s="255" t="s">
        <v>106</v>
      </c>
      <c r="CO136" s="253" t="s">
        <v>107</v>
      </c>
      <c r="CP136" s="253" t="s">
        <v>108</v>
      </c>
      <c r="CQ136" s="255" t="s">
        <v>106</v>
      </c>
      <c r="CR136" s="253" t="s">
        <v>107</v>
      </c>
      <c r="CS136" s="256" t="s">
        <v>108</v>
      </c>
      <c r="CT136" s="253" t="s">
        <v>106</v>
      </c>
      <c r="CU136" s="253" t="s">
        <v>107</v>
      </c>
      <c r="CV136" s="253" t="s">
        <v>108</v>
      </c>
      <c r="CW136" s="255" t="s">
        <v>106</v>
      </c>
      <c r="CX136" s="253" t="s">
        <v>107</v>
      </c>
      <c r="CY136" s="253" t="s">
        <v>108</v>
      </c>
      <c r="CZ136" s="255" t="s">
        <v>106</v>
      </c>
      <c r="DA136" s="253" t="s">
        <v>107</v>
      </c>
      <c r="DB136" s="253" t="s">
        <v>108</v>
      </c>
      <c r="DC136" s="255" t="s">
        <v>106</v>
      </c>
      <c r="DD136" s="253" t="s">
        <v>107</v>
      </c>
      <c r="DE136" s="253" t="s">
        <v>108</v>
      </c>
      <c r="DF136" s="255" t="s">
        <v>106</v>
      </c>
      <c r="DG136" s="253" t="s">
        <v>107</v>
      </c>
      <c r="DH136" s="256" t="s">
        <v>108</v>
      </c>
      <c r="DI136" s="253" t="s">
        <v>106</v>
      </c>
      <c r="DJ136" s="253" t="s">
        <v>107</v>
      </c>
      <c r="DK136" s="253" t="s">
        <v>108</v>
      </c>
      <c r="DL136" s="255" t="s">
        <v>106</v>
      </c>
      <c r="DM136" s="253" t="s">
        <v>107</v>
      </c>
      <c r="DN136" s="253" t="s">
        <v>108</v>
      </c>
      <c r="DO136" s="255" t="s">
        <v>106</v>
      </c>
      <c r="DP136" s="253" t="s">
        <v>107</v>
      </c>
      <c r="DQ136" s="253" t="s">
        <v>108</v>
      </c>
      <c r="DR136" s="255" t="s">
        <v>106</v>
      </c>
      <c r="DS136" s="253" t="s">
        <v>107</v>
      </c>
      <c r="DT136" s="253" t="s">
        <v>108</v>
      </c>
      <c r="DU136" s="255" t="s">
        <v>106</v>
      </c>
      <c r="DV136" s="253" t="s">
        <v>107</v>
      </c>
      <c r="DW136" s="256" t="s">
        <v>108</v>
      </c>
      <c r="DX136" s="253" t="s">
        <v>106</v>
      </c>
      <c r="DY136" s="253" t="s">
        <v>107</v>
      </c>
      <c r="DZ136" s="253" t="s">
        <v>108</v>
      </c>
      <c r="EA136" s="255" t="s">
        <v>106</v>
      </c>
      <c r="EB136" s="253" t="s">
        <v>107</v>
      </c>
      <c r="EC136" s="253" t="s">
        <v>108</v>
      </c>
      <c r="ED136" s="255" t="s">
        <v>106</v>
      </c>
      <c r="EE136" s="253" t="s">
        <v>107</v>
      </c>
      <c r="EF136" s="253" t="s">
        <v>108</v>
      </c>
      <c r="EG136" s="255" t="s">
        <v>106</v>
      </c>
      <c r="EH136" s="253" t="s">
        <v>107</v>
      </c>
      <c r="EI136" s="253" t="s">
        <v>108</v>
      </c>
      <c r="EJ136" s="255" t="s">
        <v>106</v>
      </c>
      <c r="EK136" s="253" t="s">
        <v>107</v>
      </c>
      <c r="EL136" s="256" t="s">
        <v>108</v>
      </c>
      <c r="EM136" s="253" t="s">
        <v>100</v>
      </c>
      <c r="EN136" s="253" t="s">
        <v>101</v>
      </c>
      <c r="EO136" s="253" t="s">
        <v>102</v>
      </c>
      <c r="EP136" s="253" t="s">
        <v>103</v>
      </c>
      <c r="EQ136" s="253" t="s">
        <v>104</v>
      </c>
      <c r="ER136" s="253" t="s">
        <v>105</v>
      </c>
      <c r="ES136" s="253" t="s">
        <v>118</v>
      </c>
      <c r="ET136" s="253" t="s">
        <v>120</v>
      </c>
    </row>
    <row r="137" spans="1:150" x14ac:dyDescent="0.15">
      <c r="A137" s="253" t="s">
        <v>38</v>
      </c>
      <c r="B137" s="235" t="s">
        <v>57</v>
      </c>
      <c r="C137" s="234">
        <v>0</v>
      </c>
      <c r="D137" s="234">
        <v>0</v>
      </c>
      <c r="E137" s="234">
        <v>1.1690100000000001</v>
      </c>
      <c r="F137" s="234">
        <v>2.2000000000000001E-4</v>
      </c>
      <c r="G137" s="234">
        <v>0.14457500000000001</v>
      </c>
      <c r="H137" s="234">
        <v>3.312125</v>
      </c>
      <c r="I137" s="234">
        <v>1.2133400000000001</v>
      </c>
      <c r="J137" s="234">
        <v>4.5254649999999996</v>
      </c>
      <c r="K137" s="234">
        <v>3.4188000000000001</v>
      </c>
      <c r="L137" s="234">
        <v>1.1603375</v>
      </c>
      <c r="M137" s="234">
        <v>4.5791374999999999</v>
      </c>
      <c r="N137" s="234">
        <v>3.7195</v>
      </c>
      <c r="O137" s="234">
        <v>1.1358900000000001</v>
      </c>
      <c r="P137" s="234">
        <v>4.8553899999999999</v>
      </c>
      <c r="Q137" s="234">
        <v>3.9534750000000001</v>
      </c>
      <c r="R137" s="234">
        <v>1.19557</v>
      </c>
      <c r="S137" s="234">
        <v>5.1490450000000001</v>
      </c>
      <c r="T137" s="234">
        <v>4.1888399999999999</v>
      </c>
      <c r="U137" s="234">
        <v>1.2732300000000001</v>
      </c>
      <c r="V137" s="234">
        <v>5.4620699999999998</v>
      </c>
      <c r="W137" s="234">
        <v>0</v>
      </c>
      <c r="X137" s="234">
        <v>0</v>
      </c>
      <c r="Y137" s="234">
        <v>0</v>
      </c>
      <c r="Z137" s="234">
        <v>0</v>
      </c>
      <c r="AA137" s="234">
        <v>0</v>
      </c>
      <c r="AB137" s="234">
        <v>0</v>
      </c>
      <c r="AC137" s="234">
        <v>0</v>
      </c>
      <c r="AD137" s="234">
        <v>0</v>
      </c>
      <c r="AE137" s="234">
        <v>0</v>
      </c>
      <c r="AF137" s="234">
        <v>0</v>
      </c>
      <c r="AG137" s="234">
        <v>0</v>
      </c>
      <c r="AH137" s="234">
        <v>0</v>
      </c>
      <c r="AI137" s="234">
        <v>0</v>
      </c>
      <c r="AJ137" s="234">
        <v>0</v>
      </c>
      <c r="AK137" s="234">
        <v>0</v>
      </c>
      <c r="AL137" s="234">
        <v>0</v>
      </c>
      <c r="AM137" s="234">
        <v>0</v>
      </c>
      <c r="AN137" s="234">
        <v>0</v>
      </c>
      <c r="AO137" s="234">
        <v>0</v>
      </c>
      <c r="AP137" s="234">
        <v>0</v>
      </c>
      <c r="AQ137" s="234">
        <v>0</v>
      </c>
      <c r="AR137" s="234">
        <v>0</v>
      </c>
      <c r="AS137" s="234">
        <v>0</v>
      </c>
      <c r="AT137" s="234">
        <v>0</v>
      </c>
      <c r="AU137" s="234">
        <v>0</v>
      </c>
      <c r="AV137" s="234">
        <v>0</v>
      </c>
      <c r="AW137" s="234">
        <v>0</v>
      </c>
      <c r="AX137" s="234">
        <v>0</v>
      </c>
      <c r="AY137" s="234">
        <v>0</v>
      </c>
      <c r="AZ137" s="234">
        <v>0</v>
      </c>
      <c r="BA137" s="234">
        <v>0</v>
      </c>
      <c r="BB137" s="234">
        <v>0</v>
      </c>
      <c r="BC137" s="234">
        <v>0</v>
      </c>
      <c r="BD137" s="234">
        <v>0</v>
      </c>
      <c r="BE137" s="234">
        <v>0</v>
      </c>
      <c r="BF137" s="234">
        <v>0</v>
      </c>
      <c r="BG137" s="234">
        <v>0</v>
      </c>
      <c r="BH137" s="234">
        <v>0</v>
      </c>
      <c r="BI137" s="234">
        <v>0</v>
      </c>
      <c r="BJ137" s="234">
        <v>0</v>
      </c>
      <c r="BK137" s="234">
        <v>0</v>
      </c>
      <c r="BL137" s="234">
        <v>0</v>
      </c>
      <c r="BM137" s="234">
        <v>0</v>
      </c>
      <c r="BN137" s="234">
        <v>0</v>
      </c>
      <c r="BO137" s="234">
        <v>0</v>
      </c>
      <c r="BP137" s="234">
        <v>0</v>
      </c>
      <c r="BQ137" s="234">
        <v>0</v>
      </c>
      <c r="BR137" s="234">
        <v>0</v>
      </c>
      <c r="BS137" s="234">
        <v>0</v>
      </c>
      <c r="BT137" s="234">
        <v>0</v>
      </c>
      <c r="BU137" s="234">
        <v>0</v>
      </c>
      <c r="BV137" s="234">
        <v>0</v>
      </c>
      <c r="BW137" s="234">
        <v>0</v>
      </c>
      <c r="BX137" s="234">
        <v>0</v>
      </c>
      <c r="BY137" s="234">
        <v>0</v>
      </c>
      <c r="BZ137" s="234">
        <v>0</v>
      </c>
      <c r="CA137" s="234">
        <v>0</v>
      </c>
      <c r="CB137" s="234">
        <v>0</v>
      </c>
      <c r="CC137" s="234">
        <v>0</v>
      </c>
      <c r="CD137" s="234">
        <v>0</v>
      </c>
      <c r="CE137" s="234">
        <v>0</v>
      </c>
      <c r="CF137" s="234">
        <v>0</v>
      </c>
      <c r="CG137" s="234">
        <v>0</v>
      </c>
      <c r="CH137" s="234">
        <v>0</v>
      </c>
      <c r="CI137" s="234">
        <v>0</v>
      </c>
      <c r="CJ137" s="234">
        <v>0</v>
      </c>
      <c r="CK137" s="234">
        <v>0</v>
      </c>
      <c r="CL137" s="234">
        <v>0</v>
      </c>
      <c r="CM137" s="234">
        <v>0</v>
      </c>
      <c r="CN137" s="234">
        <v>0</v>
      </c>
      <c r="CO137" s="234">
        <v>0</v>
      </c>
      <c r="CP137" s="234">
        <v>0</v>
      </c>
      <c r="CQ137" s="234">
        <v>0</v>
      </c>
      <c r="CR137" s="234">
        <v>0</v>
      </c>
      <c r="CS137" s="234">
        <v>0</v>
      </c>
      <c r="CT137" s="234">
        <v>0</v>
      </c>
      <c r="CU137" s="234">
        <v>0</v>
      </c>
      <c r="CV137" s="234">
        <v>0</v>
      </c>
      <c r="CW137" s="234">
        <v>0</v>
      </c>
      <c r="CX137" s="234">
        <v>0</v>
      </c>
      <c r="CY137" s="234">
        <v>0</v>
      </c>
      <c r="CZ137" s="234">
        <v>0</v>
      </c>
      <c r="DA137" s="234">
        <v>0</v>
      </c>
      <c r="DB137" s="234">
        <v>0</v>
      </c>
      <c r="DC137" s="234">
        <v>0</v>
      </c>
      <c r="DD137" s="234">
        <v>0</v>
      </c>
      <c r="DE137" s="234">
        <v>0</v>
      </c>
      <c r="DF137" s="234">
        <v>0</v>
      </c>
      <c r="DG137" s="234">
        <v>0</v>
      </c>
      <c r="DH137" s="234">
        <v>0</v>
      </c>
      <c r="DI137" s="234">
        <v>0</v>
      </c>
      <c r="DJ137" s="234">
        <v>0</v>
      </c>
      <c r="DK137" s="234">
        <v>0</v>
      </c>
      <c r="DL137" s="234">
        <v>0</v>
      </c>
      <c r="DM137" s="234">
        <v>0</v>
      </c>
      <c r="DN137" s="234">
        <v>0</v>
      </c>
      <c r="DO137" s="234">
        <v>0</v>
      </c>
      <c r="DP137" s="234">
        <v>0</v>
      </c>
      <c r="DQ137" s="234">
        <v>0</v>
      </c>
      <c r="DR137" s="234">
        <v>0</v>
      </c>
      <c r="DS137" s="234">
        <v>0</v>
      </c>
      <c r="DT137" s="234">
        <v>0</v>
      </c>
      <c r="DU137" s="234">
        <v>0</v>
      </c>
      <c r="DV137" s="234">
        <v>0</v>
      </c>
      <c r="DW137" s="234">
        <v>0</v>
      </c>
      <c r="DX137" s="234"/>
      <c r="EA137" s="234"/>
      <c r="ED137" s="234"/>
      <c r="EG137" s="234"/>
      <c r="EJ137" s="234"/>
      <c r="EM137" s="234">
        <v>0</v>
      </c>
      <c r="EN137" s="234">
        <v>0</v>
      </c>
      <c r="EO137" s="234">
        <v>0</v>
      </c>
      <c r="EP137" s="234">
        <v>0</v>
      </c>
      <c r="EQ137" s="234">
        <v>0</v>
      </c>
      <c r="ER137" s="234">
        <v>0</v>
      </c>
      <c r="ES137" s="234">
        <v>0</v>
      </c>
    </row>
    <row r="138" spans="1:150" x14ac:dyDescent="0.15">
      <c r="A138" s="253" t="s">
        <v>73</v>
      </c>
      <c r="B138" s="235" t="s">
        <v>74</v>
      </c>
      <c r="C138" s="234">
        <v>3.5256599999999998</v>
      </c>
      <c r="D138" s="234">
        <v>0.1</v>
      </c>
      <c r="E138" s="234">
        <v>1.1340300000000001</v>
      </c>
      <c r="F138" s="234">
        <v>2.0000000000000001E-4</v>
      </c>
      <c r="G138" s="234">
        <v>0.118189</v>
      </c>
      <c r="H138" s="234">
        <v>3.3115250000000001</v>
      </c>
      <c r="I138" s="234">
        <v>1.21697375</v>
      </c>
      <c r="J138" s="234">
        <v>4.5284987499999998</v>
      </c>
      <c r="K138" s="234">
        <v>3.4309500000000002</v>
      </c>
      <c r="L138" s="234">
        <v>1.1617725000000001</v>
      </c>
      <c r="M138" s="234">
        <v>4.5927224999999998</v>
      </c>
      <c r="N138" s="234">
        <v>3.7231999999999998</v>
      </c>
      <c r="O138" s="234">
        <v>1.1321749999999999</v>
      </c>
      <c r="P138" s="234">
        <v>4.8553750000000004</v>
      </c>
      <c r="Q138" s="234">
        <v>3.9405000000000001</v>
      </c>
      <c r="R138" s="234">
        <v>1.19204</v>
      </c>
      <c r="S138" s="234">
        <v>5.1325399999999997</v>
      </c>
      <c r="T138" s="234">
        <v>4.1852099999999997</v>
      </c>
      <c r="U138" s="234">
        <v>1.26437</v>
      </c>
      <c r="V138" s="234">
        <v>5.4495800000000001</v>
      </c>
      <c r="W138" s="234">
        <v>4.3825000000000003</v>
      </c>
      <c r="X138" s="234">
        <v>1.4012500000000001</v>
      </c>
      <c r="Y138" s="234">
        <v>5.7837500000000004</v>
      </c>
      <c r="Z138" s="234">
        <v>4.3825000000000003</v>
      </c>
      <c r="AA138" s="234">
        <v>1.4019999999999999</v>
      </c>
      <c r="AB138" s="234">
        <v>5.7845000000000004</v>
      </c>
      <c r="AC138" s="234">
        <v>4.38</v>
      </c>
      <c r="AD138" s="234">
        <v>1.4019999999999999</v>
      </c>
      <c r="AE138" s="234">
        <v>5.782</v>
      </c>
      <c r="AF138" s="234">
        <v>4.38</v>
      </c>
      <c r="AG138" s="234">
        <v>1.4017500000000001</v>
      </c>
      <c r="AH138" s="234">
        <v>5.7817499999999997</v>
      </c>
      <c r="AI138" s="234">
        <v>4.3789999999999996</v>
      </c>
      <c r="AJ138" s="234">
        <v>1.4019999999999999</v>
      </c>
      <c r="AK138" s="234">
        <v>5.7809999999999997</v>
      </c>
      <c r="AL138" s="234">
        <v>122.7625</v>
      </c>
      <c r="AM138" s="234">
        <v>39.287500000000001</v>
      </c>
      <c r="AN138" s="234">
        <v>162.05000000000001</v>
      </c>
      <c r="AO138" s="234">
        <v>122.75</v>
      </c>
      <c r="AP138" s="234">
        <v>39.274999999999999</v>
      </c>
      <c r="AQ138" s="234">
        <v>162.02500000000001</v>
      </c>
      <c r="AR138" s="234">
        <v>122.75</v>
      </c>
      <c r="AS138" s="234">
        <v>39.274999999999999</v>
      </c>
      <c r="AT138" s="234">
        <v>162.02500000000001</v>
      </c>
      <c r="AU138" s="234">
        <v>122.75</v>
      </c>
      <c r="AV138" s="234">
        <v>39.274999999999999</v>
      </c>
      <c r="AW138" s="234">
        <v>162.02500000000001</v>
      </c>
      <c r="AX138" s="234">
        <v>122.8</v>
      </c>
      <c r="AY138" s="234">
        <v>39.29</v>
      </c>
      <c r="AZ138" s="234">
        <v>162.09</v>
      </c>
      <c r="BA138" s="234">
        <v>2.2799999999999999E-3</v>
      </c>
      <c r="BB138" s="234">
        <v>7.7812499999999995E-4</v>
      </c>
      <c r="BC138" s="234">
        <v>3.0581250000000001E-3</v>
      </c>
      <c r="BD138" s="234">
        <v>2.4095000000000002E-3</v>
      </c>
      <c r="BE138" s="234">
        <v>7.8850000000000003E-4</v>
      </c>
      <c r="BF138" s="234">
        <v>3.1979999999999999E-3</v>
      </c>
      <c r="BG138" s="234">
        <v>2.6925E-3</v>
      </c>
      <c r="BH138" s="234">
        <v>8.3799999999999999E-4</v>
      </c>
      <c r="BI138" s="234">
        <v>3.5304999999999998E-3</v>
      </c>
      <c r="BJ138" s="234">
        <v>2.8625E-3</v>
      </c>
      <c r="BK138" s="234">
        <v>8.8699999999999998E-4</v>
      </c>
      <c r="BL138" s="234">
        <v>3.7494999999999998E-3</v>
      </c>
      <c r="BM138" s="234">
        <v>3.0459999999999901E-3</v>
      </c>
      <c r="BN138" s="234">
        <v>9.4240000000000003E-4</v>
      </c>
      <c r="BO138" s="234">
        <v>3.9883999999999996E-3</v>
      </c>
      <c r="BP138" s="258">
        <v>6.8124999999999903E-6</v>
      </c>
      <c r="BQ138" s="258">
        <v>2.50499999999999E-6</v>
      </c>
      <c r="BR138" s="258">
        <v>9.3175000000000002E-6</v>
      </c>
      <c r="BS138" s="258">
        <v>7.5299999999999999E-6</v>
      </c>
      <c r="BT138" s="258">
        <v>2.5349999999999999E-6</v>
      </c>
      <c r="BU138" s="258">
        <v>1.0064999999999999E-5</v>
      </c>
      <c r="BV138" s="258">
        <v>9.2875000000000004E-6</v>
      </c>
      <c r="BW138" s="258">
        <v>2.7999999999999999E-6</v>
      </c>
      <c r="BX138" s="258">
        <v>1.2087500000000001E-5</v>
      </c>
      <c r="BY138" s="258">
        <v>1.0467499999999999E-5</v>
      </c>
      <c r="BZ138" s="258">
        <v>3.1250000000000001E-6</v>
      </c>
      <c r="CA138" s="258">
        <v>1.3592499999999901E-5</v>
      </c>
      <c r="CB138" s="258">
        <v>1.183E-5</v>
      </c>
      <c r="CC138" s="258">
        <v>3.53099999999999E-6</v>
      </c>
      <c r="CD138" s="258">
        <v>1.5361000000000001E-5</v>
      </c>
      <c r="CE138" s="258">
        <v>2.76625E-8</v>
      </c>
      <c r="CF138" s="258">
        <v>1.04025E-8</v>
      </c>
      <c r="CG138" s="258">
        <v>3.8064999999999997E-8</v>
      </c>
      <c r="CH138" s="258">
        <v>3.2399999999999999E-8</v>
      </c>
      <c r="CI138" s="258">
        <v>1.0972499999999999E-8</v>
      </c>
      <c r="CJ138" s="258">
        <v>4.33725E-8</v>
      </c>
      <c r="CK138" s="258">
        <v>4.4724999999999998E-8</v>
      </c>
      <c r="CL138" s="258">
        <v>1.321E-8</v>
      </c>
      <c r="CM138" s="258">
        <v>5.7935000000000002E-8</v>
      </c>
      <c r="CN138" s="258">
        <v>5.3375E-8</v>
      </c>
      <c r="CO138" s="258">
        <v>1.5527500000000001E-8</v>
      </c>
      <c r="CP138" s="258">
        <v>6.8902500000000004E-8</v>
      </c>
      <c r="CQ138" s="258">
        <v>6.4109999999999996E-8</v>
      </c>
      <c r="CR138" s="258">
        <v>1.8879999999999898E-8</v>
      </c>
      <c r="CS138" s="258">
        <v>8.2989999999999898E-8</v>
      </c>
      <c r="CT138" s="234">
        <v>0</v>
      </c>
      <c r="CU138" s="234">
        <v>0</v>
      </c>
      <c r="CV138" s="234">
        <v>0</v>
      </c>
      <c r="CW138" s="234">
        <v>0</v>
      </c>
      <c r="CX138" s="234">
        <v>0</v>
      </c>
      <c r="CY138" s="234">
        <v>0</v>
      </c>
      <c r="CZ138" s="234">
        <v>0</v>
      </c>
      <c r="DA138" s="234">
        <v>0</v>
      </c>
      <c r="DB138" s="234">
        <v>0</v>
      </c>
      <c r="DC138" s="234">
        <v>0</v>
      </c>
      <c r="DD138" s="234">
        <v>0</v>
      </c>
      <c r="DE138" s="234">
        <v>0</v>
      </c>
      <c r="DF138" s="234">
        <v>0</v>
      </c>
      <c r="DG138" s="234">
        <v>0</v>
      </c>
      <c r="DH138" s="234">
        <v>0</v>
      </c>
      <c r="DI138" s="234">
        <v>2.2868401624999901E-3</v>
      </c>
      <c r="DJ138" s="234">
        <v>7.8064040249999902E-4</v>
      </c>
      <c r="DK138" s="234">
        <v>3.0674805649999999E-3</v>
      </c>
      <c r="DL138" s="234">
        <v>2.4170623999999999E-3</v>
      </c>
      <c r="DM138" s="234">
        <v>7.910459725E-4</v>
      </c>
      <c r="DN138" s="234">
        <v>3.2081083724999999E-3</v>
      </c>
      <c r="DO138" s="234">
        <v>2.7018322249999999E-3</v>
      </c>
      <c r="DP138" s="234">
        <v>8.4081320999999996E-4</v>
      </c>
      <c r="DQ138" s="234">
        <v>3.5426454350000001E-3</v>
      </c>
      <c r="DR138" s="234">
        <v>2.873020875E-3</v>
      </c>
      <c r="DS138" s="234">
        <v>8.9014052749999896E-4</v>
      </c>
      <c r="DT138" s="234">
        <v>3.7631614025E-3</v>
      </c>
      <c r="DU138" s="234">
        <v>3.0578941099999998E-3</v>
      </c>
      <c r="DV138" s="234">
        <v>9.4594988000000003E-4</v>
      </c>
      <c r="DW138" s="234">
        <v>4.00384398999999E-3</v>
      </c>
      <c r="DX138" s="234">
        <v>99.700890223454707</v>
      </c>
      <c r="DY138" s="234">
        <v>99.677777054333205</v>
      </c>
      <c r="DZ138" s="234">
        <v>99.695008173588803</v>
      </c>
      <c r="EA138" s="234">
        <v>99.687124337377398</v>
      </c>
      <c r="EB138" s="234">
        <v>99.678151132992397</v>
      </c>
      <c r="EC138" s="234">
        <v>99.684911750904305</v>
      </c>
      <c r="ED138" s="234">
        <v>99.654596428540202</v>
      </c>
      <c r="EE138" s="234">
        <v>99.665417958882898</v>
      </c>
      <c r="EF138" s="234">
        <v>99.657164815874296</v>
      </c>
      <c r="EG138" s="234">
        <v>99.633804435897105</v>
      </c>
      <c r="EH138" s="234">
        <v>99.647187449287301</v>
      </c>
      <c r="EI138" s="234">
        <v>99.636970062168302</v>
      </c>
      <c r="EJ138" s="234">
        <v>99.611035909938593</v>
      </c>
      <c r="EK138" s="234">
        <v>99.624728532128998</v>
      </c>
      <c r="EL138" s="234">
        <v>99.614270934667402</v>
      </c>
      <c r="EM138" s="234">
        <v>121.444</v>
      </c>
      <c r="EN138" s="234">
        <v>3402.79</v>
      </c>
      <c r="EO138" s="234">
        <v>7.0365399999999995E-2</v>
      </c>
      <c r="EP138" s="234">
        <v>2.32881E-4</v>
      </c>
      <c r="EQ138" s="258">
        <v>1.0683499999999999E-6</v>
      </c>
      <c r="ER138" s="234">
        <v>0</v>
      </c>
      <c r="ES138" s="234">
        <v>7.0599349349999896E-2</v>
      </c>
    </row>
    <row r="139" spans="1:150" x14ac:dyDescent="0.15">
      <c r="A139" s="253" t="s">
        <v>69</v>
      </c>
      <c r="B139" s="271">
        <v>36</v>
      </c>
      <c r="C139" s="234">
        <v>35.256599999999999</v>
      </c>
      <c r="D139" s="234">
        <v>1</v>
      </c>
      <c r="E139" s="234">
        <v>1.1218699999999999</v>
      </c>
      <c r="F139" s="234">
        <v>2.1000000000000001E-4</v>
      </c>
      <c r="G139" s="234">
        <v>0.10863100000000001</v>
      </c>
      <c r="H139" s="234">
        <v>3.3165374999999999</v>
      </c>
      <c r="I139" s="234">
        <v>1.2176337500000001</v>
      </c>
      <c r="J139" s="234">
        <v>4.53417125</v>
      </c>
      <c r="K139" s="234">
        <v>3.4196499999999999</v>
      </c>
      <c r="L139" s="234">
        <v>1.1582975</v>
      </c>
      <c r="M139" s="234">
        <v>4.5779474999999996</v>
      </c>
      <c r="N139" s="234">
        <v>3.7251750000000001</v>
      </c>
      <c r="O139" s="234">
        <v>1.1351850000000001</v>
      </c>
      <c r="P139" s="234">
        <v>4.86036</v>
      </c>
      <c r="Q139" s="234">
        <v>3.938275</v>
      </c>
      <c r="R139" s="234">
        <v>1.1926625</v>
      </c>
      <c r="S139" s="234">
        <v>5.1309374999999999</v>
      </c>
      <c r="T139" s="234">
        <v>4.1867099999999997</v>
      </c>
      <c r="U139" s="234">
        <v>1.26294</v>
      </c>
      <c r="V139" s="234">
        <v>5.4496500000000001</v>
      </c>
      <c r="W139" s="234">
        <v>4.2575000000000003</v>
      </c>
      <c r="X139" s="234">
        <v>1.35625</v>
      </c>
      <c r="Y139" s="234">
        <v>5.6137499999999996</v>
      </c>
      <c r="Z139" s="234">
        <v>4.2525000000000004</v>
      </c>
      <c r="AA139" s="234">
        <v>1.35825</v>
      </c>
      <c r="AB139" s="234">
        <v>5.6107500000000003</v>
      </c>
      <c r="AC139" s="234">
        <v>4.2424999999999997</v>
      </c>
      <c r="AD139" s="234">
        <v>1.3594999999999999</v>
      </c>
      <c r="AE139" s="234">
        <v>5.6019999999999897</v>
      </c>
      <c r="AF139" s="234">
        <v>4.2324999999999999</v>
      </c>
      <c r="AG139" s="234">
        <v>1.3574999999999999</v>
      </c>
      <c r="AH139" s="234">
        <v>5.59</v>
      </c>
      <c r="AI139" s="234">
        <v>4.2220000000000004</v>
      </c>
      <c r="AJ139" s="234">
        <v>1.3540000000000001</v>
      </c>
      <c r="AK139" s="234">
        <v>5.5759999999999996</v>
      </c>
      <c r="AL139" s="234">
        <v>122.7</v>
      </c>
      <c r="AM139" s="234">
        <v>39.262500000000003</v>
      </c>
      <c r="AN139" s="234">
        <v>161.96250000000001</v>
      </c>
      <c r="AO139" s="234">
        <v>122.7</v>
      </c>
      <c r="AP139" s="234">
        <v>39.25</v>
      </c>
      <c r="AQ139" s="234">
        <v>161.94999999999999</v>
      </c>
      <c r="AR139" s="234">
        <v>122.675</v>
      </c>
      <c r="AS139" s="234">
        <v>39.25</v>
      </c>
      <c r="AT139" s="234">
        <v>161.92500000000001</v>
      </c>
      <c r="AU139" s="234">
        <v>122.675</v>
      </c>
      <c r="AV139" s="234">
        <v>39.25</v>
      </c>
      <c r="AW139" s="234">
        <v>161.92500000000001</v>
      </c>
      <c r="AX139" s="234">
        <v>122.7</v>
      </c>
      <c r="AY139" s="234">
        <v>39.26</v>
      </c>
      <c r="AZ139" s="234">
        <v>161.96</v>
      </c>
      <c r="BA139" s="234">
        <v>5.3074999999999997E-2</v>
      </c>
      <c r="BB139" s="234">
        <v>1.7999999999999999E-2</v>
      </c>
      <c r="BC139" s="234">
        <v>7.1074999999999999E-2</v>
      </c>
      <c r="BD139" s="234">
        <v>5.6049999999999899E-2</v>
      </c>
      <c r="BE139" s="234">
        <v>1.8290000000000001E-2</v>
      </c>
      <c r="BF139" s="234">
        <v>7.4339999999999906E-2</v>
      </c>
      <c r="BG139" s="234">
        <v>6.2424999999999897E-2</v>
      </c>
      <c r="BH139" s="234">
        <v>1.9487500000000001E-2</v>
      </c>
      <c r="BI139" s="234">
        <v>8.1912499999999999E-2</v>
      </c>
      <c r="BJ139" s="234">
        <v>6.6025E-2</v>
      </c>
      <c r="BK139" s="234">
        <v>2.0507500000000001E-2</v>
      </c>
      <c r="BL139" s="234">
        <v>8.6532499999999998E-2</v>
      </c>
      <c r="BM139" s="234">
        <v>7.0110000000000006E-2</v>
      </c>
      <c r="BN139" s="234">
        <v>2.1729999999999999E-2</v>
      </c>
      <c r="BO139" s="234">
        <v>9.1840000000000005E-2</v>
      </c>
      <c r="BP139" s="234">
        <v>1.0213749999999999E-3</v>
      </c>
      <c r="BQ139" s="234">
        <v>3.8874999999999999E-4</v>
      </c>
      <c r="BR139" s="234">
        <v>1.4101249999999999E-3</v>
      </c>
      <c r="BS139" s="234">
        <v>1.11425E-3</v>
      </c>
      <c r="BT139" s="234">
        <v>3.8074999999999898E-4</v>
      </c>
      <c r="BU139" s="234">
        <v>1.495E-3</v>
      </c>
      <c r="BV139" s="234">
        <v>1.3487499999999999E-3</v>
      </c>
      <c r="BW139" s="234">
        <v>4.0374999999999997E-4</v>
      </c>
      <c r="BX139" s="234">
        <v>1.7524999999999999E-3</v>
      </c>
      <c r="BY139" s="234">
        <v>1.5049999999999901E-3</v>
      </c>
      <c r="BZ139" s="234">
        <v>4.4499999999999997E-4</v>
      </c>
      <c r="CA139" s="234">
        <v>1.9499999999999999E-3</v>
      </c>
      <c r="CB139" s="234">
        <v>1.6979999999999901E-3</v>
      </c>
      <c r="CC139" s="234">
        <v>4.9989999999999995E-4</v>
      </c>
      <c r="CD139" s="234">
        <v>2.1979E-3</v>
      </c>
      <c r="CE139" s="258">
        <v>4.32E-5</v>
      </c>
      <c r="CF139" s="258">
        <v>1.68625E-5</v>
      </c>
      <c r="CG139" s="258">
        <v>6.0062500000000003E-5</v>
      </c>
      <c r="CH139" s="258">
        <v>5.0025000000000003E-5</v>
      </c>
      <c r="CI139" s="258">
        <v>1.71149999999999E-5</v>
      </c>
      <c r="CJ139" s="258">
        <v>6.7139999999999998E-5</v>
      </c>
      <c r="CK139" s="258">
        <v>6.7799999999999995E-5</v>
      </c>
      <c r="CL139" s="258">
        <v>1.9834999999999999E-5</v>
      </c>
      <c r="CM139" s="258">
        <v>8.7634999999999997E-5</v>
      </c>
      <c r="CN139" s="258">
        <v>7.9850000000000003E-5</v>
      </c>
      <c r="CO139" s="258">
        <v>2.3005000000000001E-5</v>
      </c>
      <c r="CP139" s="234">
        <v>1.02855E-4</v>
      </c>
      <c r="CQ139" s="258">
        <v>9.6699999999999897E-5</v>
      </c>
      <c r="CR139" s="258">
        <v>2.7569999999999999E-5</v>
      </c>
      <c r="CS139" s="234">
        <v>1.2427E-4</v>
      </c>
      <c r="CT139" s="258">
        <v>2.7112499999999999E-7</v>
      </c>
      <c r="CU139" s="258">
        <v>1.2139999999999999E-7</v>
      </c>
      <c r="CV139" s="258">
        <v>3.92525E-7</v>
      </c>
      <c r="CW139" s="258">
        <v>3.2374999999999902E-7</v>
      </c>
      <c r="CX139" s="258">
        <v>1.1722500000000001E-7</v>
      </c>
      <c r="CY139" s="258">
        <v>4.4097499999999999E-7</v>
      </c>
      <c r="CZ139" s="258">
        <v>4.7599999999999997E-7</v>
      </c>
      <c r="DA139" s="258">
        <v>1.3257500000000001E-7</v>
      </c>
      <c r="DB139" s="258">
        <v>6.0857500000000003E-7</v>
      </c>
      <c r="DC139" s="258">
        <v>5.9299999999999998E-7</v>
      </c>
      <c r="DD139" s="258">
        <v>1.614E-7</v>
      </c>
      <c r="DE139" s="258">
        <v>7.5439999999999897E-7</v>
      </c>
      <c r="DF139" s="258">
        <v>7.6559999999999897E-7</v>
      </c>
      <c r="DG139" s="258">
        <v>2.061E-7</v>
      </c>
      <c r="DH139" s="258">
        <v>9.7169999999999995E-7</v>
      </c>
      <c r="DI139" s="234">
        <v>5.4139846125000002E-2</v>
      </c>
      <c r="DJ139" s="234">
        <v>1.8405733899999999E-2</v>
      </c>
      <c r="DK139" s="234">
        <v>7.2545580025E-2</v>
      </c>
      <c r="DL139" s="234">
        <v>5.7214598749999998E-2</v>
      </c>
      <c r="DM139" s="234">
        <v>1.8687982225E-2</v>
      </c>
      <c r="DN139" s="234">
        <v>7.5902580974999898E-2</v>
      </c>
      <c r="DO139" s="234">
        <v>6.3842025999999996E-2</v>
      </c>
      <c r="DP139" s="234">
        <v>1.9911217575000001E-2</v>
      </c>
      <c r="DQ139" s="234">
        <v>8.3753243574999997E-2</v>
      </c>
      <c r="DR139" s="234">
        <v>6.7610443000000006E-2</v>
      </c>
      <c r="DS139" s="234">
        <v>2.0975666399999999E-2</v>
      </c>
      <c r="DT139" s="234">
        <v>8.8586109399999904E-2</v>
      </c>
      <c r="DU139" s="234">
        <v>7.1905465599999996E-2</v>
      </c>
      <c r="DV139" s="234">
        <v>2.2257676099999998E-2</v>
      </c>
      <c r="DW139" s="234">
        <v>9.4163141699999994E-2</v>
      </c>
      <c r="DX139" s="234">
        <v>98.033156351162404</v>
      </c>
      <c r="DY139" s="234">
        <v>97.795611399119394</v>
      </c>
      <c r="DZ139" s="234">
        <v>97.972888183548505</v>
      </c>
      <c r="EA139" s="234">
        <v>97.964507703551703</v>
      </c>
      <c r="EB139" s="234">
        <v>97.870384184828694</v>
      </c>
      <c r="EC139" s="234">
        <v>97.941333542380207</v>
      </c>
      <c r="ED139" s="234">
        <v>97.780418184097101</v>
      </c>
      <c r="EE139" s="234">
        <v>97.871965521927606</v>
      </c>
      <c r="EF139" s="234">
        <v>97.802182343718201</v>
      </c>
      <c r="EG139" s="234">
        <v>97.655032374214699</v>
      </c>
      <c r="EH139" s="234">
        <v>97.76804993428</v>
      </c>
      <c r="EI139" s="234">
        <v>97.681792987739001</v>
      </c>
      <c r="EJ139" s="234">
        <v>97.503019297603899</v>
      </c>
      <c r="EK139" s="234">
        <v>97.629239918717204</v>
      </c>
      <c r="EL139" s="234">
        <v>97.5328545139228</v>
      </c>
      <c r="EM139" s="234">
        <v>117.697</v>
      </c>
      <c r="EN139" s="234">
        <v>3400.8599999999901</v>
      </c>
      <c r="EO139" s="234">
        <v>1.63158</v>
      </c>
      <c r="EP139" s="234">
        <v>3.4268899999999998E-2</v>
      </c>
      <c r="EQ139" s="234">
        <v>1.63529E-3</v>
      </c>
      <c r="ER139" s="258">
        <v>1.13277E-5</v>
      </c>
      <c r="ES139" s="234">
        <v>1.6674955176999999</v>
      </c>
    </row>
    <row r="140" spans="1:150" x14ac:dyDescent="0.15">
      <c r="A140" s="310" t="e" vm="1">
        <v>#VALUE!</v>
      </c>
      <c r="B140" s="311"/>
      <c r="C140" s="234">
        <v>176.28299999999999</v>
      </c>
      <c r="D140" s="234">
        <v>5</v>
      </c>
      <c r="E140" s="234">
        <v>1.0851599999999999</v>
      </c>
      <c r="F140" s="234">
        <v>2.3000000000000001E-4</v>
      </c>
      <c r="G140" s="234">
        <v>7.8477000000000005E-2</v>
      </c>
      <c r="H140" s="234">
        <v>3.3513500000000001</v>
      </c>
      <c r="I140" s="234">
        <v>1.2221912499999901</v>
      </c>
      <c r="J140" s="234">
        <v>4.5735412499999999</v>
      </c>
      <c r="K140" s="234">
        <v>3.4589500000000002</v>
      </c>
      <c r="L140" s="234">
        <v>1.1696299999999999</v>
      </c>
      <c r="M140" s="234">
        <v>4.6285800000000004</v>
      </c>
      <c r="N140" s="234">
        <v>3.6956000000000002</v>
      </c>
      <c r="O140" s="234">
        <v>1.1312625000000001</v>
      </c>
      <c r="P140" s="234">
        <v>4.8268624999999998</v>
      </c>
      <c r="Q140" s="234">
        <v>3.88395</v>
      </c>
      <c r="R140" s="234">
        <v>1.180755</v>
      </c>
      <c r="S140" s="234">
        <v>5.064705</v>
      </c>
      <c r="T140" s="234">
        <v>4.0900100000000004</v>
      </c>
      <c r="U140" s="234">
        <v>1.24119</v>
      </c>
      <c r="V140" s="234">
        <v>5.3311999999999999</v>
      </c>
      <c r="W140" s="234">
        <v>3.7425000000000002</v>
      </c>
      <c r="X140" s="234">
        <v>1.1676249999999999</v>
      </c>
      <c r="Y140" s="234">
        <v>4.9101249999999999</v>
      </c>
      <c r="Z140" s="234">
        <v>3.73</v>
      </c>
      <c r="AA140" s="234">
        <v>1.1805000000000001</v>
      </c>
      <c r="AB140" s="234">
        <v>4.9104999999999999</v>
      </c>
      <c r="AC140" s="234">
        <v>3.68</v>
      </c>
      <c r="AD140" s="234">
        <v>1.1879999999999999</v>
      </c>
      <c r="AE140" s="234">
        <v>4.8680000000000003</v>
      </c>
      <c r="AF140" s="234">
        <v>3.645</v>
      </c>
      <c r="AG140" s="234">
        <v>1.17875</v>
      </c>
      <c r="AH140" s="234">
        <v>4.8237500000000004</v>
      </c>
      <c r="AI140" s="234">
        <v>3.6040000000000001</v>
      </c>
      <c r="AJ140" s="234">
        <v>1.167</v>
      </c>
      <c r="AK140" s="234">
        <v>4.7709999999999999</v>
      </c>
      <c r="AL140" s="234">
        <v>122.425</v>
      </c>
      <c r="AM140" s="234">
        <v>39.162500000000001</v>
      </c>
      <c r="AN140" s="234">
        <v>161.58750000000001</v>
      </c>
      <c r="AO140" s="234">
        <v>122.4</v>
      </c>
      <c r="AP140" s="234">
        <v>39.174999999999997</v>
      </c>
      <c r="AQ140" s="234">
        <v>161.57499999999999</v>
      </c>
      <c r="AR140" s="234">
        <v>122.35</v>
      </c>
      <c r="AS140" s="234">
        <v>39.15</v>
      </c>
      <c r="AT140" s="234">
        <v>161.5</v>
      </c>
      <c r="AU140" s="234">
        <v>122.325</v>
      </c>
      <c r="AV140" s="234">
        <v>39.15</v>
      </c>
      <c r="AW140" s="234">
        <v>161.47499999999999</v>
      </c>
      <c r="AX140" s="234">
        <v>122.3</v>
      </c>
      <c r="AY140" s="234">
        <v>39.14</v>
      </c>
      <c r="AZ140" s="234">
        <v>161.44</v>
      </c>
      <c r="BA140" s="234">
        <v>0.24049999999999999</v>
      </c>
      <c r="BB140" s="234">
        <v>7.9337500000000005E-2</v>
      </c>
      <c r="BC140" s="234">
        <v>0.3198375</v>
      </c>
      <c r="BD140" s="234">
        <v>0.252</v>
      </c>
      <c r="BE140" s="234">
        <v>8.1224999999999895E-2</v>
      </c>
      <c r="BF140" s="234">
        <v>0.33322499999999999</v>
      </c>
      <c r="BG140" s="234">
        <v>0.27550000000000002</v>
      </c>
      <c r="BH140" s="234">
        <v>8.6749999999999994E-2</v>
      </c>
      <c r="BI140" s="234">
        <v>0.36225000000000002</v>
      </c>
      <c r="BJ140" s="234">
        <v>0.28699999999999998</v>
      </c>
      <c r="BK140" s="234">
        <v>9.0274999999999994E-2</v>
      </c>
      <c r="BL140" s="234">
        <v>0.37727499999999897</v>
      </c>
      <c r="BM140" s="234">
        <v>0.29909999999999998</v>
      </c>
      <c r="BN140" s="234">
        <v>9.4019999999999895E-2</v>
      </c>
      <c r="BO140" s="234">
        <v>0.39312000000000002</v>
      </c>
      <c r="BP140" s="234">
        <v>2.05375E-2</v>
      </c>
      <c r="BQ140" s="234">
        <v>7.7249999999999897E-3</v>
      </c>
      <c r="BR140" s="234">
        <v>2.8262499999999999E-2</v>
      </c>
      <c r="BS140" s="234">
        <v>2.1874999999999999E-2</v>
      </c>
      <c r="BT140" s="234">
        <v>7.4700000000000001E-3</v>
      </c>
      <c r="BU140" s="234">
        <v>2.9345E-2</v>
      </c>
      <c r="BV140" s="234">
        <v>2.545E-2</v>
      </c>
      <c r="BW140" s="234">
        <v>7.67499999999999E-3</v>
      </c>
      <c r="BX140" s="234">
        <v>3.3125000000000002E-2</v>
      </c>
      <c r="BY140" s="234">
        <v>2.775E-2</v>
      </c>
      <c r="BZ140" s="234">
        <v>8.2799999999999992E-3</v>
      </c>
      <c r="CA140" s="234">
        <v>3.603E-2</v>
      </c>
      <c r="CB140" s="234">
        <v>3.0339999999999999E-2</v>
      </c>
      <c r="CC140" s="234">
        <v>9.051E-3</v>
      </c>
      <c r="CD140" s="234">
        <v>3.9390999999999898E-2</v>
      </c>
      <c r="CE140" s="234">
        <v>4.2374999999999999E-3</v>
      </c>
      <c r="CF140" s="234">
        <v>1.61375E-3</v>
      </c>
      <c r="CG140" s="234">
        <v>5.8512499999999997E-3</v>
      </c>
      <c r="CH140" s="234">
        <v>4.7450000000000001E-3</v>
      </c>
      <c r="CI140" s="234">
        <v>1.6125E-3</v>
      </c>
      <c r="CJ140" s="234">
        <v>6.3575000000000003E-3</v>
      </c>
      <c r="CK140" s="234">
        <v>6.0924999999999998E-3</v>
      </c>
      <c r="CL140" s="234">
        <v>1.8122499999999901E-3</v>
      </c>
      <c r="CM140" s="234">
        <v>7.9047500000000003E-3</v>
      </c>
      <c r="CN140" s="234">
        <v>6.9624999999999999E-3</v>
      </c>
      <c r="CO140" s="234">
        <v>2.0365000000000001E-3</v>
      </c>
      <c r="CP140" s="234">
        <v>8.9990000000000001E-3</v>
      </c>
      <c r="CQ140" s="234">
        <v>7.9889999999999996E-3</v>
      </c>
      <c r="CR140" s="234">
        <v>2.3530000000000001E-3</v>
      </c>
      <c r="CS140" s="234">
        <v>1.0342E-2</v>
      </c>
      <c r="CT140" s="234">
        <v>1.4287499999999999E-4</v>
      </c>
      <c r="CU140" s="258">
        <v>6.3312499999999906E-5</v>
      </c>
      <c r="CV140" s="234">
        <v>2.0618749999999999E-4</v>
      </c>
      <c r="CW140" s="234">
        <v>1.6385E-4</v>
      </c>
      <c r="CX140" s="258">
        <v>5.9375E-5</v>
      </c>
      <c r="CY140" s="234">
        <v>2.2322499999999999E-4</v>
      </c>
      <c r="CZ140" s="234">
        <v>2.2782499999999999E-4</v>
      </c>
      <c r="DA140" s="258">
        <v>6.4275000000000004E-5</v>
      </c>
      <c r="DB140" s="234">
        <v>2.921E-4</v>
      </c>
      <c r="DC140" s="234">
        <v>2.7549999999999997E-4</v>
      </c>
      <c r="DD140" s="258">
        <v>7.5749999999999998E-5</v>
      </c>
      <c r="DE140" s="234">
        <v>3.5125E-4</v>
      </c>
      <c r="DF140" s="234">
        <v>3.3639999999999999E-4</v>
      </c>
      <c r="DG140" s="258">
        <v>9.3119999999999894E-5</v>
      </c>
      <c r="DH140" s="234">
        <v>4.2951999999999899E-4</v>
      </c>
      <c r="DI140" s="234">
        <v>0.26541787499999903</v>
      </c>
      <c r="DJ140" s="234">
        <v>8.8739562499999994E-2</v>
      </c>
      <c r="DK140" s="234">
        <v>0.35415743750000001</v>
      </c>
      <c r="DL140" s="234">
        <v>0.27878385</v>
      </c>
      <c r="DM140" s="234">
        <v>9.0366874999999999E-2</v>
      </c>
      <c r="DN140" s="234">
        <v>0.36915072500000001</v>
      </c>
      <c r="DO140" s="234">
        <v>0.30727032500000001</v>
      </c>
      <c r="DP140" s="234">
        <v>9.6301524999999999E-2</v>
      </c>
      <c r="DQ140" s="234">
        <v>0.40357185000000001</v>
      </c>
      <c r="DR140" s="234">
        <v>0.321987999999999</v>
      </c>
      <c r="DS140" s="234">
        <v>0.10066725</v>
      </c>
      <c r="DT140" s="234">
        <v>0.42265524999999998</v>
      </c>
      <c r="DU140" s="234">
        <v>0.33776539999999999</v>
      </c>
      <c r="DV140" s="234">
        <v>0.10551711999999901</v>
      </c>
      <c r="DW140" s="234">
        <v>0.44328252000000001</v>
      </c>
      <c r="DX140" s="234">
        <v>90.611832379413002</v>
      </c>
      <c r="DY140" s="234">
        <v>89.404880714844595</v>
      </c>
      <c r="DZ140" s="234">
        <v>90.309412180564394</v>
      </c>
      <c r="EA140" s="234">
        <v>90.392610619302303</v>
      </c>
      <c r="EB140" s="234">
        <v>89.883599493730401</v>
      </c>
      <c r="EC140" s="234">
        <v>90.268006381404206</v>
      </c>
      <c r="ED140" s="234">
        <v>89.660464283363495</v>
      </c>
      <c r="EE140" s="234">
        <v>90.081647201329304</v>
      </c>
      <c r="EF140" s="234">
        <v>89.760968214210095</v>
      </c>
      <c r="EG140" s="234">
        <v>89.133756537510706</v>
      </c>
      <c r="EH140" s="234">
        <v>89.676632668519304</v>
      </c>
      <c r="EI140" s="234">
        <v>89.263057775811305</v>
      </c>
      <c r="EJ140" s="234">
        <v>88.5525870915138</v>
      </c>
      <c r="EK140" s="234">
        <v>89.104024067373999</v>
      </c>
      <c r="EL140" s="234">
        <v>88.683848846554994</v>
      </c>
      <c r="EM140" s="234">
        <v>102.461</v>
      </c>
      <c r="EN140" s="234">
        <v>3392.34</v>
      </c>
      <c r="EO140" s="234">
        <v>7.24282</v>
      </c>
      <c r="EP140" s="234">
        <v>0.65949099999999905</v>
      </c>
      <c r="EQ140" s="234">
        <v>0.150197</v>
      </c>
      <c r="ER140" s="234">
        <v>5.5453200000000003E-3</v>
      </c>
      <c r="ES140" s="234">
        <v>8.0580533199999902</v>
      </c>
    </row>
    <row r="141" spans="1:150" x14ac:dyDescent="0.15">
      <c r="A141" s="310"/>
      <c r="B141" s="311"/>
      <c r="C141" s="234">
        <v>352.56599999999997</v>
      </c>
      <c r="D141" s="234">
        <v>10</v>
      </c>
      <c r="E141" s="234">
        <v>1.0370299999999999</v>
      </c>
      <c r="F141" s="234">
        <v>2.2000000000000001E-4</v>
      </c>
      <c r="G141" s="234">
        <v>3.5707999999999997E-2</v>
      </c>
      <c r="H141" s="234">
        <v>3.3832874999999998</v>
      </c>
      <c r="I141" s="234">
        <v>1.2182850000000001</v>
      </c>
      <c r="J141" s="234">
        <v>4.6015724999999996</v>
      </c>
      <c r="K141" s="234">
        <v>3.4728750000000002</v>
      </c>
      <c r="L141" s="234">
        <v>1.1685975</v>
      </c>
      <c r="M141" s="234">
        <v>4.6414724999999999</v>
      </c>
      <c r="N141" s="234">
        <v>3.6906750000000001</v>
      </c>
      <c r="O141" s="234">
        <v>1.1348825</v>
      </c>
      <c r="P141" s="234">
        <v>4.8255575000000004</v>
      </c>
      <c r="Q141" s="234">
        <v>3.843925</v>
      </c>
      <c r="R141" s="234">
        <v>1.1724025</v>
      </c>
      <c r="S141" s="234">
        <v>5.0163275000000001</v>
      </c>
      <c r="T141" s="234">
        <v>4.0239900000000004</v>
      </c>
      <c r="U141" s="234">
        <v>1.2300800000000001</v>
      </c>
      <c r="V141" s="234">
        <v>5.2540699999999996</v>
      </c>
      <c r="W141" s="234">
        <v>3.1724999999999999</v>
      </c>
      <c r="X141" s="234">
        <v>0.96250000000000002</v>
      </c>
      <c r="Y141" s="234">
        <v>4.1349999999999998</v>
      </c>
      <c r="Z141" s="234">
        <v>3.15</v>
      </c>
      <c r="AA141" s="234">
        <v>0.98550000000000004</v>
      </c>
      <c r="AB141" s="234">
        <v>4.1355000000000004</v>
      </c>
      <c r="AC141" s="234">
        <v>3.08</v>
      </c>
      <c r="AD141" s="234">
        <v>1.0024999999999999</v>
      </c>
      <c r="AE141" s="234">
        <v>4.0824999999999996</v>
      </c>
      <c r="AF141" s="234">
        <v>3.02</v>
      </c>
      <c r="AG141" s="234">
        <v>0.98824999999999996</v>
      </c>
      <c r="AH141" s="234">
        <v>4.0082500000000003</v>
      </c>
      <c r="AI141" s="234">
        <v>2.9590000000000001</v>
      </c>
      <c r="AJ141" s="234">
        <v>0.96899999999999997</v>
      </c>
      <c r="AK141" s="234">
        <v>3.9279999999999999</v>
      </c>
      <c r="AL141" s="234">
        <v>122.05</v>
      </c>
      <c r="AM141" s="234">
        <v>39.037500000000001</v>
      </c>
      <c r="AN141" s="234">
        <v>161.08750000000001</v>
      </c>
      <c r="AO141" s="234">
        <v>122</v>
      </c>
      <c r="AP141" s="234">
        <v>39.049999999999997</v>
      </c>
      <c r="AQ141" s="234">
        <v>161.05000000000001</v>
      </c>
      <c r="AR141" s="234">
        <v>121.925</v>
      </c>
      <c r="AS141" s="234">
        <v>39.024999999999999</v>
      </c>
      <c r="AT141" s="234">
        <v>160.94999999999999</v>
      </c>
      <c r="AU141" s="234">
        <v>121.875</v>
      </c>
      <c r="AV141" s="234">
        <v>39</v>
      </c>
      <c r="AW141" s="234">
        <v>160.875</v>
      </c>
      <c r="AX141" s="234">
        <v>121.8</v>
      </c>
      <c r="AY141" s="234">
        <v>39</v>
      </c>
      <c r="AZ141" s="234">
        <v>160.80000000000001</v>
      </c>
      <c r="BA141" s="234">
        <v>0.39824999999999999</v>
      </c>
      <c r="BB141" s="234">
        <v>0.1275</v>
      </c>
      <c r="BC141" s="234">
        <v>0.52574999999999905</v>
      </c>
      <c r="BD141" s="234">
        <v>0.41549999999999998</v>
      </c>
      <c r="BE141" s="234">
        <v>0.13212499999999999</v>
      </c>
      <c r="BF141" s="234">
        <v>0.54762500000000003</v>
      </c>
      <c r="BG141" s="234">
        <v>0.44750000000000001</v>
      </c>
      <c r="BH141" s="234">
        <v>0.1424</v>
      </c>
      <c r="BI141" s="234">
        <v>0.58989999999999998</v>
      </c>
      <c r="BJ141" s="234">
        <v>0.46124999999999999</v>
      </c>
      <c r="BK141" s="234">
        <v>0.14687500000000001</v>
      </c>
      <c r="BL141" s="234">
        <v>0.60812500000000003</v>
      </c>
      <c r="BM141" s="234">
        <v>0.47489999999999999</v>
      </c>
      <c r="BN141" s="234">
        <v>0.15140000000000001</v>
      </c>
      <c r="BO141" s="234">
        <v>0.62629999999999997</v>
      </c>
      <c r="BP141" s="234">
        <v>6.0399999999999898E-2</v>
      </c>
      <c r="BQ141" s="234">
        <v>2.2349999999999998E-2</v>
      </c>
      <c r="BR141" s="234">
        <v>8.2749999999999893E-2</v>
      </c>
      <c r="BS141" s="234">
        <v>6.3475000000000004E-2</v>
      </c>
      <c r="BT141" s="234">
        <v>2.1617500000000001E-2</v>
      </c>
      <c r="BU141" s="234">
        <v>8.5092500000000001E-2</v>
      </c>
      <c r="BV141" s="234">
        <v>7.1349999999999997E-2</v>
      </c>
      <c r="BW141" s="234">
        <v>2.17275E-2</v>
      </c>
      <c r="BX141" s="234">
        <v>9.3077499999999994E-2</v>
      </c>
      <c r="BY141" s="234">
        <v>7.6499999999999999E-2</v>
      </c>
      <c r="BZ141" s="234">
        <v>2.307E-2</v>
      </c>
      <c r="CA141" s="234">
        <v>9.9569999999999895E-2</v>
      </c>
      <c r="CB141" s="234">
        <v>8.2189999999999999E-2</v>
      </c>
      <c r="CC141" s="234">
        <v>2.4850000000000001E-2</v>
      </c>
      <c r="CD141" s="234">
        <v>0.10704</v>
      </c>
      <c r="CE141" s="234">
        <v>2.1899999999999999E-2</v>
      </c>
      <c r="CF141" s="234">
        <v>8.0412499999999998E-3</v>
      </c>
      <c r="CG141" s="234">
        <v>2.9941249999999999E-2</v>
      </c>
      <c r="CH141" s="234">
        <v>2.41424999999999E-2</v>
      </c>
      <c r="CI141" s="234">
        <v>8.0399999999999899E-3</v>
      </c>
      <c r="CJ141" s="234">
        <v>3.2182499999999899E-2</v>
      </c>
      <c r="CK141" s="234">
        <v>2.92E-2</v>
      </c>
      <c r="CL141" s="234">
        <v>8.7899999999999992E-3</v>
      </c>
      <c r="CM141" s="234">
        <v>3.7989999999999899E-2</v>
      </c>
      <c r="CN141" s="234">
        <v>3.2424999999999898E-2</v>
      </c>
      <c r="CO141" s="234">
        <v>9.6349999999999995E-3</v>
      </c>
      <c r="CP141" s="234">
        <v>4.2059999999999903E-2</v>
      </c>
      <c r="CQ141" s="234">
        <v>3.594E-2</v>
      </c>
      <c r="CR141" s="234">
        <v>1.0659999999999999E-2</v>
      </c>
      <c r="CS141" s="234">
        <v>4.6600000000000003E-2</v>
      </c>
      <c r="CT141" s="234">
        <v>1.6050000000000001E-3</v>
      </c>
      <c r="CU141" s="234">
        <v>6.9749999999999999E-4</v>
      </c>
      <c r="CV141" s="234">
        <v>2.3024999999999999E-3</v>
      </c>
      <c r="CW141" s="234">
        <v>1.8089999999999901E-3</v>
      </c>
      <c r="CX141" s="234">
        <v>6.4950000000000001E-4</v>
      </c>
      <c r="CY141" s="234">
        <v>2.4584999999999902E-3</v>
      </c>
      <c r="CZ141" s="234">
        <v>2.35125E-3</v>
      </c>
      <c r="DA141" s="234">
        <v>6.6925000000000003E-4</v>
      </c>
      <c r="DB141" s="234">
        <v>3.0205000000000002E-3</v>
      </c>
      <c r="DC141" s="234">
        <v>2.7625000000000002E-3</v>
      </c>
      <c r="DD141" s="234">
        <v>7.67E-4</v>
      </c>
      <c r="DE141" s="234">
        <v>3.5295000000000001E-3</v>
      </c>
      <c r="DF141" s="234">
        <v>3.2559999999999898E-3</v>
      </c>
      <c r="DG141" s="234">
        <v>9.0390000000000002E-4</v>
      </c>
      <c r="DH141" s="234">
        <v>4.1598999999999898E-3</v>
      </c>
      <c r="DI141" s="234">
        <v>0.482155</v>
      </c>
      <c r="DJ141" s="234">
        <v>0.15858875</v>
      </c>
      <c r="DK141" s="234">
        <v>0.64074374999999995</v>
      </c>
      <c r="DL141" s="234">
        <v>0.50492649999999994</v>
      </c>
      <c r="DM141" s="234">
        <v>0.16243199999999999</v>
      </c>
      <c r="DN141" s="234">
        <v>0.66735849999999997</v>
      </c>
      <c r="DO141" s="234">
        <v>0.55040124999999995</v>
      </c>
      <c r="DP141" s="234">
        <v>0.17358675000000001</v>
      </c>
      <c r="DQ141" s="234">
        <v>0.72398799999999996</v>
      </c>
      <c r="DR141" s="234">
        <v>0.57293749999999999</v>
      </c>
      <c r="DS141" s="234">
        <v>0.18034700000000001</v>
      </c>
      <c r="DT141" s="234">
        <v>0.75328449999999902</v>
      </c>
      <c r="DU141" s="234">
        <v>0.59628599999999998</v>
      </c>
      <c r="DV141" s="234">
        <v>0.18781390000000001</v>
      </c>
      <c r="DW141" s="234">
        <v>0.78409989999999996</v>
      </c>
      <c r="DX141" s="234">
        <v>82.597919756094996</v>
      </c>
      <c r="DY141" s="234">
        <v>80.396623341819605</v>
      </c>
      <c r="DZ141" s="234">
        <v>82.053082843180206</v>
      </c>
      <c r="EA141" s="234">
        <v>82.2892044683731</v>
      </c>
      <c r="EB141" s="234">
        <v>81.341730693459397</v>
      </c>
      <c r="EC141" s="234">
        <v>82.058593694393593</v>
      </c>
      <c r="ED141" s="234">
        <v>81.304321165695001</v>
      </c>
      <c r="EE141" s="234">
        <v>82.033910998391207</v>
      </c>
      <c r="EF141" s="234">
        <v>81.479251037309993</v>
      </c>
      <c r="EG141" s="234">
        <v>80.506163412239502</v>
      </c>
      <c r="EH141" s="234">
        <v>81.440223569008594</v>
      </c>
      <c r="EI141" s="234">
        <v>80.729790670058904</v>
      </c>
      <c r="EJ141" s="234">
        <v>79.642990108773304</v>
      </c>
      <c r="EK141" s="234">
        <v>80.611711912696506</v>
      </c>
      <c r="EL141" s="234">
        <v>79.875026128685903</v>
      </c>
      <c r="EM141" s="234">
        <v>85.912999999999997</v>
      </c>
      <c r="EN141" s="234">
        <v>3381</v>
      </c>
      <c r="EO141" s="234">
        <v>11.8149</v>
      </c>
      <c r="EP141" s="234">
        <v>1.88</v>
      </c>
      <c r="EQ141" s="234">
        <v>0.73505999999999905</v>
      </c>
      <c r="ER141" s="234">
        <v>5.8613899999999997E-2</v>
      </c>
      <c r="ES141" s="234">
        <v>14.4885739</v>
      </c>
    </row>
    <row r="142" spans="1:150" x14ac:dyDescent="0.15">
      <c r="A142" s="310"/>
      <c r="B142" s="311"/>
      <c r="C142" s="234">
        <v>528.84799999999996</v>
      </c>
      <c r="D142" s="234">
        <v>15</v>
      </c>
      <c r="E142" s="234">
        <v>0.99302999999999997</v>
      </c>
      <c r="F142" s="234">
        <v>2.1000000000000001E-4</v>
      </c>
      <c r="G142" s="234">
        <v>-7.0190000000000001E-3</v>
      </c>
      <c r="H142" s="234">
        <v>3.3990624999999901</v>
      </c>
      <c r="I142" s="234">
        <v>1.2048125000000001</v>
      </c>
      <c r="J142" s="234">
        <v>4.6038749999999897</v>
      </c>
      <c r="K142" s="234">
        <v>3.4675499999999899</v>
      </c>
      <c r="L142" s="234">
        <v>1.1606375</v>
      </c>
      <c r="M142" s="234">
        <v>4.6281874999999904</v>
      </c>
      <c r="N142" s="234">
        <v>3.6959749999999998</v>
      </c>
      <c r="O142" s="234">
        <v>1.1410574999999901</v>
      </c>
      <c r="P142" s="234">
        <v>4.8370324999999896</v>
      </c>
      <c r="Q142" s="234">
        <v>3.8384499999999999</v>
      </c>
      <c r="R142" s="234">
        <v>1.1774150000000001</v>
      </c>
      <c r="S142" s="234">
        <v>5.0158649999999998</v>
      </c>
      <c r="T142" s="234">
        <v>4.01518</v>
      </c>
      <c r="U142" s="234">
        <v>1.2294099999999999</v>
      </c>
      <c r="V142" s="234">
        <v>5.2445899999999996</v>
      </c>
      <c r="W142" s="234">
        <v>2.67</v>
      </c>
      <c r="X142" s="234">
        <v>0.78525</v>
      </c>
      <c r="Y142" s="234">
        <v>3.4552499999999999</v>
      </c>
      <c r="Z142" s="234">
        <v>2.645</v>
      </c>
      <c r="AA142" s="234">
        <v>0.81625000000000003</v>
      </c>
      <c r="AB142" s="234">
        <v>3.4612500000000002</v>
      </c>
      <c r="AC142" s="234">
        <v>2.56</v>
      </c>
      <c r="AD142" s="234">
        <v>0.84175</v>
      </c>
      <c r="AE142" s="234">
        <v>3.4017499999999998</v>
      </c>
      <c r="AF142" s="234">
        <v>2.49275</v>
      </c>
      <c r="AG142" s="234">
        <v>0.82499999999999996</v>
      </c>
      <c r="AH142" s="234">
        <v>3.3177500000000002</v>
      </c>
      <c r="AI142" s="234">
        <v>2.4159999999999999</v>
      </c>
      <c r="AJ142" s="234">
        <v>0.8014</v>
      </c>
      <c r="AK142" s="234">
        <v>3.2174</v>
      </c>
      <c r="AL142" s="234">
        <v>121.65</v>
      </c>
      <c r="AM142" s="234">
        <v>38.912500000000001</v>
      </c>
      <c r="AN142" s="234">
        <v>160.5625</v>
      </c>
      <c r="AO142" s="234">
        <v>121.6</v>
      </c>
      <c r="AP142" s="234">
        <v>38.9</v>
      </c>
      <c r="AQ142" s="234">
        <v>160.5</v>
      </c>
      <c r="AR142" s="234">
        <v>121.47499999999999</v>
      </c>
      <c r="AS142" s="234">
        <v>38.875</v>
      </c>
      <c r="AT142" s="234">
        <v>160.35</v>
      </c>
      <c r="AU142" s="234">
        <v>121.4</v>
      </c>
      <c r="AV142" s="234">
        <v>38.85</v>
      </c>
      <c r="AW142" s="234">
        <v>160.25</v>
      </c>
      <c r="AX142" s="234">
        <v>121.3</v>
      </c>
      <c r="AY142" s="234">
        <v>38.840000000000003</v>
      </c>
      <c r="AZ142" s="234">
        <v>160.13999999999999</v>
      </c>
      <c r="BA142" s="234">
        <v>0.50162499999999999</v>
      </c>
      <c r="BB142" s="234">
        <v>0.1565</v>
      </c>
      <c r="BC142" s="234">
        <v>0.65812499999999996</v>
      </c>
      <c r="BD142" s="234">
        <v>0.52200000000000002</v>
      </c>
      <c r="BE142" s="234">
        <v>0.16469999999999901</v>
      </c>
      <c r="BF142" s="234">
        <v>0.68669999999999998</v>
      </c>
      <c r="BG142" s="234">
        <v>0.55774999999999997</v>
      </c>
      <c r="BH142" s="234">
        <v>0.17859999999999901</v>
      </c>
      <c r="BI142" s="234">
        <v>0.73634999999999995</v>
      </c>
      <c r="BJ142" s="234">
        <v>0.56999999999999995</v>
      </c>
      <c r="BK142" s="234">
        <v>0.18334999999999901</v>
      </c>
      <c r="BL142" s="234">
        <v>0.75334999999999996</v>
      </c>
      <c r="BM142" s="234">
        <v>0.58250000000000002</v>
      </c>
      <c r="BN142" s="234">
        <v>0.18709999999999999</v>
      </c>
      <c r="BO142" s="234">
        <v>0.76959999999999995</v>
      </c>
      <c r="BP142" s="234">
        <v>0.10604999999999901</v>
      </c>
      <c r="BQ142" s="234">
        <v>3.85625E-2</v>
      </c>
      <c r="BR142" s="234">
        <v>0.14461249999999901</v>
      </c>
      <c r="BS142" s="234">
        <v>0.110525</v>
      </c>
      <c r="BT142" s="234">
        <v>3.7350000000000001E-2</v>
      </c>
      <c r="BU142" s="234">
        <v>0.14787500000000001</v>
      </c>
      <c r="BV142" s="234">
        <v>0.12154999999999901</v>
      </c>
      <c r="BW142" s="234">
        <v>3.7249999999999998E-2</v>
      </c>
      <c r="BX142" s="234">
        <v>0.1588</v>
      </c>
      <c r="BY142" s="234">
        <v>0.12867500000000001</v>
      </c>
      <c r="BZ142" s="234">
        <v>3.9174999999999897E-2</v>
      </c>
      <c r="CA142" s="234">
        <v>0.16785</v>
      </c>
      <c r="CB142" s="234">
        <v>0.13689999999999999</v>
      </c>
      <c r="CC142" s="234">
        <v>4.1680000000000002E-2</v>
      </c>
      <c r="CD142" s="234">
        <v>0.17857999999999999</v>
      </c>
      <c r="CE142" s="234">
        <v>4.8312500000000001E-2</v>
      </c>
      <c r="CF142" s="234">
        <v>1.7162500000000001E-2</v>
      </c>
      <c r="CG142" s="234">
        <v>6.5475000000000005E-2</v>
      </c>
      <c r="CH142" s="234">
        <v>5.2449999999999997E-2</v>
      </c>
      <c r="CI142" s="234">
        <v>1.7309999999999999E-2</v>
      </c>
      <c r="CJ142" s="234">
        <v>6.9760000000000003E-2</v>
      </c>
      <c r="CK142" s="234">
        <v>6.1524999999999899E-2</v>
      </c>
      <c r="CL142" s="234">
        <v>1.87549999999999E-2</v>
      </c>
      <c r="CM142" s="234">
        <v>8.0279999999999893E-2</v>
      </c>
      <c r="CN142" s="234">
        <v>6.6775000000000001E-2</v>
      </c>
      <c r="CO142" s="234">
        <v>2.01075E-2</v>
      </c>
      <c r="CP142" s="234">
        <v>8.6882500000000001E-2</v>
      </c>
      <c r="CQ142" s="234">
        <v>7.2569999999999996E-2</v>
      </c>
      <c r="CR142" s="234">
        <v>2.188E-2</v>
      </c>
      <c r="CS142" s="234">
        <v>9.4449999999999895E-2</v>
      </c>
      <c r="CT142" s="234">
        <v>5.8324999999999896E-3</v>
      </c>
      <c r="CU142" s="234">
        <v>2.4887500000000001E-3</v>
      </c>
      <c r="CV142" s="234">
        <v>8.3212499999999901E-3</v>
      </c>
      <c r="CW142" s="234">
        <v>6.45E-3</v>
      </c>
      <c r="CX142" s="234">
        <v>2.3014999999999902E-3</v>
      </c>
      <c r="CY142" s="234">
        <v>8.7514999999999902E-3</v>
      </c>
      <c r="CZ142" s="234">
        <v>8.0675E-3</v>
      </c>
      <c r="DA142" s="234">
        <v>2.3177499999999999E-3</v>
      </c>
      <c r="DB142" s="234">
        <v>1.038525E-2</v>
      </c>
      <c r="DC142" s="234">
        <v>9.2525000000000003E-3</v>
      </c>
      <c r="DD142" s="234">
        <v>2.5899999999999999E-3</v>
      </c>
      <c r="DE142" s="234">
        <v>1.1842500000000001E-2</v>
      </c>
      <c r="DF142" s="234">
        <v>1.0699999999999999E-2</v>
      </c>
      <c r="DG142" s="234">
        <v>2.99E-3</v>
      </c>
      <c r="DH142" s="234">
        <v>1.36899999999999E-2</v>
      </c>
      <c r="DI142" s="234">
        <v>0.66181999999999996</v>
      </c>
      <c r="DJ142" s="234">
        <v>0.21471375000000001</v>
      </c>
      <c r="DK142" s="234">
        <v>0.876533749999999</v>
      </c>
      <c r="DL142" s="234">
        <v>0.69142499999999996</v>
      </c>
      <c r="DM142" s="234">
        <v>0.22166149999999901</v>
      </c>
      <c r="DN142" s="234">
        <v>0.91308650000000002</v>
      </c>
      <c r="DO142" s="234">
        <v>0.74889249999999996</v>
      </c>
      <c r="DP142" s="234">
        <v>0.23692274999999999</v>
      </c>
      <c r="DQ142" s="234">
        <v>0.98581524999999903</v>
      </c>
      <c r="DR142" s="234">
        <v>0.77470249999999996</v>
      </c>
      <c r="DS142" s="234">
        <v>0.24522249999999901</v>
      </c>
      <c r="DT142" s="234">
        <v>1.019925</v>
      </c>
      <c r="DU142" s="234">
        <v>0.80266999999999999</v>
      </c>
      <c r="DV142" s="234">
        <v>0.25364999999999999</v>
      </c>
      <c r="DW142" s="234">
        <v>1.0563199999999999</v>
      </c>
      <c r="DX142" s="234">
        <v>75.794778036324004</v>
      </c>
      <c r="DY142" s="234">
        <v>72.887740072538406</v>
      </c>
      <c r="DZ142" s="234">
        <v>75.082676508462995</v>
      </c>
      <c r="EA142" s="234">
        <v>75.496257728603894</v>
      </c>
      <c r="EB142" s="234">
        <v>74.302483742102197</v>
      </c>
      <c r="EC142" s="234">
        <v>75.206456343402294</v>
      </c>
      <c r="ED142" s="234">
        <v>74.476643844076406</v>
      </c>
      <c r="EE142" s="234">
        <v>75.383220902171701</v>
      </c>
      <c r="EF142" s="234">
        <v>74.694523137068501</v>
      </c>
      <c r="EG142" s="234">
        <v>73.576631029330599</v>
      </c>
      <c r="EH142" s="234">
        <v>74.7688323869139</v>
      </c>
      <c r="EI142" s="234">
        <v>73.863274260362203</v>
      </c>
      <c r="EJ142" s="234">
        <v>72.570296634980707</v>
      </c>
      <c r="EK142" s="234">
        <v>73.763059333727497</v>
      </c>
      <c r="EL142" s="234">
        <v>72.856710087852093</v>
      </c>
      <c r="EM142" s="234">
        <v>71.582400000000007</v>
      </c>
      <c r="EN142" s="234">
        <v>3369.04</v>
      </c>
      <c r="EO142" s="234">
        <v>14.7401999999999</v>
      </c>
      <c r="EP142" s="234">
        <v>3.2335799999999999</v>
      </c>
      <c r="EQ142" s="234">
        <v>1.5659399999999899</v>
      </c>
      <c r="ER142" s="234">
        <v>0.204177</v>
      </c>
      <c r="ES142" s="234">
        <v>19.743897</v>
      </c>
    </row>
    <row r="143" spans="1:150" x14ac:dyDescent="0.15">
      <c r="A143" s="310"/>
      <c r="B143" s="311"/>
      <c r="C143" s="234">
        <v>705.13099999999997</v>
      </c>
      <c r="D143" s="234">
        <v>20</v>
      </c>
      <c r="E143" s="234">
        <v>0.95369999999999999</v>
      </c>
      <c r="F143" s="234">
        <v>1.9000000000000001E-4</v>
      </c>
      <c r="G143" s="234">
        <v>-4.8548000000000001E-2</v>
      </c>
      <c r="H143" s="234">
        <v>3.4043375</v>
      </c>
      <c r="I143" s="234">
        <v>1.1876687500000001</v>
      </c>
      <c r="J143" s="234">
        <v>4.5920062499999998</v>
      </c>
      <c r="K143" s="234">
        <v>3.4847250000000001</v>
      </c>
      <c r="L143" s="234">
        <v>1.167225</v>
      </c>
      <c r="M143" s="234">
        <v>4.6519500000000003</v>
      </c>
      <c r="N143" s="234">
        <v>3.70255</v>
      </c>
      <c r="O143" s="234">
        <v>1.1460375</v>
      </c>
      <c r="P143" s="234">
        <v>4.8485874999999998</v>
      </c>
      <c r="Q143" s="234">
        <v>3.8363499999999999</v>
      </c>
      <c r="R143" s="234">
        <v>1.17984</v>
      </c>
      <c r="S143" s="234">
        <v>5.0161899999999999</v>
      </c>
      <c r="T143" s="234">
        <v>3.9735199999999899</v>
      </c>
      <c r="U143" s="234">
        <v>1.2234799999999999</v>
      </c>
      <c r="V143" s="234">
        <v>5.1970000000000001</v>
      </c>
      <c r="W143" s="234">
        <v>2.2262499999999998</v>
      </c>
      <c r="X143" s="234">
        <v>0.63300000000000001</v>
      </c>
      <c r="Y143" s="234">
        <v>2.8592499999999998</v>
      </c>
      <c r="Z143" s="234">
        <v>2.2004999999999999</v>
      </c>
      <c r="AA143" s="234">
        <v>0.66949999999999998</v>
      </c>
      <c r="AB143" s="234">
        <v>2.87</v>
      </c>
      <c r="AC143" s="234">
        <v>2.1124999999999998</v>
      </c>
      <c r="AD143" s="234">
        <v>0.70099999999999996</v>
      </c>
      <c r="AE143" s="234">
        <v>2.8134999999999999</v>
      </c>
      <c r="AF143" s="234">
        <v>2.0379999999999998</v>
      </c>
      <c r="AG143" s="234">
        <v>0.68300000000000005</v>
      </c>
      <c r="AH143" s="234">
        <v>2.7210000000000001</v>
      </c>
      <c r="AI143" s="234">
        <v>1.9550000000000001</v>
      </c>
      <c r="AJ143" s="234">
        <v>0.65749999999999997</v>
      </c>
      <c r="AK143" s="234">
        <v>2.6124999999999998</v>
      </c>
      <c r="AL143" s="234">
        <v>121.25</v>
      </c>
      <c r="AM143" s="234">
        <v>38.774999999999999</v>
      </c>
      <c r="AN143" s="234">
        <v>160.02500000000001</v>
      </c>
      <c r="AO143" s="234">
        <v>121.175</v>
      </c>
      <c r="AP143" s="234">
        <v>38.774999999999999</v>
      </c>
      <c r="AQ143" s="234">
        <v>159.94999999999999</v>
      </c>
      <c r="AR143" s="234">
        <v>121</v>
      </c>
      <c r="AS143" s="234">
        <v>38.725000000000001</v>
      </c>
      <c r="AT143" s="234">
        <v>159.72499999999999</v>
      </c>
      <c r="AU143" s="234">
        <v>120.9</v>
      </c>
      <c r="AV143" s="234">
        <v>38.700000000000003</v>
      </c>
      <c r="AW143" s="234">
        <v>159.6</v>
      </c>
      <c r="AX143" s="234">
        <v>120.8</v>
      </c>
      <c r="AY143" s="234">
        <v>38.68</v>
      </c>
      <c r="AZ143" s="234">
        <v>159.47999999999999</v>
      </c>
      <c r="BA143" s="234">
        <v>0.5675</v>
      </c>
      <c r="BB143" s="234">
        <v>0.17324999999999999</v>
      </c>
      <c r="BC143" s="234">
        <v>0.74075000000000002</v>
      </c>
      <c r="BD143" s="234">
        <v>0.59125000000000005</v>
      </c>
      <c r="BE143" s="234">
        <v>0.18442500000000001</v>
      </c>
      <c r="BF143" s="234">
        <v>0.775675</v>
      </c>
      <c r="BG143" s="234">
        <v>0.628</v>
      </c>
      <c r="BH143" s="234">
        <v>0.20232499999999901</v>
      </c>
      <c r="BI143" s="234">
        <v>0.83032499999999998</v>
      </c>
      <c r="BJ143" s="234">
        <v>0.63800000000000001</v>
      </c>
      <c r="BK143" s="234">
        <v>0.20705000000000001</v>
      </c>
      <c r="BL143" s="234">
        <v>0.84504999999999997</v>
      </c>
      <c r="BM143" s="234">
        <v>0.64779999999999904</v>
      </c>
      <c r="BN143" s="234">
        <v>0.2102</v>
      </c>
      <c r="BO143" s="234">
        <v>0.85799999999999899</v>
      </c>
      <c r="BP143" s="234">
        <v>0.15237500000000001</v>
      </c>
      <c r="BQ143" s="234">
        <v>5.45E-2</v>
      </c>
      <c r="BR143" s="234">
        <v>0.206875</v>
      </c>
      <c r="BS143" s="234">
        <v>0.157775</v>
      </c>
      <c r="BT143" s="234">
        <v>5.3175E-2</v>
      </c>
      <c r="BU143" s="234">
        <v>0.21095</v>
      </c>
      <c r="BV143" s="234">
        <v>0.17122499999999999</v>
      </c>
      <c r="BW143" s="234">
        <v>5.2850000000000001E-2</v>
      </c>
      <c r="BX143" s="234">
        <v>0.224075</v>
      </c>
      <c r="BY143" s="234">
        <v>0.17987500000000001</v>
      </c>
      <c r="BZ143" s="234">
        <v>5.5225000000000003E-2</v>
      </c>
      <c r="CA143" s="234">
        <v>0.2351</v>
      </c>
      <c r="CB143" s="234">
        <v>0.1898</v>
      </c>
      <c r="CC143" s="234">
        <v>5.8000000000000003E-2</v>
      </c>
      <c r="CD143" s="234">
        <v>0.24779999999999999</v>
      </c>
      <c r="CE143" s="234">
        <v>7.7687500000000007E-2</v>
      </c>
      <c r="CF143" s="234">
        <v>2.67125E-2</v>
      </c>
      <c r="CG143" s="234">
        <v>0.10440000000000001</v>
      </c>
      <c r="CH143" s="234">
        <v>8.3525000000000002E-2</v>
      </c>
      <c r="CI143" s="234">
        <v>2.7175000000000001E-2</v>
      </c>
      <c r="CJ143" s="234">
        <v>0.11070000000000001</v>
      </c>
      <c r="CK143" s="234">
        <v>9.5974999999999894E-2</v>
      </c>
      <c r="CL143" s="234">
        <v>2.9499999999999998E-2</v>
      </c>
      <c r="CM143" s="234">
        <v>0.125475</v>
      </c>
      <c r="CN143" s="234">
        <v>0.10245</v>
      </c>
      <c r="CO143" s="234">
        <v>3.1350000000000003E-2</v>
      </c>
      <c r="CP143" s="234">
        <v>0.1338</v>
      </c>
      <c r="CQ143" s="234">
        <v>0.1095</v>
      </c>
      <c r="CR143" s="234">
        <v>3.3669999999999999E-2</v>
      </c>
      <c r="CS143" s="234">
        <v>0.14316999999999999</v>
      </c>
      <c r="CT143" s="234">
        <v>1.355E-2</v>
      </c>
      <c r="CU143" s="234">
        <v>5.6724999999999996E-3</v>
      </c>
      <c r="CV143" s="234">
        <v>1.92225E-2</v>
      </c>
      <c r="CW143" s="234">
        <v>1.4782500000000001E-2</v>
      </c>
      <c r="CX143" s="234">
        <v>5.2500000000000003E-3</v>
      </c>
      <c r="CY143" s="234">
        <v>2.0032500000000002E-2</v>
      </c>
      <c r="CZ143" s="234">
        <v>1.7989999999999999E-2</v>
      </c>
      <c r="DA143" s="234">
        <v>5.2100000000000002E-3</v>
      </c>
      <c r="DB143" s="234">
        <v>2.3199999999999998E-2</v>
      </c>
      <c r="DC143" s="234">
        <v>2.03024999999999E-2</v>
      </c>
      <c r="DD143" s="234">
        <v>5.7549999999999997E-3</v>
      </c>
      <c r="DE143" s="234">
        <v>2.60574999999999E-2</v>
      </c>
      <c r="DF143" s="234">
        <v>2.308E-2</v>
      </c>
      <c r="DG143" s="234">
        <v>6.5309999999999899E-3</v>
      </c>
      <c r="DH143" s="234">
        <v>2.9610999999999998E-2</v>
      </c>
      <c r="DI143" s="234">
        <v>0.81111250000000001</v>
      </c>
      <c r="DJ143" s="234">
        <v>0.26013500000000001</v>
      </c>
      <c r="DK143" s="234">
        <v>1.0712474999999999</v>
      </c>
      <c r="DL143" s="234">
        <v>0.84733250000000004</v>
      </c>
      <c r="DM143" s="234">
        <v>0.27002499999999902</v>
      </c>
      <c r="DN143" s="234">
        <v>1.1173575</v>
      </c>
      <c r="DO143" s="234">
        <v>0.91318999999999995</v>
      </c>
      <c r="DP143" s="234">
        <v>0.289885</v>
      </c>
      <c r="DQ143" s="234">
        <v>1.2030749999999999</v>
      </c>
      <c r="DR143" s="234">
        <v>0.94062749999999995</v>
      </c>
      <c r="DS143" s="234">
        <v>0.29937999999999998</v>
      </c>
      <c r="DT143" s="234">
        <v>1.2400074999999999</v>
      </c>
      <c r="DU143" s="234">
        <v>0.97017999999999904</v>
      </c>
      <c r="DV143" s="234">
        <v>0.30840099999999998</v>
      </c>
      <c r="DW143" s="234">
        <v>1.278581</v>
      </c>
      <c r="DX143" s="234">
        <v>69.965633620490294</v>
      </c>
      <c r="DY143" s="234">
        <v>66.600034597420503</v>
      </c>
      <c r="DZ143" s="234">
        <v>69.148352738279399</v>
      </c>
      <c r="EA143" s="234">
        <v>69.777802692567505</v>
      </c>
      <c r="EB143" s="234">
        <v>68.299231552633998</v>
      </c>
      <c r="EC143" s="234">
        <v>69.420485386279694</v>
      </c>
      <c r="ED143" s="234">
        <v>68.769916446741604</v>
      </c>
      <c r="EE143" s="234">
        <v>69.794918674646794</v>
      </c>
      <c r="EF143" s="234">
        <v>69.016894208590401</v>
      </c>
      <c r="EG143" s="234">
        <v>67.8270622536551</v>
      </c>
      <c r="EH143" s="234">
        <v>69.159596499432098</v>
      </c>
      <c r="EI143" s="234">
        <v>68.148781358177203</v>
      </c>
      <c r="EJ143" s="234">
        <v>66.771114638520601</v>
      </c>
      <c r="EK143" s="234">
        <v>68.158015051831796</v>
      </c>
      <c r="EL143" s="234">
        <v>67.105642896304502</v>
      </c>
      <c r="EM143" s="234">
        <v>59.104499999999902</v>
      </c>
      <c r="EN143" s="234">
        <v>3356.78</v>
      </c>
      <c r="EO143" s="234">
        <v>16.588200000000001</v>
      </c>
      <c r="EP143" s="234">
        <v>4.5833000000000004</v>
      </c>
      <c r="EQ143" s="234">
        <v>2.4582700000000002</v>
      </c>
      <c r="ER143" s="234">
        <v>0.46055099999999999</v>
      </c>
      <c r="ES143" s="234">
        <v>24.090320999999999</v>
      </c>
    </row>
    <row r="144" spans="1:150" s="264" customFormat="1" x14ac:dyDescent="0.15">
      <c r="A144" s="312"/>
      <c r="B144" s="313"/>
      <c r="C144" s="234">
        <v>881.41399999999999</v>
      </c>
      <c r="D144" s="234">
        <v>25</v>
      </c>
      <c r="E144" s="234">
        <v>0.91598000000000002</v>
      </c>
      <c r="F144" s="234">
        <v>1.8000000000000001E-4</v>
      </c>
      <c r="G144" s="234">
        <v>-9.1727000000000003E-2</v>
      </c>
      <c r="H144" s="234">
        <v>3.4144374999999898</v>
      </c>
      <c r="I144" s="234">
        <v>1.17087125</v>
      </c>
      <c r="J144" s="234">
        <v>4.5853087499999896</v>
      </c>
      <c r="K144" s="234">
        <v>3.4980499999999899</v>
      </c>
      <c r="L144" s="234">
        <v>1.1575899999999999</v>
      </c>
      <c r="M144" s="234">
        <v>4.65564</v>
      </c>
      <c r="N144" s="234">
        <v>3.7063999999999999</v>
      </c>
      <c r="O144" s="234">
        <v>1.1512724999999999</v>
      </c>
      <c r="P144" s="234">
        <v>4.8576724999999996</v>
      </c>
      <c r="Q144" s="234">
        <v>3.824325</v>
      </c>
      <c r="R144" s="234">
        <v>1.1869400000000001</v>
      </c>
      <c r="S144" s="234">
        <v>5.0112649999999999</v>
      </c>
      <c r="T144" s="234">
        <v>3.98767</v>
      </c>
      <c r="U144" s="234">
        <v>1.2315700000000001</v>
      </c>
      <c r="V144" s="234">
        <v>5.2192400000000001</v>
      </c>
      <c r="W144" s="234">
        <v>1.8374999999999999</v>
      </c>
      <c r="X144" s="234">
        <v>0.50324999999999998</v>
      </c>
      <c r="Y144" s="234">
        <v>2.3407499999999999</v>
      </c>
      <c r="Z144" s="234">
        <v>1.8129999999999999</v>
      </c>
      <c r="AA144" s="234">
        <v>0.54200000000000004</v>
      </c>
      <c r="AB144" s="234">
        <v>2.355</v>
      </c>
      <c r="AC144" s="234">
        <v>1.7244999999999999</v>
      </c>
      <c r="AD144" s="234">
        <v>0.57850000000000001</v>
      </c>
      <c r="AE144" s="234">
        <v>2.3029999999999999</v>
      </c>
      <c r="AF144" s="234">
        <v>1.649</v>
      </c>
      <c r="AG144" s="234">
        <v>0.56025000000000003</v>
      </c>
      <c r="AH144" s="234">
        <v>2.2092499999999999</v>
      </c>
      <c r="AI144" s="234">
        <v>1.5680000000000001</v>
      </c>
      <c r="AJ144" s="234">
        <v>0.53449999999999998</v>
      </c>
      <c r="AK144" s="234">
        <v>2.1025</v>
      </c>
      <c r="AL144" s="234">
        <v>120.825</v>
      </c>
      <c r="AM144" s="234">
        <v>38.625</v>
      </c>
      <c r="AN144" s="234">
        <v>159.44999999999999</v>
      </c>
      <c r="AO144" s="234">
        <v>120.72499999999999</v>
      </c>
      <c r="AP144" s="234">
        <v>38.625</v>
      </c>
      <c r="AQ144" s="234">
        <v>159.35</v>
      </c>
      <c r="AR144" s="234">
        <v>120.5</v>
      </c>
      <c r="AS144" s="234">
        <v>38.575000000000003</v>
      </c>
      <c r="AT144" s="234">
        <v>159.07499999999999</v>
      </c>
      <c r="AU144" s="234">
        <v>120.375</v>
      </c>
      <c r="AV144" s="234">
        <v>38.549999999999997</v>
      </c>
      <c r="AW144" s="234">
        <v>158.92500000000001</v>
      </c>
      <c r="AX144" s="234">
        <v>120.3</v>
      </c>
      <c r="AY144" s="234">
        <v>38.5</v>
      </c>
      <c r="AZ144" s="234">
        <v>158.80000000000001</v>
      </c>
      <c r="BA144" s="234">
        <v>0.60875000000000001</v>
      </c>
      <c r="BB144" s="234">
        <v>0.1825</v>
      </c>
      <c r="BC144" s="234">
        <v>0.79125000000000001</v>
      </c>
      <c r="BD144" s="234">
        <v>0.63424999999999998</v>
      </c>
      <c r="BE144" s="234">
        <v>0.19589999999999999</v>
      </c>
      <c r="BF144" s="234">
        <v>0.83014999999999906</v>
      </c>
      <c r="BG144" s="234">
        <v>0.67100000000000004</v>
      </c>
      <c r="BH144" s="234">
        <v>0.2175</v>
      </c>
      <c r="BI144" s="234">
        <v>0.88849999999999996</v>
      </c>
      <c r="BJ144" s="234">
        <v>0.67949999999999999</v>
      </c>
      <c r="BK144" s="234">
        <v>0.222</v>
      </c>
      <c r="BL144" s="234">
        <v>0.90149999999999997</v>
      </c>
      <c r="BM144" s="234">
        <v>0.68589999999999995</v>
      </c>
      <c r="BN144" s="234">
        <v>0.22450000000000001</v>
      </c>
      <c r="BO144" s="234">
        <v>0.91039999999999999</v>
      </c>
      <c r="BP144" s="234">
        <v>0.19687499999999999</v>
      </c>
      <c r="BQ144" s="234">
        <v>6.9437499999999999E-2</v>
      </c>
      <c r="BR144" s="234">
        <v>0.26631250000000001</v>
      </c>
      <c r="BS144" s="234">
        <v>0.203375</v>
      </c>
      <c r="BT144" s="234">
        <v>6.8099999999999994E-2</v>
      </c>
      <c r="BU144" s="234">
        <v>0.27147500000000002</v>
      </c>
      <c r="BV144" s="234">
        <v>0.21817500000000001</v>
      </c>
      <c r="BW144" s="234">
        <v>6.7875000000000005E-2</v>
      </c>
      <c r="BX144" s="234">
        <v>0.28605000000000003</v>
      </c>
      <c r="BY144" s="234">
        <v>0.22769999999999899</v>
      </c>
      <c r="BZ144" s="234">
        <v>7.0400000000000004E-2</v>
      </c>
      <c r="CA144" s="234">
        <v>0.29809999999999998</v>
      </c>
      <c r="CB144" s="234">
        <v>0.23830000000000001</v>
      </c>
      <c r="CC144" s="234">
        <v>7.3709999999999998E-2</v>
      </c>
      <c r="CD144" s="234">
        <v>0.31201000000000001</v>
      </c>
      <c r="CE144" s="234">
        <v>0.106325</v>
      </c>
      <c r="CF144" s="234">
        <v>3.5362499999999998E-2</v>
      </c>
      <c r="CG144" s="234">
        <v>0.14168749999999999</v>
      </c>
      <c r="CH144" s="234">
        <v>0.11334999999999899</v>
      </c>
      <c r="CI144" s="234">
        <v>3.6575000000000003E-2</v>
      </c>
      <c r="CJ144" s="234">
        <v>0.149925</v>
      </c>
      <c r="CK144" s="234">
        <v>0.12839999999999999</v>
      </c>
      <c r="CL144" s="234">
        <v>3.9725000000000003E-2</v>
      </c>
      <c r="CM144" s="234">
        <v>0.168125</v>
      </c>
      <c r="CN144" s="234">
        <v>0.1353</v>
      </c>
      <c r="CO144" s="234">
        <v>4.1974999999999998E-2</v>
      </c>
      <c r="CP144" s="234">
        <v>0.17727499999999999</v>
      </c>
      <c r="CQ144" s="234">
        <v>0.1426</v>
      </c>
      <c r="CR144" s="234">
        <v>4.4179999999999997E-2</v>
      </c>
      <c r="CS144" s="234">
        <v>0.18678</v>
      </c>
      <c r="CT144" s="234">
        <v>2.4975000000000001E-2</v>
      </c>
      <c r="CU144" s="234">
        <v>1.02312499999999E-2</v>
      </c>
      <c r="CV144" s="234">
        <v>3.5206250000000001E-2</v>
      </c>
      <c r="CW144" s="234">
        <v>2.69E-2</v>
      </c>
      <c r="CX144" s="234">
        <v>9.5350000000000001E-3</v>
      </c>
      <c r="CY144" s="234">
        <v>3.6435000000000002E-2</v>
      </c>
      <c r="CZ144" s="234">
        <v>3.2074999999999999E-2</v>
      </c>
      <c r="DA144" s="234">
        <v>9.3425000000000001E-3</v>
      </c>
      <c r="DB144" s="234">
        <v>4.1417500000000003E-2</v>
      </c>
      <c r="DC144" s="234">
        <v>3.5700000000000003E-2</v>
      </c>
      <c r="DD144" s="234">
        <v>1.0212499999999999E-2</v>
      </c>
      <c r="DE144" s="234">
        <v>4.5912500000000002E-2</v>
      </c>
      <c r="DF144" s="234">
        <v>3.9919999999999997E-2</v>
      </c>
      <c r="DG144" s="234">
        <v>1.141E-2</v>
      </c>
      <c r="DH144" s="234">
        <v>5.1330000000000001E-2</v>
      </c>
      <c r="DI144" s="234">
        <v>0.93692500000000001</v>
      </c>
      <c r="DJ144" s="234">
        <v>0.29753125000000002</v>
      </c>
      <c r="DK144" s="234">
        <v>1.23445625</v>
      </c>
      <c r="DL144" s="234">
        <v>0.97787499999999905</v>
      </c>
      <c r="DM144" s="234">
        <v>0.31011</v>
      </c>
      <c r="DN144" s="234">
        <v>1.2879849999999999</v>
      </c>
      <c r="DO144" s="234">
        <v>1.04965</v>
      </c>
      <c r="DP144" s="234">
        <v>0.33444249999999998</v>
      </c>
      <c r="DQ144" s="234">
        <v>1.3840924999999999</v>
      </c>
      <c r="DR144" s="234">
        <v>1.0782</v>
      </c>
      <c r="DS144" s="234">
        <v>0.34458749999999999</v>
      </c>
      <c r="DT144" s="234">
        <v>1.4227875000000001</v>
      </c>
      <c r="DU144" s="234">
        <v>1.1067199999999999</v>
      </c>
      <c r="DV144" s="234">
        <v>0.353799999999999</v>
      </c>
      <c r="DW144" s="234">
        <v>1.46052</v>
      </c>
      <c r="DX144" s="234">
        <v>64.973183552578902</v>
      </c>
      <c r="DY144" s="234">
        <v>61.3380947379476</v>
      </c>
      <c r="DZ144" s="234">
        <v>64.097046776667796</v>
      </c>
      <c r="EA144" s="234">
        <v>64.860028122203701</v>
      </c>
      <c r="EB144" s="234">
        <v>63.171132823836601</v>
      </c>
      <c r="EC144" s="234">
        <v>64.453390373335097</v>
      </c>
      <c r="ED144" s="234">
        <v>63.926070594960201</v>
      </c>
      <c r="EE144" s="234">
        <v>65.033600693691696</v>
      </c>
      <c r="EF144" s="234">
        <v>64.193686476879193</v>
      </c>
      <c r="EG144" s="234">
        <v>63.021702838063398</v>
      </c>
      <c r="EH144" s="234">
        <v>64.424855805854804</v>
      </c>
      <c r="EI144" s="234">
        <v>63.361535014891501</v>
      </c>
      <c r="EJ144" s="234">
        <v>61.975928870897697</v>
      </c>
      <c r="EK144" s="234">
        <v>63.453928773318196</v>
      </c>
      <c r="EL144" s="234">
        <v>62.333963245967098</v>
      </c>
      <c r="EM144" s="234">
        <v>48.297499999999999</v>
      </c>
      <c r="EN144" s="234">
        <v>3343.8</v>
      </c>
      <c r="EO144" s="234">
        <v>17.721</v>
      </c>
      <c r="EP144" s="234">
        <v>5.8650099999999998</v>
      </c>
      <c r="EQ144" s="234">
        <v>3.30158</v>
      </c>
      <c r="ER144" s="234">
        <v>0.82804</v>
      </c>
      <c r="ES144" s="234">
        <v>27.715630000000001</v>
      </c>
    </row>
    <row r="145" spans="1:165" ht="14" thickBot="1" x14ac:dyDescent="0.2">
      <c r="A145" s="262"/>
      <c r="B145" s="263"/>
      <c r="E145" s="215"/>
      <c r="F145" s="216"/>
      <c r="G145" s="216"/>
      <c r="H145" s="217"/>
      <c r="I145" s="216"/>
      <c r="J145" s="216"/>
      <c r="K145" s="217"/>
      <c r="L145" s="216"/>
      <c r="M145" s="258"/>
      <c r="N145" s="265"/>
      <c r="O145" s="258"/>
      <c r="P145" s="258"/>
      <c r="Q145" s="265"/>
      <c r="R145" s="258"/>
      <c r="S145" s="258"/>
      <c r="T145" s="265"/>
      <c r="U145" s="258"/>
      <c r="V145" s="258"/>
      <c r="W145" s="218"/>
      <c r="X145" s="258"/>
      <c r="Y145" s="266"/>
      <c r="Z145" s="219"/>
      <c r="AA145" s="258"/>
      <c r="AB145" s="266"/>
      <c r="AC145" s="219"/>
      <c r="AD145" s="258"/>
      <c r="AE145" s="266"/>
      <c r="AF145" s="219"/>
      <c r="AG145" s="258"/>
      <c r="AH145" s="266"/>
      <c r="AI145" s="219"/>
      <c r="AJ145" s="258"/>
      <c r="AK145" s="258"/>
      <c r="AL145" s="218"/>
      <c r="AM145" s="258"/>
      <c r="AN145" s="258"/>
      <c r="AO145" s="265"/>
      <c r="AP145" s="258"/>
      <c r="AR145" s="267"/>
      <c r="AS145" s="258"/>
      <c r="AT145" s="268"/>
    </row>
    <row r="146" spans="1:165" s="249" customFormat="1" ht="14" thickTop="1" x14ac:dyDescent="0.15">
      <c r="A146" s="247" t="s">
        <v>71</v>
      </c>
      <c r="B146" s="248" t="s">
        <v>70</v>
      </c>
      <c r="C146" s="247" t="s">
        <v>72</v>
      </c>
      <c r="E146" s="248"/>
      <c r="H146" s="250" t="s">
        <v>93</v>
      </c>
      <c r="K146" s="250" t="s">
        <v>95</v>
      </c>
      <c r="M146" s="247"/>
      <c r="N146" s="250" t="s">
        <v>96</v>
      </c>
      <c r="O146" s="247"/>
      <c r="P146" s="247"/>
      <c r="Q146" s="250" t="s">
        <v>97</v>
      </c>
      <c r="S146" s="247"/>
      <c r="T146" s="250" t="s">
        <v>98</v>
      </c>
      <c r="U146" s="247"/>
      <c r="V146" s="251"/>
      <c r="W146" s="247" t="s">
        <v>99</v>
      </c>
      <c r="X146" s="247" t="s">
        <v>109</v>
      </c>
      <c r="Y146" s="248"/>
      <c r="Z146" s="250" t="s">
        <v>99</v>
      </c>
      <c r="AA146" s="247" t="s">
        <v>110</v>
      </c>
      <c r="AB146" s="252"/>
      <c r="AC146" s="250" t="s">
        <v>99</v>
      </c>
      <c r="AD146" s="247" t="s">
        <v>111</v>
      </c>
      <c r="AE146" s="248"/>
      <c r="AF146" s="250" t="s">
        <v>99</v>
      </c>
      <c r="AG146" s="247" t="s">
        <v>112</v>
      </c>
      <c r="AH146" s="252"/>
      <c r="AI146" s="250" t="s">
        <v>99</v>
      </c>
      <c r="AJ146" s="247" t="s">
        <v>113</v>
      </c>
      <c r="AK146" s="251"/>
      <c r="AL146" s="247" t="s">
        <v>115</v>
      </c>
      <c r="AM146" s="247" t="s">
        <v>109</v>
      </c>
      <c r="AO146" s="250" t="s">
        <v>115</v>
      </c>
      <c r="AP146" s="247" t="s">
        <v>110</v>
      </c>
      <c r="AQ146" s="247"/>
      <c r="AR146" s="250" t="s">
        <v>115</v>
      </c>
      <c r="AS146" s="247" t="s">
        <v>111</v>
      </c>
      <c r="AU146" s="250" t="s">
        <v>115</v>
      </c>
      <c r="AV146" s="247" t="s">
        <v>112</v>
      </c>
      <c r="AW146" s="247"/>
      <c r="AX146" s="250" t="s">
        <v>115</v>
      </c>
      <c r="AY146" s="247" t="s">
        <v>113</v>
      </c>
      <c r="AZ146" s="251"/>
      <c r="BA146" s="247" t="s">
        <v>116</v>
      </c>
      <c r="BB146" s="247" t="s">
        <v>109</v>
      </c>
      <c r="BD146" s="250" t="s">
        <v>116</v>
      </c>
      <c r="BE146" s="247" t="s">
        <v>110</v>
      </c>
      <c r="BF146" s="247"/>
      <c r="BG146" s="250" t="s">
        <v>116</v>
      </c>
      <c r="BH146" s="247" t="s">
        <v>111</v>
      </c>
      <c r="BJ146" s="250" t="s">
        <v>116</v>
      </c>
      <c r="BK146" s="247" t="s">
        <v>112</v>
      </c>
      <c r="BL146" s="247"/>
      <c r="BM146" s="250" t="s">
        <v>116</v>
      </c>
      <c r="BN146" s="247" t="s">
        <v>113</v>
      </c>
      <c r="BO146" s="251"/>
      <c r="BP146" s="247" t="s">
        <v>28</v>
      </c>
      <c r="BQ146" s="247" t="s">
        <v>109</v>
      </c>
      <c r="BS146" s="250" t="s">
        <v>28</v>
      </c>
      <c r="BT146" s="247" t="s">
        <v>110</v>
      </c>
      <c r="BU146" s="247"/>
      <c r="BV146" s="250" t="s">
        <v>28</v>
      </c>
      <c r="BW146" s="247" t="s">
        <v>111</v>
      </c>
      <c r="BY146" s="250" t="s">
        <v>28</v>
      </c>
      <c r="BZ146" s="247" t="s">
        <v>112</v>
      </c>
      <c r="CA146" s="247"/>
      <c r="CB146" s="250" t="s">
        <v>28</v>
      </c>
      <c r="CC146" s="247" t="s">
        <v>113</v>
      </c>
      <c r="CD146" s="251"/>
      <c r="CE146" s="247" t="s">
        <v>29</v>
      </c>
      <c r="CF146" s="247" t="s">
        <v>109</v>
      </c>
      <c r="CH146" s="250" t="s">
        <v>29</v>
      </c>
      <c r="CI146" s="247" t="s">
        <v>110</v>
      </c>
      <c r="CJ146" s="247"/>
      <c r="CK146" s="250" t="s">
        <v>29</v>
      </c>
      <c r="CL146" s="247" t="s">
        <v>111</v>
      </c>
      <c r="CN146" s="250" t="s">
        <v>29</v>
      </c>
      <c r="CO146" s="247" t="s">
        <v>112</v>
      </c>
      <c r="CP146" s="247"/>
      <c r="CQ146" s="250" t="s">
        <v>29</v>
      </c>
      <c r="CR146" s="247" t="s">
        <v>113</v>
      </c>
      <c r="CS146" s="251"/>
      <c r="CT146" s="247" t="s">
        <v>52</v>
      </c>
      <c r="CU146" s="247" t="s">
        <v>109</v>
      </c>
      <c r="CW146" s="250" t="s">
        <v>52</v>
      </c>
      <c r="CX146" s="247" t="s">
        <v>110</v>
      </c>
      <c r="CY146" s="247"/>
      <c r="CZ146" s="250" t="s">
        <v>52</v>
      </c>
      <c r="DA146" s="247" t="s">
        <v>111</v>
      </c>
      <c r="DC146" s="250" t="s">
        <v>52</v>
      </c>
      <c r="DD146" s="247" t="s">
        <v>112</v>
      </c>
      <c r="DE146" s="247"/>
      <c r="DF146" s="250" t="s">
        <v>52</v>
      </c>
      <c r="DG146" s="247" t="s">
        <v>113</v>
      </c>
      <c r="DH146" s="251"/>
      <c r="DI146" s="247" t="s">
        <v>117</v>
      </c>
      <c r="DJ146" s="247" t="s">
        <v>109</v>
      </c>
      <c r="DL146" s="247" t="s">
        <v>117</v>
      </c>
      <c r="DM146" s="247" t="s">
        <v>110</v>
      </c>
      <c r="DN146" s="247"/>
      <c r="DO146" s="247" t="s">
        <v>117</v>
      </c>
      <c r="DP146" s="247" t="s">
        <v>111</v>
      </c>
      <c r="DR146" s="247" t="s">
        <v>117</v>
      </c>
      <c r="DS146" s="247" t="s">
        <v>112</v>
      </c>
      <c r="DT146" s="247"/>
      <c r="DU146" s="247" t="s">
        <v>117</v>
      </c>
      <c r="DV146" s="247" t="s">
        <v>113</v>
      </c>
      <c r="DW146" s="251"/>
      <c r="DX146" s="247" t="s">
        <v>136</v>
      </c>
      <c r="DY146" s="247" t="s">
        <v>109</v>
      </c>
      <c r="EA146" s="247" t="s">
        <v>136</v>
      </c>
      <c r="EB146" s="247" t="s">
        <v>110</v>
      </c>
      <c r="EC146" s="247"/>
      <c r="ED146" s="247" t="s">
        <v>136</v>
      </c>
      <c r="EE146" s="247" t="s">
        <v>111</v>
      </c>
      <c r="EG146" s="247" t="s">
        <v>136</v>
      </c>
      <c r="EH146" s="247" t="s">
        <v>112</v>
      </c>
      <c r="EI146" s="247"/>
      <c r="EJ146" s="247" t="s">
        <v>136</v>
      </c>
      <c r="EK146" s="247" t="s">
        <v>113</v>
      </c>
      <c r="EL146" s="251"/>
      <c r="EM146" s="247" t="s">
        <v>137</v>
      </c>
      <c r="EN146" s="249" t="s">
        <v>138</v>
      </c>
      <c r="EP146" s="249" t="s">
        <v>95</v>
      </c>
      <c r="ES146" s="249" t="s">
        <v>96</v>
      </c>
      <c r="EV146" s="249" t="s">
        <v>97</v>
      </c>
      <c r="EY146" s="249" t="s">
        <v>98</v>
      </c>
      <c r="FB146" s="247" t="s">
        <v>114</v>
      </c>
    </row>
    <row r="147" spans="1:165" s="298" customFormat="1" x14ac:dyDescent="0.15">
      <c r="A147" s="295" t="s">
        <v>37</v>
      </c>
      <c r="B147" s="257" t="s">
        <v>51</v>
      </c>
      <c r="C147" s="295" t="s">
        <v>21</v>
      </c>
      <c r="D147" s="295" t="s">
        <v>17</v>
      </c>
      <c r="E147" s="259" t="s">
        <v>18</v>
      </c>
      <c r="F147" s="295" t="s">
        <v>19</v>
      </c>
      <c r="G147" s="295" t="s">
        <v>20</v>
      </c>
      <c r="H147" s="296" t="s">
        <v>31</v>
      </c>
      <c r="I147" s="295" t="s">
        <v>32</v>
      </c>
      <c r="J147" s="295" t="s">
        <v>33</v>
      </c>
      <c r="K147" s="296" t="s">
        <v>31</v>
      </c>
      <c r="L147" s="295" t="s">
        <v>32</v>
      </c>
      <c r="M147" s="295" t="s">
        <v>33</v>
      </c>
      <c r="N147" s="296" t="s">
        <v>31</v>
      </c>
      <c r="O147" s="295" t="s">
        <v>32</v>
      </c>
      <c r="P147" s="295" t="s">
        <v>33</v>
      </c>
      <c r="Q147" s="296" t="s">
        <v>31</v>
      </c>
      <c r="R147" s="295" t="s">
        <v>32</v>
      </c>
      <c r="S147" s="295" t="s">
        <v>33</v>
      </c>
      <c r="T147" s="296" t="s">
        <v>31</v>
      </c>
      <c r="U147" s="295" t="s">
        <v>32</v>
      </c>
      <c r="V147" s="297" t="s">
        <v>33</v>
      </c>
      <c r="W147" s="295" t="s">
        <v>106</v>
      </c>
      <c r="X147" s="295" t="s">
        <v>107</v>
      </c>
      <c r="Y147" s="295" t="s">
        <v>108</v>
      </c>
      <c r="Z147" s="295" t="s">
        <v>106</v>
      </c>
      <c r="AA147" s="295" t="s">
        <v>107</v>
      </c>
      <c r="AB147" s="295" t="s">
        <v>108</v>
      </c>
      <c r="AC147" s="295" t="s">
        <v>106</v>
      </c>
      <c r="AD147" s="295" t="s">
        <v>107</v>
      </c>
      <c r="AE147" s="295" t="s">
        <v>108</v>
      </c>
      <c r="AF147" s="295" t="s">
        <v>106</v>
      </c>
      <c r="AG147" s="295" t="s">
        <v>107</v>
      </c>
      <c r="AH147" s="295" t="s">
        <v>108</v>
      </c>
      <c r="AI147" s="295" t="s">
        <v>106</v>
      </c>
      <c r="AJ147" s="295" t="s">
        <v>107</v>
      </c>
      <c r="AK147" s="297" t="s">
        <v>108</v>
      </c>
      <c r="AL147" s="295" t="s">
        <v>106</v>
      </c>
      <c r="AM147" s="295" t="s">
        <v>107</v>
      </c>
      <c r="AN147" s="295" t="s">
        <v>108</v>
      </c>
      <c r="AO147" s="296" t="s">
        <v>106</v>
      </c>
      <c r="AP147" s="295" t="s">
        <v>107</v>
      </c>
      <c r="AQ147" s="295" t="s">
        <v>108</v>
      </c>
      <c r="AR147" s="296" t="s">
        <v>106</v>
      </c>
      <c r="AS147" s="295" t="s">
        <v>107</v>
      </c>
      <c r="AT147" s="295" t="s">
        <v>108</v>
      </c>
      <c r="AU147" s="296" t="s">
        <v>106</v>
      </c>
      <c r="AV147" s="295" t="s">
        <v>107</v>
      </c>
      <c r="AW147" s="295" t="s">
        <v>108</v>
      </c>
      <c r="AX147" s="296" t="s">
        <v>106</v>
      </c>
      <c r="AY147" s="295" t="s">
        <v>107</v>
      </c>
      <c r="AZ147" s="297" t="s">
        <v>108</v>
      </c>
      <c r="BA147" s="295" t="s">
        <v>106</v>
      </c>
      <c r="BB147" s="295" t="s">
        <v>107</v>
      </c>
      <c r="BC147" s="295" t="s">
        <v>108</v>
      </c>
      <c r="BD147" s="296" t="s">
        <v>106</v>
      </c>
      <c r="BE147" s="295" t="s">
        <v>107</v>
      </c>
      <c r="BF147" s="295" t="s">
        <v>108</v>
      </c>
      <c r="BG147" s="296" t="s">
        <v>106</v>
      </c>
      <c r="BH147" s="295" t="s">
        <v>107</v>
      </c>
      <c r="BI147" s="295" t="s">
        <v>108</v>
      </c>
      <c r="BJ147" s="296" t="s">
        <v>106</v>
      </c>
      <c r="BK147" s="295" t="s">
        <v>107</v>
      </c>
      <c r="BL147" s="295" t="s">
        <v>108</v>
      </c>
      <c r="BM147" s="296" t="s">
        <v>106</v>
      </c>
      <c r="BN147" s="295" t="s">
        <v>107</v>
      </c>
      <c r="BO147" s="297" t="s">
        <v>108</v>
      </c>
      <c r="BP147" s="295" t="s">
        <v>106</v>
      </c>
      <c r="BQ147" s="295" t="s">
        <v>107</v>
      </c>
      <c r="BR147" s="295" t="s">
        <v>108</v>
      </c>
      <c r="BS147" s="296" t="s">
        <v>106</v>
      </c>
      <c r="BT147" s="295" t="s">
        <v>107</v>
      </c>
      <c r="BU147" s="295" t="s">
        <v>108</v>
      </c>
      <c r="BV147" s="296" t="s">
        <v>106</v>
      </c>
      <c r="BW147" s="295" t="s">
        <v>107</v>
      </c>
      <c r="BX147" s="295" t="s">
        <v>108</v>
      </c>
      <c r="BY147" s="296" t="s">
        <v>106</v>
      </c>
      <c r="BZ147" s="295" t="s">
        <v>107</v>
      </c>
      <c r="CA147" s="295" t="s">
        <v>108</v>
      </c>
      <c r="CB147" s="296" t="s">
        <v>106</v>
      </c>
      <c r="CC147" s="295" t="s">
        <v>107</v>
      </c>
      <c r="CD147" s="297" t="s">
        <v>108</v>
      </c>
      <c r="CE147" s="295" t="s">
        <v>106</v>
      </c>
      <c r="CF147" s="295" t="s">
        <v>107</v>
      </c>
      <c r="CG147" s="295" t="s">
        <v>108</v>
      </c>
      <c r="CH147" s="296" t="s">
        <v>106</v>
      </c>
      <c r="CI147" s="295" t="s">
        <v>107</v>
      </c>
      <c r="CJ147" s="295" t="s">
        <v>108</v>
      </c>
      <c r="CK147" s="296" t="s">
        <v>106</v>
      </c>
      <c r="CL147" s="295" t="s">
        <v>107</v>
      </c>
      <c r="CM147" s="295" t="s">
        <v>108</v>
      </c>
      <c r="CN147" s="296" t="s">
        <v>106</v>
      </c>
      <c r="CO147" s="295" t="s">
        <v>107</v>
      </c>
      <c r="CP147" s="295" t="s">
        <v>108</v>
      </c>
      <c r="CQ147" s="296" t="s">
        <v>106</v>
      </c>
      <c r="CR147" s="295" t="s">
        <v>107</v>
      </c>
      <c r="CS147" s="297" t="s">
        <v>108</v>
      </c>
      <c r="CT147" s="295" t="s">
        <v>106</v>
      </c>
      <c r="CU147" s="295" t="s">
        <v>107</v>
      </c>
      <c r="CV147" s="295" t="s">
        <v>108</v>
      </c>
      <c r="CW147" s="296" t="s">
        <v>106</v>
      </c>
      <c r="CX147" s="295" t="s">
        <v>107</v>
      </c>
      <c r="CY147" s="295" t="s">
        <v>108</v>
      </c>
      <c r="CZ147" s="296" t="s">
        <v>106</v>
      </c>
      <c r="DA147" s="295" t="s">
        <v>107</v>
      </c>
      <c r="DB147" s="295" t="s">
        <v>108</v>
      </c>
      <c r="DC147" s="296" t="s">
        <v>106</v>
      </c>
      <c r="DD147" s="295" t="s">
        <v>107</v>
      </c>
      <c r="DE147" s="295" t="s">
        <v>108</v>
      </c>
      <c r="DF147" s="296" t="s">
        <v>106</v>
      </c>
      <c r="DG147" s="295" t="s">
        <v>107</v>
      </c>
      <c r="DH147" s="297" t="s">
        <v>108</v>
      </c>
      <c r="DI147" s="295" t="s">
        <v>106</v>
      </c>
      <c r="DJ147" s="295" t="s">
        <v>107</v>
      </c>
      <c r="DK147" s="295" t="s">
        <v>108</v>
      </c>
      <c r="DL147" s="296" t="s">
        <v>106</v>
      </c>
      <c r="DM147" s="295" t="s">
        <v>107</v>
      </c>
      <c r="DN147" s="295" t="s">
        <v>108</v>
      </c>
      <c r="DO147" s="296" t="s">
        <v>106</v>
      </c>
      <c r="DP147" s="295" t="s">
        <v>107</v>
      </c>
      <c r="DQ147" s="295" t="s">
        <v>108</v>
      </c>
      <c r="DR147" s="296" t="s">
        <v>106</v>
      </c>
      <c r="DS147" s="295" t="s">
        <v>107</v>
      </c>
      <c r="DT147" s="295" t="s">
        <v>108</v>
      </c>
      <c r="DU147" s="296" t="s">
        <v>106</v>
      </c>
      <c r="DV147" s="295" t="s">
        <v>107</v>
      </c>
      <c r="DW147" s="297" t="s">
        <v>108</v>
      </c>
      <c r="DX147" s="295" t="s">
        <v>106</v>
      </c>
      <c r="DY147" s="295" t="s">
        <v>107</v>
      </c>
      <c r="DZ147" s="295" t="s">
        <v>108</v>
      </c>
      <c r="EA147" s="296" t="s">
        <v>106</v>
      </c>
      <c r="EB147" s="295" t="s">
        <v>107</v>
      </c>
      <c r="EC147" s="295" t="s">
        <v>108</v>
      </c>
      <c r="ED147" s="296" t="s">
        <v>106</v>
      </c>
      <c r="EE147" s="295" t="s">
        <v>107</v>
      </c>
      <c r="EF147" s="295" t="s">
        <v>108</v>
      </c>
      <c r="EG147" s="296" t="s">
        <v>106</v>
      </c>
      <c r="EH147" s="295" t="s">
        <v>107</v>
      </c>
      <c r="EI147" s="295" t="s">
        <v>108</v>
      </c>
      <c r="EJ147" s="296" t="s">
        <v>106</v>
      </c>
      <c r="EK147" s="295" t="s">
        <v>107</v>
      </c>
      <c r="EL147" s="297" t="s">
        <v>108</v>
      </c>
      <c r="EM147" s="295" t="s">
        <v>106</v>
      </c>
      <c r="EN147" s="295" t="s">
        <v>107</v>
      </c>
      <c r="EO147" s="295" t="s">
        <v>108</v>
      </c>
      <c r="EP147" s="296" t="s">
        <v>106</v>
      </c>
      <c r="EQ147" s="295" t="s">
        <v>107</v>
      </c>
      <c r="ER147" s="295" t="s">
        <v>108</v>
      </c>
      <c r="ES147" s="296" t="s">
        <v>106</v>
      </c>
      <c r="ET147" s="295" t="s">
        <v>107</v>
      </c>
      <c r="EU147" s="295" t="s">
        <v>108</v>
      </c>
      <c r="EV147" s="296" t="s">
        <v>106</v>
      </c>
      <c r="EW147" s="295" t="s">
        <v>107</v>
      </c>
      <c r="EX147" s="295" t="s">
        <v>108</v>
      </c>
      <c r="EY147" s="296" t="s">
        <v>106</v>
      </c>
      <c r="EZ147" s="295" t="s">
        <v>107</v>
      </c>
      <c r="FA147" s="297" t="s">
        <v>108</v>
      </c>
      <c r="FB147" s="295" t="s">
        <v>100</v>
      </c>
      <c r="FC147" s="295" t="s">
        <v>101</v>
      </c>
      <c r="FD147" s="295" t="s">
        <v>102</v>
      </c>
      <c r="FE147" s="295" t="s">
        <v>103</v>
      </c>
      <c r="FF147" s="295" t="s">
        <v>104</v>
      </c>
      <c r="FG147" s="295" t="s">
        <v>105</v>
      </c>
      <c r="FH147" s="295" t="s">
        <v>118</v>
      </c>
      <c r="FI147" s="295" t="s">
        <v>120</v>
      </c>
    </row>
    <row r="148" spans="1:165" s="298" customFormat="1" ht="15" x14ac:dyDescent="0.2">
      <c r="A148" s="295" t="s">
        <v>38</v>
      </c>
      <c r="B148" s="257" t="s">
        <v>57</v>
      </c>
      <c r="C148" s="15">
        <v>0</v>
      </c>
      <c r="D148" s="15">
        <v>0</v>
      </c>
      <c r="E148" s="15">
        <v>1.1592100000000001</v>
      </c>
      <c r="F148" s="15">
        <v>2.1000000000000001E-4</v>
      </c>
      <c r="G148" s="15">
        <v>0.13734399999999999</v>
      </c>
      <c r="H148" s="15">
        <v>3.3082624999999899</v>
      </c>
      <c r="I148" s="15">
        <v>1.2149924999999999</v>
      </c>
      <c r="J148" s="15">
        <v>4.5232549999999998</v>
      </c>
      <c r="K148" s="15">
        <v>3.42</v>
      </c>
      <c r="L148" s="15">
        <v>1.1614575</v>
      </c>
      <c r="M148" s="15">
        <v>4.5814575</v>
      </c>
      <c r="N148" s="15">
        <v>3.7213499999999899</v>
      </c>
      <c r="O148" s="15">
        <v>1.1337124999999999</v>
      </c>
      <c r="P148" s="15">
        <v>4.8550624999999998</v>
      </c>
      <c r="Q148" s="15">
        <v>3.9531999999999998</v>
      </c>
      <c r="R148" s="15">
        <v>1.1918825</v>
      </c>
      <c r="S148" s="15">
        <v>5.1450825</v>
      </c>
      <c r="T148" s="15">
        <v>4.2149899999999896</v>
      </c>
      <c r="U148" s="15">
        <v>1.2724500000000001</v>
      </c>
      <c r="V148" s="15">
        <v>5.4874399999999897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5">
        <v>0</v>
      </c>
      <c r="ER148" s="15">
        <v>0</v>
      </c>
      <c r="ES148" s="15">
        <v>0</v>
      </c>
      <c r="ET148" s="15">
        <v>0</v>
      </c>
      <c r="EU148" s="15">
        <v>0</v>
      </c>
      <c r="EV148" s="15">
        <v>0</v>
      </c>
      <c r="EW148" s="15">
        <v>0</v>
      </c>
      <c r="EX148" s="15">
        <v>0</v>
      </c>
      <c r="EY148" s="15">
        <v>0</v>
      </c>
      <c r="EZ148" s="15">
        <v>0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</row>
    <row r="149" spans="1:165" s="298" customFormat="1" ht="15" x14ac:dyDescent="0.2">
      <c r="A149" s="295" t="s">
        <v>73</v>
      </c>
      <c r="B149" s="257" t="s">
        <v>74</v>
      </c>
      <c r="C149" s="15">
        <v>3.5256599999999998</v>
      </c>
      <c r="D149" s="15">
        <v>0.1</v>
      </c>
      <c r="E149" s="15">
        <v>1.1256299999999999</v>
      </c>
      <c r="F149" s="15">
        <v>2.1000000000000001E-4</v>
      </c>
      <c r="G149" s="15">
        <v>0.111609</v>
      </c>
      <c r="H149" s="15">
        <v>3.3252125000000001</v>
      </c>
      <c r="I149" s="15">
        <v>1.2203662500000001</v>
      </c>
      <c r="J149" s="15">
        <v>4.5455787499999998</v>
      </c>
      <c r="K149" s="15">
        <v>3.4227750000000001</v>
      </c>
      <c r="L149" s="15">
        <v>1.1618075000000001</v>
      </c>
      <c r="M149" s="15">
        <v>4.5845824999999998</v>
      </c>
      <c r="N149" s="15">
        <v>3.7224499999999998</v>
      </c>
      <c r="O149" s="15">
        <v>1.1341000000000001</v>
      </c>
      <c r="P149" s="15">
        <v>4.8565500000000004</v>
      </c>
      <c r="Q149" s="15">
        <v>3.9273250000000002</v>
      </c>
      <c r="R149" s="15">
        <v>1.1876475</v>
      </c>
      <c r="S149" s="15">
        <v>5.1149725000000004</v>
      </c>
      <c r="T149" s="15">
        <v>4.1523300000000001</v>
      </c>
      <c r="U149" s="15">
        <v>1.25865</v>
      </c>
      <c r="V149" s="15">
        <v>5.4109800000000003</v>
      </c>
      <c r="W149" s="15">
        <v>4.3825000000000003</v>
      </c>
      <c r="X149" s="15">
        <v>1.4012500000000001</v>
      </c>
      <c r="Y149" s="15">
        <v>5.7837500000000004</v>
      </c>
      <c r="Z149" s="15">
        <v>4.3825000000000003</v>
      </c>
      <c r="AA149" s="15">
        <v>1.4019999999999999</v>
      </c>
      <c r="AB149" s="15">
        <v>5.7845000000000004</v>
      </c>
      <c r="AC149" s="15">
        <v>4.38</v>
      </c>
      <c r="AD149" s="15">
        <v>1.4019999999999999</v>
      </c>
      <c r="AE149" s="15">
        <v>5.782</v>
      </c>
      <c r="AF149" s="15">
        <v>4.38</v>
      </c>
      <c r="AG149" s="15">
        <v>1.4017500000000001</v>
      </c>
      <c r="AH149" s="15">
        <v>5.7817499999999997</v>
      </c>
      <c r="AI149" s="15">
        <v>4.3789999999999996</v>
      </c>
      <c r="AJ149" s="15">
        <v>1.4019999999999999</v>
      </c>
      <c r="AK149" s="15">
        <v>5.7809999999999997</v>
      </c>
      <c r="AL149" s="15">
        <v>122.7625</v>
      </c>
      <c r="AM149" s="15">
        <v>39.287500000000001</v>
      </c>
      <c r="AN149" s="15">
        <v>162.05000000000001</v>
      </c>
      <c r="AO149" s="15">
        <v>122.75</v>
      </c>
      <c r="AP149" s="15">
        <v>39.274999999999999</v>
      </c>
      <c r="AQ149" s="15">
        <v>162.02500000000001</v>
      </c>
      <c r="AR149" s="15">
        <v>122.75</v>
      </c>
      <c r="AS149" s="15">
        <v>39.274999999999999</v>
      </c>
      <c r="AT149" s="15">
        <v>162.02500000000001</v>
      </c>
      <c r="AU149" s="15">
        <v>122.75</v>
      </c>
      <c r="AV149" s="15">
        <v>39.274999999999999</v>
      </c>
      <c r="AW149" s="15">
        <v>162.02500000000001</v>
      </c>
      <c r="AX149" s="15">
        <v>122.8</v>
      </c>
      <c r="AY149" s="15">
        <v>39.29</v>
      </c>
      <c r="AZ149" s="15">
        <v>162.09</v>
      </c>
      <c r="BA149" s="15">
        <v>2.2924999999999998E-3</v>
      </c>
      <c r="BB149" s="15">
        <v>7.8125000000000004E-4</v>
      </c>
      <c r="BC149" s="15">
        <v>3.0737500000000001E-3</v>
      </c>
      <c r="BD149" s="15">
        <v>2.4247499999999998E-3</v>
      </c>
      <c r="BE149" s="15">
        <v>7.9250000000000002E-4</v>
      </c>
      <c r="BF149" s="15">
        <v>3.2172499999999901E-3</v>
      </c>
      <c r="BG149" s="15">
        <v>2.715E-3</v>
      </c>
      <c r="BH149" s="15">
        <v>8.4400000000000002E-4</v>
      </c>
      <c r="BI149" s="15">
        <v>3.5590000000000001E-3</v>
      </c>
      <c r="BJ149" s="15">
        <v>2.8799999999999902E-3</v>
      </c>
      <c r="BK149" s="15">
        <v>8.9024999999999998E-4</v>
      </c>
      <c r="BL149" s="15">
        <v>3.7702499999999902E-3</v>
      </c>
      <c r="BM149" s="15">
        <v>3.0709999999999999E-3</v>
      </c>
      <c r="BN149" s="15">
        <v>9.4950000000000004E-4</v>
      </c>
      <c r="BO149" s="15">
        <v>4.0204999999999998E-3</v>
      </c>
      <c r="BP149" s="299">
        <v>6.8624999999999999E-6</v>
      </c>
      <c r="BQ149" s="299">
        <v>2.525E-6</v>
      </c>
      <c r="BR149" s="299">
        <v>9.3874999999999995E-6</v>
      </c>
      <c r="BS149" s="299">
        <v>7.5974999999999997E-6</v>
      </c>
      <c r="BT149" s="299">
        <v>2.5525000000000001E-6</v>
      </c>
      <c r="BU149" s="299">
        <v>1.0149999999999999E-5</v>
      </c>
      <c r="BV149" s="299">
        <v>9.4099999999999997E-6</v>
      </c>
      <c r="BW149" s="299">
        <v>2.8325E-6</v>
      </c>
      <c r="BX149" s="299">
        <v>1.22425E-5</v>
      </c>
      <c r="BY149" s="299">
        <v>1.0582499999999901E-5</v>
      </c>
      <c r="BZ149" s="299">
        <v>3.1425E-6</v>
      </c>
      <c r="CA149" s="299">
        <v>1.37249999999999E-5</v>
      </c>
      <c r="CB149" s="299">
        <v>1.203E-5</v>
      </c>
      <c r="CC149" s="299">
        <v>3.57099999999999E-6</v>
      </c>
      <c r="CD149" s="299">
        <v>1.5600999999999999E-5</v>
      </c>
      <c r="CE149" s="299">
        <v>2.8112499999999899E-8</v>
      </c>
      <c r="CF149" s="299">
        <v>1.050875E-8</v>
      </c>
      <c r="CG149" s="299">
        <v>3.8621249999999999E-8</v>
      </c>
      <c r="CH149" s="299">
        <v>3.2799999999999903E-8</v>
      </c>
      <c r="CI149" s="299">
        <v>1.10675E-8</v>
      </c>
      <c r="CJ149" s="299">
        <v>4.38674999999999E-8</v>
      </c>
      <c r="CK149" s="299">
        <v>4.5699999999999999E-8</v>
      </c>
      <c r="CL149" s="299">
        <v>1.35375E-8</v>
      </c>
      <c r="CM149" s="299">
        <v>5.9237499999999997E-8</v>
      </c>
      <c r="CN149" s="299">
        <v>5.4499999999999998E-8</v>
      </c>
      <c r="CO149" s="299">
        <v>1.5897500000000001E-8</v>
      </c>
      <c r="CP149" s="299">
        <v>7.0397500000000006E-8</v>
      </c>
      <c r="CQ149" s="299">
        <v>6.6429999999999901E-8</v>
      </c>
      <c r="CR149" s="299">
        <v>1.92E-8</v>
      </c>
      <c r="CS149" s="299">
        <v>8.5629999999999901E-8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2.2993906125000001E-3</v>
      </c>
      <c r="DJ149" s="15">
        <v>7.8378550874999998E-4</v>
      </c>
      <c r="DK149" s="15">
        <v>3.08317612125E-3</v>
      </c>
      <c r="DL149" s="15">
        <v>2.4323802999999902E-3</v>
      </c>
      <c r="DM149" s="15">
        <v>7.9506356750000005E-4</v>
      </c>
      <c r="DN149" s="15">
        <v>3.2274438674999898E-3</v>
      </c>
      <c r="DO149" s="15">
        <v>2.7244557E-3</v>
      </c>
      <c r="DP149" s="15">
        <v>8.4684603750000002E-4</v>
      </c>
      <c r="DQ149" s="15">
        <v>3.5713017375000001E-3</v>
      </c>
      <c r="DR149" s="15">
        <v>2.8906369999999902E-3</v>
      </c>
      <c r="DS149" s="15">
        <v>8.9340839749999998E-4</v>
      </c>
      <c r="DT149" s="15">
        <v>3.7840453974999902E-3</v>
      </c>
      <c r="DU149" s="15">
        <v>3.08309643E-3</v>
      </c>
      <c r="DV149" s="15">
        <v>9.5309020000000004E-4</v>
      </c>
      <c r="DW149" s="15">
        <v>4.0361866299999999E-3</v>
      </c>
      <c r="DX149" s="15">
        <v>99.700328753951496</v>
      </c>
      <c r="DY149" s="15">
        <v>99.676504767988902</v>
      </c>
      <c r="DZ149" s="15">
        <v>99.694272371109903</v>
      </c>
      <c r="EA149" s="15">
        <v>99.686303165668605</v>
      </c>
      <c r="EB149" s="15">
        <v>99.677564460907007</v>
      </c>
      <c r="EC149" s="15">
        <v>99.684150432400898</v>
      </c>
      <c r="ED149" s="15">
        <v>99.652932510519406</v>
      </c>
      <c r="EE149" s="15">
        <v>99.663925037849594</v>
      </c>
      <c r="EF149" s="15">
        <v>99.655539116988393</v>
      </c>
      <c r="EG149" s="15">
        <v>99.6320188249164</v>
      </c>
      <c r="EH149" s="15">
        <v>99.646477746477601</v>
      </c>
      <c r="EI149" s="15">
        <v>99.635432558258501</v>
      </c>
      <c r="EJ149" s="15">
        <v>99.607653205968603</v>
      </c>
      <c r="EK149" s="15">
        <v>99.623309525163506</v>
      </c>
      <c r="EL149" s="15">
        <v>99.611350231344503</v>
      </c>
      <c r="EM149" s="15">
        <v>99.700328753951496</v>
      </c>
      <c r="EN149" s="15">
        <v>99.676504767988902</v>
      </c>
      <c r="EO149" s="15">
        <v>99.694272371109903</v>
      </c>
      <c r="EP149" s="15">
        <v>99.686303165668605</v>
      </c>
      <c r="EQ149" s="15">
        <v>99.677564460907007</v>
      </c>
      <c r="ER149" s="15">
        <v>99.684150432400898</v>
      </c>
      <c r="ES149" s="15">
        <v>99.652932510519406</v>
      </c>
      <c r="ET149" s="15">
        <v>99.663925037849594</v>
      </c>
      <c r="EU149" s="15">
        <v>99.655539116988393</v>
      </c>
      <c r="EV149" s="15">
        <v>99.6320188249164</v>
      </c>
      <c r="EW149" s="15">
        <v>99.646477746477601</v>
      </c>
      <c r="EX149" s="15">
        <v>99.635432558258501</v>
      </c>
      <c r="EY149" s="15">
        <v>99.607653205968603</v>
      </c>
      <c r="EZ149" s="15">
        <v>99.623309525163506</v>
      </c>
      <c r="FA149" s="15">
        <v>99.611350231344503</v>
      </c>
      <c r="FB149" s="15">
        <v>121.444</v>
      </c>
      <c r="FC149" s="15">
        <v>3402.79</v>
      </c>
      <c r="FD149" s="15">
        <v>7.0796499999999998E-2</v>
      </c>
      <c r="FE149" s="15">
        <v>2.35170999999999E-4</v>
      </c>
      <c r="FF149" s="299">
        <v>1.0886099999999999E-6</v>
      </c>
      <c r="FG149" s="15">
        <v>0</v>
      </c>
      <c r="FH149" s="15">
        <v>7.1032759609999996E-2</v>
      </c>
      <c r="FI149" s="15">
        <v>99.667393451560699</v>
      </c>
    </row>
    <row r="150" spans="1:165" s="298" customFormat="1" ht="15" x14ac:dyDescent="0.2">
      <c r="A150" s="295" t="s">
        <v>69</v>
      </c>
      <c r="B150" s="305">
        <v>39.424999999999997</v>
      </c>
      <c r="C150" s="15">
        <v>35.256599999999999</v>
      </c>
      <c r="D150" s="15">
        <v>1</v>
      </c>
      <c r="E150" s="15">
        <v>1.1130100000000001</v>
      </c>
      <c r="F150" s="15">
        <v>2.2000000000000001E-4</v>
      </c>
      <c r="G150" s="15">
        <v>0.101535</v>
      </c>
      <c r="H150" s="15">
        <v>3.3146374999999999</v>
      </c>
      <c r="I150" s="15">
        <v>1.217905</v>
      </c>
      <c r="J150" s="15">
        <v>4.5325424999999999</v>
      </c>
      <c r="K150" s="15">
        <v>3.4261499999999998</v>
      </c>
      <c r="L150" s="15">
        <v>1.1591050000000001</v>
      </c>
      <c r="M150" s="15">
        <v>4.5852550000000001</v>
      </c>
      <c r="N150" s="15">
        <v>3.7308500000000002</v>
      </c>
      <c r="O150" s="15">
        <v>1.13524</v>
      </c>
      <c r="P150" s="15">
        <v>4.8660899999999998</v>
      </c>
      <c r="Q150" s="15">
        <v>3.9375499999999999</v>
      </c>
      <c r="R150" s="15">
        <v>1.1913574999999901</v>
      </c>
      <c r="S150" s="15">
        <v>5.1289074999999897</v>
      </c>
      <c r="T150" s="15">
        <v>4.1552199999999999</v>
      </c>
      <c r="U150" s="15">
        <v>1.2633799999999999</v>
      </c>
      <c r="V150" s="15">
        <v>5.4185999999999996</v>
      </c>
      <c r="W150" s="15">
        <v>4.2575000000000003</v>
      </c>
      <c r="X150" s="15">
        <v>1.355</v>
      </c>
      <c r="Y150" s="15">
        <v>5.6124999999999998</v>
      </c>
      <c r="Z150" s="15">
        <v>4.2525000000000004</v>
      </c>
      <c r="AA150" s="15">
        <v>1.35825</v>
      </c>
      <c r="AB150" s="15">
        <v>5.6107500000000003</v>
      </c>
      <c r="AC150" s="15">
        <v>4.2424999999999997</v>
      </c>
      <c r="AD150" s="15">
        <v>1.35975</v>
      </c>
      <c r="AE150" s="15">
        <v>5.6022499999999997</v>
      </c>
      <c r="AF150" s="15">
        <v>4.2324999999999999</v>
      </c>
      <c r="AG150" s="15">
        <v>1.3574999999999999</v>
      </c>
      <c r="AH150" s="15">
        <v>5.59</v>
      </c>
      <c r="AI150" s="15">
        <v>4.2240000000000002</v>
      </c>
      <c r="AJ150" s="15">
        <v>1.355</v>
      </c>
      <c r="AK150" s="15">
        <v>5.5789999999999997</v>
      </c>
      <c r="AL150" s="15">
        <v>122.7</v>
      </c>
      <c r="AM150" s="15">
        <v>39.262500000000003</v>
      </c>
      <c r="AN150" s="15">
        <v>161.96250000000001</v>
      </c>
      <c r="AO150" s="15">
        <v>122.7</v>
      </c>
      <c r="AP150" s="15">
        <v>39.25</v>
      </c>
      <c r="AQ150" s="15">
        <v>161.94999999999999</v>
      </c>
      <c r="AR150" s="15">
        <v>122.675</v>
      </c>
      <c r="AS150" s="15">
        <v>39.25</v>
      </c>
      <c r="AT150" s="15">
        <v>161.92500000000001</v>
      </c>
      <c r="AU150" s="15">
        <v>122.675</v>
      </c>
      <c r="AV150" s="15">
        <v>39.25</v>
      </c>
      <c r="AW150" s="15">
        <v>161.92500000000001</v>
      </c>
      <c r="AX150" s="15">
        <v>122.7</v>
      </c>
      <c r="AY150" s="15">
        <v>39.26</v>
      </c>
      <c r="AZ150" s="15">
        <v>161.96</v>
      </c>
      <c r="BA150" s="15">
        <v>5.355E-2</v>
      </c>
      <c r="BB150" s="15">
        <v>1.8100000000000002E-2</v>
      </c>
      <c r="BC150" s="15">
        <v>7.1650000000000005E-2</v>
      </c>
      <c r="BD150" s="15">
        <v>5.6399999999999999E-2</v>
      </c>
      <c r="BE150" s="15">
        <v>1.8335000000000001E-2</v>
      </c>
      <c r="BF150" s="15">
        <v>7.4734999999999996E-2</v>
      </c>
      <c r="BG150" s="15">
        <v>6.2825000000000006E-2</v>
      </c>
      <c r="BH150" s="15">
        <v>1.95625E-2</v>
      </c>
      <c r="BI150" s="15">
        <v>8.2387500000000002E-2</v>
      </c>
      <c r="BJ150" s="15">
        <v>6.6375000000000003E-2</v>
      </c>
      <c r="BK150" s="15">
        <v>2.0607500000000001E-2</v>
      </c>
      <c r="BL150" s="15">
        <v>8.6982500000000004E-2</v>
      </c>
      <c r="BM150" s="15">
        <v>7.0180000000000006E-2</v>
      </c>
      <c r="BN150" s="15">
        <v>2.1839999999999998E-2</v>
      </c>
      <c r="BO150" s="15">
        <v>9.2020000000000005E-2</v>
      </c>
      <c r="BP150" s="15">
        <v>1.033125E-3</v>
      </c>
      <c r="BQ150" s="15">
        <v>3.9274999999999998E-4</v>
      </c>
      <c r="BR150" s="15">
        <v>1.4258750000000001E-3</v>
      </c>
      <c r="BS150" s="15">
        <v>1.12225E-3</v>
      </c>
      <c r="BT150" s="15">
        <v>3.8249999999999997E-4</v>
      </c>
      <c r="BU150" s="15">
        <v>1.50475E-3</v>
      </c>
      <c r="BV150" s="15">
        <v>1.358E-3</v>
      </c>
      <c r="BW150" s="15">
        <v>4.0525000000000001E-4</v>
      </c>
      <c r="BX150" s="15">
        <v>1.7632500000000001E-3</v>
      </c>
      <c r="BY150" s="15">
        <v>1.51299999999999E-3</v>
      </c>
      <c r="BZ150" s="15">
        <v>4.4574999999999899E-4</v>
      </c>
      <c r="CA150" s="15">
        <v>1.95874999999999E-3</v>
      </c>
      <c r="CB150" s="15">
        <v>1.688E-3</v>
      </c>
      <c r="CC150" s="15">
        <v>5.0020000000000002E-4</v>
      </c>
      <c r="CD150" s="15">
        <v>2.1882E-3</v>
      </c>
      <c r="CE150" s="299">
        <v>4.4112500000000002E-5</v>
      </c>
      <c r="CF150" s="299">
        <v>1.71625E-5</v>
      </c>
      <c r="CG150" s="299">
        <v>6.1274999999999999E-5</v>
      </c>
      <c r="CH150" s="299">
        <v>5.0825000000000002E-5</v>
      </c>
      <c r="CI150" s="299">
        <v>1.7354999999999999E-5</v>
      </c>
      <c r="CJ150" s="299">
        <v>6.8180000000000001E-5</v>
      </c>
      <c r="CK150" s="299">
        <v>6.8449999999999997E-5</v>
      </c>
      <c r="CL150" s="299">
        <v>1.9887499999999999E-5</v>
      </c>
      <c r="CM150" s="299">
        <v>8.8337499999999999E-5</v>
      </c>
      <c r="CN150" s="299">
        <v>8.0599999999999994E-5</v>
      </c>
      <c r="CO150" s="299">
        <v>2.3334999999999999E-5</v>
      </c>
      <c r="CP150" s="15">
        <v>1.03935E-4</v>
      </c>
      <c r="CQ150" s="299">
        <v>9.5409999999999996E-5</v>
      </c>
      <c r="CR150" s="299">
        <v>2.764E-5</v>
      </c>
      <c r="CS150" s="15">
        <v>1.2305000000000001E-4</v>
      </c>
      <c r="CT150" s="299">
        <v>2.7749999999999999E-7</v>
      </c>
      <c r="CU150" s="299">
        <v>1.23975E-7</v>
      </c>
      <c r="CV150" s="299">
        <v>4.0147499999999999E-7</v>
      </c>
      <c r="CW150" s="299">
        <v>3.2874999999999998E-7</v>
      </c>
      <c r="CX150" s="299">
        <v>1.1899999999999999E-7</v>
      </c>
      <c r="CY150" s="299">
        <v>4.4774999999999902E-7</v>
      </c>
      <c r="CZ150" s="299">
        <v>4.8049999999999999E-7</v>
      </c>
      <c r="DA150" s="299">
        <v>1.3295000000000001E-7</v>
      </c>
      <c r="DB150" s="299">
        <v>6.1345000000000003E-7</v>
      </c>
      <c r="DC150" s="299">
        <v>5.9775000000000002E-7</v>
      </c>
      <c r="DD150" s="299">
        <v>1.6320000000000001E-7</v>
      </c>
      <c r="DE150" s="299">
        <v>7.6094999999999999E-7</v>
      </c>
      <c r="DF150" s="299">
        <v>7.5009999999999897E-7</v>
      </c>
      <c r="DG150" s="299">
        <v>2.054E-7</v>
      </c>
      <c r="DH150" s="299">
        <v>9.555E-7</v>
      </c>
      <c r="DI150" s="15">
        <v>5.4627515000000001E-2</v>
      </c>
      <c r="DJ150" s="15">
        <v>1.8510036475000002E-2</v>
      </c>
      <c r="DK150" s="15">
        <v>7.3137551475000007E-2</v>
      </c>
      <c r="DL150" s="15">
        <v>5.7573403749999898E-2</v>
      </c>
      <c r="DM150" s="15">
        <v>1.8734974000000001E-2</v>
      </c>
      <c r="DN150" s="15">
        <v>7.6308377749999906E-2</v>
      </c>
      <c r="DO150" s="15">
        <v>6.4251930499999999E-2</v>
      </c>
      <c r="DP150" s="15">
        <v>1.99877704499999E-2</v>
      </c>
      <c r="DQ150" s="15">
        <v>8.4239700949999996E-2</v>
      </c>
      <c r="DR150" s="15">
        <v>6.7969197750000002E-2</v>
      </c>
      <c r="DS150" s="15">
        <v>2.1076748199999999E-2</v>
      </c>
      <c r="DT150" s="15">
        <v>8.9045945949999997E-2</v>
      </c>
      <c r="DU150" s="15">
        <v>7.1964160099999994E-2</v>
      </c>
      <c r="DV150" s="15">
        <v>2.2368045399999901E-2</v>
      </c>
      <c r="DW150" s="15">
        <v>9.4332205500000002E-2</v>
      </c>
      <c r="DX150" s="15">
        <v>98.027523309453102</v>
      </c>
      <c r="DY150" s="15">
        <v>97.784788400855902</v>
      </c>
      <c r="DZ150" s="15">
        <v>97.9660906811893</v>
      </c>
      <c r="EA150" s="15">
        <v>97.961899638424597</v>
      </c>
      <c r="EB150" s="15">
        <v>97.8650944484897</v>
      </c>
      <c r="EC150" s="15">
        <v>97.938132356640196</v>
      </c>
      <c r="ED150" s="15">
        <v>97.779163226854294</v>
      </c>
      <c r="EE150" s="15">
        <v>97.872346737902404</v>
      </c>
      <c r="EF150" s="15">
        <v>97.801273118123504</v>
      </c>
      <c r="EG150" s="15">
        <v>97.654529106164105</v>
      </c>
      <c r="EH150" s="15">
        <v>97.773621454565699</v>
      </c>
      <c r="EI150" s="15">
        <v>97.682717693673894</v>
      </c>
      <c r="EJ150" s="15">
        <v>97.520765756842295</v>
      </c>
      <c r="EK150" s="15">
        <v>97.639286801519006</v>
      </c>
      <c r="EL150" s="15">
        <v>97.548869457949806</v>
      </c>
      <c r="EM150" s="15">
        <v>98.027523309453102</v>
      </c>
      <c r="EN150" s="15">
        <v>97.784788400855902</v>
      </c>
      <c r="EO150" s="15">
        <v>97.9660906811893</v>
      </c>
      <c r="EP150" s="15">
        <v>97.961899638424597</v>
      </c>
      <c r="EQ150" s="15">
        <v>97.8650944484897</v>
      </c>
      <c r="ER150" s="15">
        <v>97.938132356640196</v>
      </c>
      <c r="ES150" s="15">
        <v>97.779163226854294</v>
      </c>
      <c r="ET150" s="15">
        <v>97.872346737902404</v>
      </c>
      <c r="EU150" s="15">
        <v>97.801273118123504</v>
      </c>
      <c r="EV150" s="15">
        <v>97.654529106164105</v>
      </c>
      <c r="EW150" s="15">
        <v>97.773621454565699</v>
      </c>
      <c r="EX150" s="15">
        <v>97.682717693673894</v>
      </c>
      <c r="EY150" s="15">
        <v>97.520765756842295</v>
      </c>
      <c r="EZ150" s="15">
        <v>97.639286801519006</v>
      </c>
      <c r="FA150" s="15">
        <v>97.548869457949806</v>
      </c>
      <c r="FB150" s="15">
        <v>117.691</v>
      </c>
      <c r="FC150" s="15">
        <v>3400.8599999999901</v>
      </c>
      <c r="FD150" s="15">
        <v>1.64164</v>
      </c>
      <c r="FE150" s="15">
        <v>3.4502199999999997E-2</v>
      </c>
      <c r="FF150" s="15">
        <v>1.6550599999999901E-3</v>
      </c>
      <c r="FG150" s="299">
        <v>1.14559E-5</v>
      </c>
      <c r="FH150" s="15">
        <v>1.6778087158999999</v>
      </c>
      <c r="FI150" s="15">
        <v>97.844288472384093</v>
      </c>
    </row>
    <row r="151" spans="1:165" s="298" customFormat="1" ht="15" x14ac:dyDescent="0.2">
      <c r="A151" s="314" t="e" vm="1">
        <v>#VALUE!</v>
      </c>
      <c r="B151" s="315"/>
      <c r="C151" s="15">
        <v>176.28299999999999</v>
      </c>
      <c r="D151" s="15">
        <v>5</v>
      </c>
      <c r="E151" s="15">
        <v>1.07663</v>
      </c>
      <c r="F151" s="15">
        <v>1.7000000000000001E-4</v>
      </c>
      <c r="G151" s="15">
        <v>7.1176000000000003E-2</v>
      </c>
      <c r="H151" s="15">
        <v>3.3540000000000001</v>
      </c>
      <c r="I151" s="15">
        <v>1.21862125</v>
      </c>
      <c r="J151" s="15">
        <v>4.5726212500000001</v>
      </c>
      <c r="K151" s="15">
        <v>3.4472</v>
      </c>
      <c r="L151" s="15">
        <v>1.16384</v>
      </c>
      <c r="M151" s="15">
        <v>4.61104</v>
      </c>
      <c r="N151" s="15">
        <v>3.7092000000000001</v>
      </c>
      <c r="O151" s="15">
        <v>1.1312499999999901</v>
      </c>
      <c r="P151" s="15">
        <v>4.8404499999999997</v>
      </c>
      <c r="Q151" s="15">
        <v>3.894425</v>
      </c>
      <c r="R151" s="15">
        <v>1.1795024999999999</v>
      </c>
      <c r="S151" s="15">
        <v>5.0739274999999999</v>
      </c>
      <c r="T151" s="15">
        <v>4.07545</v>
      </c>
      <c r="U151" s="15">
        <v>1.2418899999999999</v>
      </c>
      <c r="V151" s="15">
        <v>5.3173399999999997</v>
      </c>
      <c r="W151" s="15">
        <v>3.7425000000000002</v>
      </c>
      <c r="X151" s="15">
        <v>1.1677500000000001</v>
      </c>
      <c r="Y151" s="15">
        <v>4.9102499999999996</v>
      </c>
      <c r="Z151" s="15">
        <v>3.7275</v>
      </c>
      <c r="AA151" s="15">
        <v>1.18025</v>
      </c>
      <c r="AB151" s="15">
        <v>4.9077500000000001</v>
      </c>
      <c r="AC151" s="15">
        <v>3.68</v>
      </c>
      <c r="AD151" s="15">
        <v>1.1879999999999999</v>
      </c>
      <c r="AE151" s="15">
        <v>4.8680000000000003</v>
      </c>
      <c r="AF151" s="15">
        <v>3.645</v>
      </c>
      <c r="AG151" s="15">
        <v>1.1792499999999999</v>
      </c>
      <c r="AH151" s="15">
        <v>4.8242500000000001</v>
      </c>
      <c r="AI151" s="15">
        <v>3.6080000000000001</v>
      </c>
      <c r="AJ151" s="15">
        <v>1.1679999999999999</v>
      </c>
      <c r="AK151" s="15">
        <v>4.7759999999999998</v>
      </c>
      <c r="AL151" s="15">
        <v>122.425</v>
      </c>
      <c r="AM151" s="15">
        <v>39.162500000000001</v>
      </c>
      <c r="AN151" s="15">
        <v>161.58750000000001</v>
      </c>
      <c r="AO151" s="15">
        <v>122.4</v>
      </c>
      <c r="AP151" s="15">
        <v>39.15</v>
      </c>
      <c r="AQ151" s="15">
        <v>161.55000000000001</v>
      </c>
      <c r="AR151" s="15">
        <v>122.35</v>
      </c>
      <c r="AS151" s="15">
        <v>39.15</v>
      </c>
      <c r="AT151" s="15">
        <v>161.5</v>
      </c>
      <c r="AU151" s="15">
        <v>122.325</v>
      </c>
      <c r="AV151" s="15">
        <v>39.15</v>
      </c>
      <c r="AW151" s="15">
        <v>161.47499999999999</v>
      </c>
      <c r="AX151" s="15">
        <v>122.3</v>
      </c>
      <c r="AY151" s="15">
        <v>39.14</v>
      </c>
      <c r="AZ151" s="15">
        <v>161.44</v>
      </c>
      <c r="BA151" s="15">
        <v>0.24174999999999999</v>
      </c>
      <c r="BB151" s="15">
        <v>7.9737500000000003E-2</v>
      </c>
      <c r="BC151" s="15">
        <v>0.32148749999999998</v>
      </c>
      <c r="BD151" s="15">
        <v>0.25324999999999998</v>
      </c>
      <c r="BE151" s="15">
        <v>8.1525E-2</v>
      </c>
      <c r="BF151" s="15">
        <v>0.33477499999999999</v>
      </c>
      <c r="BG151" s="15">
        <v>0.27700000000000002</v>
      </c>
      <c r="BH151" s="15">
        <v>8.7275000000000005E-2</v>
      </c>
      <c r="BI151" s="15">
        <v>0.36427500000000002</v>
      </c>
      <c r="BJ151" s="15">
        <v>0.28899999999999998</v>
      </c>
      <c r="BK151" s="15">
        <v>9.085E-2</v>
      </c>
      <c r="BL151" s="15">
        <v>0.37984999999999902</v>
      </c>
      <c r="BM151" s="15">
        <v>0.30059999999999998</v>
      </c>
      <c r="BN151" s="15">
        <v>9.4890000000000002E-2</v>
      </c>
      <c r="BO151" s="15">
        <v>0.39549000000000001</v>
      </c>
      <c r="BP151" s="15">
        <v>2.06375E-2</v>
      </c>
      <c r="BQ151" s="15">
        <v>7.7649999999999898E-3</v>
      </c>
      <c r="BR151" s="15">
        <v>2.84024999999999E-2</v>
      </c>
      <c r="BS151" s="15">
        <v>2.2027499999999998E-2</v>
      </c>
      <c r="BT151" s="15">
        <v>7.4949999999999999E-3</v>
      </c>
      <c r="BU151" s="15">
        <v>2.95225E-2</v>
      </c>
      <c r="BV151" s="15">
        <v>2.555E-2</v>
      </c>
      <c r="BW151" s="15">
        <v>7.6974999999999899E-3</v>
      </c>
      <c r="BX151" s="15">
        <v>3.3247499999999999E-2</v>
      </c>
      <c r="BY151" s="15">
        <v>2.7824999999999999E-2</v>
      </c>
      <c r="BZ151" s="15">
        <v>8.3199999999999993E-3</v>
      </c>
      <c r="CA151" s="15">
        <v>3.6144999999999997E-2</v>
      </c>
      <c r="CB151" s="15">
        <v>3.031E-2</v>
      </c>
      <c r="CC151" s="15">
        <v>9.0619999999999902E-3</v>
      </c>
      <c r="CD151" s="15">
        <v>3.9371999999999997E-2</v>
      </c>
      <c r="CE151" s="15">
        <v>4.2849999999999997E-3</v>
      </c>
      <c r="CF151" s="15">
        <v>1.6275E-3</v>
      </c>
      <c r="CG151" s="15">
        <v>5.9124999999999898E-3</v>
      </c>
      <c r="CH151" s="15">
        <v>4.8149999999999998E-3</v>
      </c>
      <c r="CI151" s="15">
        <v>1.6212500000000001E-3</v>
      </c>
      <c r="CJ151" s="15">
        <v>6.4362500000000001E-3</v>
      </c>
      <c r="CK151" s="15">
        <v>6.1999999999999998E-3</v>
      </c>
      <c r="CL151" s="15">
        <v>1.823E-3</v>
      </c>
      <c r="CM151" s="15">
        <v>8.0229999999999902E-3</v>
      </c>
      <c r="CN151" s="15">
        <v>7.0400000000000003E-3</v>
      </c>
      <c r="CO151" s="15">
        <v>2.0499999999999902E-3</v>
      </c>
      <c r="CP151" s="15">
        <v>9.0900000000000009E-3</v>
      </c>
      <c r="CQ151" s="15">
        <v>8.0730000000000003E-3</v>
      </c>
      <c r="CR151" s="15">
        <v>2.3530000000000001E-3</v>
      </c>
      <c r="CS151" s="15">
        <v>1.0426E-2</v>
      </c>
      <c r="CT151" s="15">
        <v>1.44375E-4</v>
      </c>
      <c r="CU151" s="299">
        <v>6.38375E-5</v>
      </c>
      <c r="CV151" s="15">
        <v>2.082125E-4</v>
      </c>
      <c r="CW151" s="15">
        <v>1.66575E-4</v>
      </c>
      <c r="CX151" s="299">
        <v>5.9725000000000002E-5</v>
      </c>
      <c r="CY151" s="15">
        <v>2.263E-4</v>
      </c>
      <c r="CZ151" s="15">
        <v>2.3192499999999901E-4</v>
      </c>
      <c r="DA151" s="299">
        <v>6.4574999999999998E-5</v>
      </c>
      <c r="DB151" s="15">
        <v>2.965E-4</v>
      </c>
      <c r="DC151" s="15">
        <v>2.7825000000000001E-4</v>
      </c>
      <c r="DD151" s="299">
        <v>7.6024999999999896E-5</v>
      </c>
      <c r="DE151" s="15">
        <v>3.5427499999999998E-4</v>
      </c>
      <c r="DF151" s="15">
        <v>3.3789999999999997E-4</v>
      </c>
      <c r="DG151" s="299">
        <v>9.2319999999999997E-5</v>
      </c>
      <c r="DH151" s="15">
        <v>4.3021999999999998E-4</v>
      </c>
      <c r="DI151" s="15">
        <v>0.26681687499999901</v>
      </c>
      <c r="DJ151" s="15">
        <v>8.9193837499999998E-2</v>
      </c>
      <c r="DK151" s="15">
        <v>0.35601071249999999</v>
      </c>
      <c r="DL151" s="15">
        <v>0.28025907499999902</v>
      </c>
      <c r="DM151" s="15">
        <v>9.0700975000000003E-2</v>
      </c>
      <c r="DN151" s="15">
        <v>0.37096004999999999</v>
      </c>
      <c r="DO151" s="15">
        <v>0.30898192499999999</v>
      </c>
      <c r="DP151" s="15">
        <v>9.6860075000000004E-2</v>
      </c>
      <c r="DQ151" s="15">
        <v>0.40584199999999998</v>
      </c>
      <c r="DR151" s="15">
        <v>0.32414324999999899</v>
      </c>
      <c r="DS151" s="15">
        <v>0.101296025</v>
      </c>
      <c r="DT151" s="15">
        <v>0.42543927499999901</v>
      </c>
      <c r="DU151" s="15">
        <v>0.33932089999999998</v>
      </c>
      <c r="DV151" s="15">
        <v>0.10639732</v>
      </c>
      <c r="DW151" s="15">
        <v>0.44571822</v>
      </c>
      <c r="DX151" s="15">
        <v>90.605213781924405</v>
      </c>
      <c r="DY151" s="15">
        <v>89.397992322059196</v>
      </c>
      <c r="DZ151" s="15">
        <v>90.302760201352001</v>
      </c>
      <c r="EA151" s="15">
        <v>90.362818759749302</v>
      </c>
      <c r="EB151" s="15">
        <v>89.8832675172455</v>
      </c>
      <c r="EC151" s="15">
        <v>90.245566874384394</v>
      </c>
      <c r="ED151" s="15">
        <v>89.649256991327206</v>
      </c>
      <c r="EE151" s="15">
        <v>90.104204441303594</v>
      </c>
      <c r="EF151" s="15">
        <v>89.757836793628996</v>
      </c>
      <c r="EG151" s="15">
        <v>89.158111421416294</v>
      </c>
      <c r="EH151" s="15">
        <v>89.687625945835407</v>
      </c>
      <c r="EI151" s="15">
        <v>89.284187502434904</v>
      </c>
      <c r="EJ151" s="15">
        <v>88.588707621605394</v>
      </c>
      <c r="EK151" s="15">
        <v>89.184577205516007</v>
      </c>
      <c r="EL151" s="15">
        <v>88.730947547982197</v>
      </c>
      <c r="EM151" s="15">
        <v>90.605213781924405</v>
      </c>
      <c r="EN151" s="15">
        <v>89.397992322059196</v>
      </c>
      <c r="EO151" s="15">
        <v>90.302760201352001</v>
      </c>
      <c r="EP151" s="15">
        <v>90.362818759749302</v>
      </c>
      <c r="EQ151" s="15">
        <v>89.8832675172455</v>
      </c>
      <c r="ER151" s="15">
        <v>90.245566874384394</v>
      </c>
      <c r="ES151" s="15">
        <v>89.649256991327206</v>
      </c>
      <c r="ET151" s="15">
        <v>90.104204441303594</v>
      </c>
      <c r="EU151" s="15">
        <v>89.757836793628996</v>
      </c>
      <c r="EV151" s="15">
        <v>89.158111421416294</v>
      </c>
      <c r="EW151" s="15">
        <v>89.687625945835407</v>
      </c>
      <c r="EX151" s="15">
        <v>89.284187502434904</v>
      </c>
      <c r="EY151" s="15">
        <v>88.588707621605394</v>
      </c>
      <c r="EZ151" s="15">
        <v>89.184577205516007</v>
      </c>
      <c r="FA151" s="15">
        <v>88.730947547982197</v>
      </c>
      <c r="FB151" s="15">
        <v>102.458</v>
      </c>
      <c r="FC151" s="15">
        <v>3392.24</v>
      </c>
      <c r="FD151" s="15">
        <v>7.2829899999999999</v>
      </c>
      <c r="FE151" s="15">
        <v>0.66225199999999995</v>
      </c>
      <c r="FF151" s="15">
        <v>0.151922999999999</v>
      </c>
      <c r="FG151" s="15">
        <v>5.60422E-3</v>
      </c>
      <c r="FH151" s="15">
        <v>8.1027692199999901</v>
      </c>
      <c r="FI151" s="15">
        <v>89.882727771925801</v>
      </c>
    </row>
    <row r="152" spans="1:165" s="298" customFormat="1" ht="15" x14ac:dyDescent="0.2">
      <c r="A152" s="314"/>
      <c r="B152" s="315"/>
      <c r="C152" s="15">
        <v>352.56599999999997</v>
      </c>
      <c r="D152" s="15">
        <v>10</v>
      </c>
      <c r="E152" s="15">
        <v>1.02962</v>
      </c>
      <c r="F152" s="15">
        <v>1.9000000000000001E-4</v>
      </c>
      <c r="G152" s="15">
        <v>2.8767999999999998E-2</v>
      </c>
      <c r="H152" s="15">
        <v>3.3859750000000002</v>
      </c>
      <c r="I152" s="15">
        <v>1.2198087499999899</v>
      </c>
      <c r="J152" s="15">
        <v>4.6057837499999996</v>
      </c>
      <c r="K152" s="15">
        <v>3.4644499999999998</v>
      </c>
      <c r="L152" s="15">
        <v>1.1717899999999899</v>
      </c>
      <c r="M152" s="15">
        <v>4.6362399999999999</v>
      </c>
      <c r="N152" s="15">
        <v>3.6853999999999898</v>
      </c>
      <c r="O152" s="15">
        <v>1.1326324999999999</v>
      </c>
      <c r="P152" s="15">
        <v>4.8180324999999904</v>
      </c>
      <c r="Q152" s="15">
        <v>3.8548499999999999</v>
      </c>
      <c r="R152" s="15">
        <v>1.17361</v>
      </c>
      <c r="S152" s="15">
        <v>5.0284599999999999</v>
      </c>
      <c r="T152" s="15">
        <v>4.0034299999999998</v>
      </c>
      <c r="U152" s="15">
        <v>1.21936</v>
      </c>
      <c r="V152" s="15">
        <v>5.2227899999999998</v>
      </c>
      <c r="W152" s="15">
        <v>3.1737500000000001</v>
      </c>
      <c r="X152" s="15">
        <v>0.96262499999999995</v>
      </c>
      <c r="Y152" s="15">
        <v>4.1363750000000001</v>
      </c>
      <c r="Z152" s="15">
        <v>3.15</v>
      </c>
      <c r="AA152" s="15">
        <v>0.98599999999999999</v>
      </c>
      <c r="AB152" s="15">
        <v>4.1360000000000001</v>
      </c>
      <c r="AC152" s="15">
        <v>3.08</v>
      </c>
      <c r="AD152" s="15">
        <v>1.0029999999999999</v>
      </c>
      <c r="AE152" s="15">
        <v>4.0830000000000002</v>
      </c>
      <c r="AF152" s="15">
        <v>3.0249999999999999</v>
      </c>
      <c r="AG152" s="15">
        <v>0.98950000000000005</v>
      </c>
      <c r="AH152" s="15">
        <v>4.0145</v>
      </c>
      <c r="AI152" s="15">
        <v>2.9660000000000002</v>
      </c>
      <c r="AJ152" s="15">
        <v>0.97109999999999996</v>
      </c>
      <c r="AK152" s="15">
        <v>3.9371</v>
      </c>
      <c r="AL152" s="15">
        <v>122.05</v>
      </c>
      <c r="AM152" s="15">
        <v>39.037500000000001</v>
      </c>
      <c r="AN152" s="15">
        <v>161.08750000000001</v>
      </c>
      <c r="AO152" s="15">
        <v>122</v>
      </c>
      <c r="AP152" s="15">
        <v>39.049999999999997</v>
      </c>
      <c r="AQ152" s="15">
        <v>161.05000000000001</v>
      </c>
      <c r="AR152" s="15">
        <v>121.925</v>
      </c>
      <c r="AS152" s="15">
        <v>39.024999999999999</v>
      </c>
      <c r="AT152" s="15">
        <v>160.94999999999999</v>
      </c>
      <c r="AU152" s="15">
        <v>121.875</v>
      </c>
      <c r="AV152" s="15">
        <v>39</v>
      </c>
      <c r="AW152" s="15">
        <v>160.875</v>
      </c>
      <c r="AX152" s="15">
        <v>121.8</v>
      </c>
      <c r="AY152" s="15">
        <v>39</v>
      </c>
      <c r="AZ152" s="15">
        <v>160.80000000000001</v>
      </c>
      <c r="BA152" s="15">
        <v>0.40075</v>
      </c>
      <c r="BB152" s="15">
        <v>0.12825</v>
      </c>
      <c r="BC152" s="15">
        <v>0.52900000000000003</v>
      </c>
      <c r="BD152" s="15">
        <v>0.41749999999999998</v>
      </c>
      <c r="BE152" s="15">
        <v>0.13297499999999901</v>
      </c>
      <c r="BF152" s="15">
        <v>0.55047499999999905</v>
      </c>
      <c r="BG152" s="15">
        <v>0.44950000000000001</v>
      </c>
      <c r="BH152" s="15">
        <v>0.14315</v>
      </c>
      <c r="BI152" s="15">
        <v>0.59265000000000001</v>
      </c>
      <c r="BJ152" s="15">
        <v>0.46400000000000002</v>
      </c>
      <c r="BK152" s="15">
        <v>0.147975</v>
      </c>
      <c r="BL152" s="15">
        <v>0.61197500000000005</v>
      </c>
      <c r="BM152" s="15">
        <v>0.47739999999999999</v>
      </c>
      <c r="BN152" s="15">
        <v>0.15279999999999999</v>
      </c>
      <c r="BO152" s="15">
        <v>0.63019999999999998</v>
      </c>
      <c r="BP152" s="15">
        <v>6.0749999999999998E-2</v>
      </c>
      <c r="BQ152" s="15">
        <v>2.2437499999999999E-2</v>
      </c>
      <c r="BR152" s="15">
        <v>8.3187499999999998E-2</v>
      </c>
      <c r="BS152" s="15">
        <v>6.3950000000000007E-2</v>
      </c>
      <c r="BT152" s="15">
        <v>2.17025E-2</v>
      </c>
      <c r="BU152" s="15">
        <v>8.5652500000000006E-2</v>
      </c>
      <c r="BV152" s="15">
        <v>7.1525000000000005E-2</v>
      </c>
      <c r="BW152" s="15">
        <v>2.18E-2</v>
      </c>
      <c r="BX152" s="15">
        <v>9.3325000000000005E-2</v>
      </c>
      <c r="BY152" s="15">
        <v>7.6599999999999904E-2</v>
      </c>
      <c r="BZ152" s="15">
        <v>2.3074999999999998E-2</v>
      </c>
      <c r="CA152" s="15">
        <v>9.9674999999999903E-2</v>
      </c>
      <c r="CB152" s="15">
        <v>8.1979999999999997E-2</v>
      </c>
      <c r="CC152" s="15">
        <v>2.487E-2</v>
      </c>
      <c r="CD152" s="15">
        <v>0.10685</v>
      </c>
      <c r="CE152" s="15">
        <v>2.2087499999999999E-2</v>
      </c>
      <c r="CF152" s="15">
        <v>8.1250000000000003E-3</v>
      </c>
      <c r="CG152" s="15">
        <v>3.02125E-2</v>
      </c>
      <c r="CH152" s="15">
        <v>2.4119999999999999E-2</v>
      </c>
      <c r="CI152" s="15">
        <v>8.0824999999999994E-3</v>
      </c>
      <c r="CJ152" s="15">
        <v>3.2202500000000002E-2</v>
      </c>
      <c r="CK152" s="15">
        <v>2.9575000000000001E-2</v>
      </c>
      <c r="CL152" s="15">
        <v>8.8225000000000005E-3</v>
      </c>
      <c r="CM152" s="15">
        <v>3.8397500000000001E-2</v>
      </c>
      <c r="CN152" s="15">
        <v>3.2724999999999997E-2</v>
      </c>
      <c r="CO152" s="15">
        <v>9.7624999999999899E-3</v>
      </c>
      <c r="CP152" s="15">
        <v>4.2487499999999997E-2</v>
      </c>
      <c r="CQ152" s="15">
        <v>3.6069999999999998E-2</v>
      </c>
      <c r="CR152" s="15">
        <v>1.0749999999999999E-2</v>
      </c>
      <c r="CS152" s="15">
        <v>4.6820000000000001E-2</v>
      </c>
      <c r="CT152" s="15">
        <v>1.6199999999999999E-3</v>
      </c>
      <c r="CU152" s="15">
        <v>7.0437499999999895E-4</v>
      </c>
      <c r="CV152" s="15">
        <v>2.3243750000000001E-3</v>
      </c>
      <c r="CW152" s="15">
        <v>1.8089999999999901E-3</v>
      </c>
      <c r="CX152" s="15">
        <v>6.5099999999999999E-4</v>
      </c>
      <c r="CY152" s="15">
        <v>2.4599999999999999E-3</v>
      </c>
      <c r="CZ152" s="15">
        <v>2.3852499999999998E-3</v>
      </c>
      <c r="DA152" s="15">
        <v>6.7074999999999904E-4</v>
      </c>
      <c r="DB152" s="15">
        <v>3.0560000000000001E-3</v>
      </c>
      <c r="DC152" s="15">
        <v>2.7799999999999999E-3</v>
      </c>
      <c r="DD152" s="15">
        <v>7.7324999999999996E-4</v>
      </c>
      <c r="DE152" s="15">
        <v>3.55325E-3</v>
      </c>
      <c r="DF152" s="15">
        <v>3.2539999999999999E-3</v>
      </c>
      <c r="DG152" s="15">
        <v>9.0140000000000001E-4</v>
      </c>
      <c r="DH152" s="15">
        <v>4.1554000000000001E-3</v>
      </c>
      <c r="DI152" s="15">
        <v>0.48520750000000001</v>
      </c>
      <c r="DJ152" s="15">
        <v>0.159516875</v>
      </c>
      <c r="DK152" s="15">
        <v>0.64472437500000002</v>
      </c>
      <c r="DL152" s="15">
        <v>0.50737899999999903</v>
      </c>
      <c r="DM152" s="15">
        <v>0.163410999999999</v>
      </c>
      <c r="DN152" s="15">
        <v>0.67079</v>
      </c>
      <c r="DO152" s="15">
        <v>0.55298524999999998</v>
      </c>
      <c r="DP152" s="15">
        <v>0.17444324999999999</v>
      </c>
      <c r="DQ152" s="15">
        <v>0.72742849999999903</v>
      </c>
      <c r="DR152" s="15">
        <v>0.57610499999999998</v>
      </c>
      <c r="DS152" s="15">
        <v>0.18158574999999999</v>
      </c>
      <c r="DT152" s="15">
        <v>0.75769074999999997</v>
      </c>
      <c r="DU152" s="15">
        <v>0.59870400000000001</v>
      </c>
      <c r="DV152" s="15">
        <v>0.1893214</v>
      </c>
      <c r="DW152" s="15">
        <v>0.78802539999999999</v>
      </c>
      <c r="DX152" s="15">
        <v>82.593529572399405</v>
      </c>
      <c r="DY152" s="15">
        <v>80.399017345343495</v>
      </c>
      <c r="DZ152" s="15">
        <v>82.050566181866401</v>
      </c>
      <c r="EA152" s="15">
        <v>82.285628691766902</v>
      </c>
      <c r="EB152" s="15">
        <v>81.374570867322205</v>
      </c>
      <c r="EC152" s="15">
        <v>82.063686101462395</v>
      </c>
      <c r="ED152" s="15">
        <v>81.286074086062797</v>
      </c>
      <c r="EE152" s="15">
        <v>82.061071437272503</v>
      </c>
      <c r="EF152" s="15">
        <v>81.471924732121394</v>
      </c>
      <c r="EG152" s="15">
        <v>80.540873625467597</v>
      </c>
      <c r="EH152" s="15">
        <v>81.490425322471594</v>
      </c>
      <c r="EI152" s="15">
        <v>80.768440158468294</v>
      </c>
      <c r="EJ152" s="15">
        <v>79.738902696490996</v>
      </c>
      <c r="EK152" s="15">
        <v>80.709312312290095</v>
      </c>
      <c r="EL152" s="15">
        <v>79.972041510337107</v>
      </c>
      <c r="EM152" s="15">
        <v>82.593529572399405</v>
      </c>
      <c r="EN152" s="15">
        <v>80.399017345343495</v>
      </c>
      <c r="EO152" s="15">
        <v>82.050566181866401</v>
      </c>
      <c r="EP152" s="15">
        <v>82.285628691766902</v>
      </c>
      <c r="EQ152" s="15">
        <v>81.374570867322205</v>
      </c>
      <c r="ER152" s="15">
        <v>82.063686101462395</v>
      </c>
      <c r="ES152" s="15">
        <v>81.286074086062797</v>
      </c>
      <c r="ET152" s="15">
        <v>82.061071437272503</v>
      </c>
      <c r="EU152" s="15">
        <v>81.471924732121394</v>
      </c>
      <c r="EV152" s="15">
        <v>80.540873625467597</v>
      </c>
      <c r="EW152" s="15">
        <v>81.490425322471594</v>
      </c>
      <c r="EX152" s="15">
        <v>80.768440158468294</v>
      </c>
      <c r="EY152" s="15">
        <v>79.738902696490996</v>
      </c>
      <c r="EZ152" s="15">
        <v>80.709312312290095</v>
      </c>
      <c r="FA152" s="15">
        <v>79.972041510337107</v>
      </c>
      <c r="FB152" s="15">
        <v>85.962100000000007</v>
      </c>
      <c r="FC152" s="15">
        <v>3381</v>
      </c>
      <c r="FD152" s="15">
        <v>11.8826</v>
      </c>
      <c r="FE152" s="15">
        <v>1.88696</v>
      </c>
      <c r="FF152" s="15">
        <v>0.74087000000000003</v>
      </c>
      <c r="FG152" s="15">
        <v>5.9027400000000001E-2</v>
      </c>
      <c r="FH152" s="15">
        <v>14.569457399999999</v>
      </c>
      <c r="FI152" s="15">
        <v>81.558287819284203</v>
      </c>
    </row>
    <row r="153" spans="1:165" s="298" customFormat="1" ht="15" x14ac:dyDescent="0.2">
      <c r="A153" s="314"/>
      <c r="B153" s="315"/>
      <c r="C153" s="15">
        <v>528.84799999999996</v>
      </c>
      <c r="D153" s="15">
        <v>15</v>
      </c>
      <c r="E153" s="15">
        <v>0.98624999999999996</v>
      </c>
      <c r="F153" s="15">
        <v>2.1000000000000001E-4</v>
      </c>
      <c r="G153" s="15">
        <v>-1.3942E-2</v>
      </c>
      <c r="H153" s="15">
        <v>3.3887624999999999</v>
      </c>
      <c r="I153" s="15">
        <v>1.20198</v>
      </c>
      <c r="J153" s="15">
        <v>4.5907425000000002</v>
      </c>
      <c r="K153" s="15">
        <v>3.4863749999999998</v>
      </c>
      <c r="L153" s="15">
        <v>1.16751</v>
      </c>
      <c r="M153" s="15">
        <v>4.6538849999999998</v>
      </c>
      <c r="N153" s="15">
        <v>3.6969500000000002</v>
      </c>
      <c r="O153" s="15">
        <v>1.139815</v>
      </c>
      <c r="P153" s="15">
        <v>4.8367649999999998</v>
      </c>
      <c r="Q153" s="15">
        <v>3.8447249999999999</v>
      </c>
      <c r="R153" s="15">
        <v>1.1761874999999999</v>
      </c>
      <c r="S153" s="15">
        <v>5.0209124999999997</v>
      </c>
      <c r="T153" s="15">
        <v>4.0008999999999997</v>
      </c>
      <c r="U153" s="15">
        <v>1.2269600000000001</v>
      </c>
      <c r="V153" s="15">
        <v>5.2278599999999997</v>
      </c>
      <c r="W153" s="15">
        <v>2.6724999999999999</v>
      </c>
      <c r="X153" s="15">
        <v>0.78549999999999998</v>
      </c>
      <c r="Y153" s="15">
        <v>3.45799999999999</v>
      </c>
      <c r="Z153" s="15">
        <v>2.645</v>
      </c>
      <c r="AA153" s="15">
        <v>0.81674999999999998</v>
      </c>
      <c r="AB153" s="15">
        <v>3.4617499999999999</v>
      </c>
      <c r="AC153" s="15">
        <v>2.56</v>
      </c>
      <c r="AD153" s="15">
        <v>0.84250000000000003</v>
      </c>
      <c r="AE153" s="15">
        <v>3.4024999999999999</v>
      </c>
      <c r="AF153" s="15">
        <v>2.49525</v>
      </c>
      <c r="AG153" s="15">
        <v>0.82625000000000004</v>
      </c>
      <c r="AH153" s="15">
        <v>3.3214999999999999</v>
      </c>
      <c r="AI153" s="15">
        <v>2.4260000000000002</v>
      </c>
      <c r="AJ153" s="15">
        <v>0.8044</v>
      </c>
      <c r="AK153" s="15">
        <v>3.2303999999999999</v>
      </c>
      <c r="AL153" s="15">
        <v>121.65</v>
      </c>
      <c r="AM153" s="15">
        <v>38.912500000000001</v>
      </c>
      <c r="AN153" s="15">
        <v>160.5625</v>
      </c>
      <c r="AO153" s="15">
        <v>121.6</v>
      </c>
      <c r="AP153" s="15">
        <v>38.9</v>
      </c>
      <c r="AQ153" s="15">
        <v>160.5</v>
      </c>
      <c r="AR153" s="15">
        <v>121.47499999999999</v>
      </c>
      <c r="AS153" s="15">
        <v>38.875</v>
      </c>
      <c r="AT153" s="15">
        <v>160.35</v>
      </c>
      <c r="AU153" s="15">
        <v>121.4</v>
      </c>
      <c r="AV153" s="15">
        <v>38.85</v>
      </c>
      <c r="AW153" s="15">
        <v>160.25</v>
      </c>
      <c r="AX153" s="15">
        <v>121.3</v>
      </c>
      <c r="AY153" s="15">
        <v>38.840000000000003</v>
      </c>
      <c r="AZ153" s="15">
        <v>160.13999999999999</v>
      </c>
      <c r="BA153" s="15">
        <v>0.50424999999999998</v>
      </c>
      <c r="BB153" s="15">
        <v>0.15737499999999999</v>
      </c>
      <c r="BC153" s="15">
        <v>0.66162499999999902</v>
      </c>
      <c r="BD153" s="15">
        <v>0.52524999999999999</v>
      </c>
      <c r="BE153" s="15">
        <v>0.16525000000000001</v>
      </c>
      <c r="BF153" s="15">
        <v>0.6905</v>
      </c>
      <c r="BG153" s="15">
        <v>0.56000000000000005</v>
      </c>
      <c r="BH153" s="15">
        <v>0.18012500000000001</v>
      </c>
      <c r="BI153" s="15">
        <v>0.74012500000000003</v>
      </c>
      <c r="BJ153" s="15">
        <v>0.57350000000000001</v>
      </c>
      <c r="BK153" s="15">
        <v>0.18462500000000001</v>
      </c>
      <c r="BL153" s="15">
        <v>0.75812500000000005</v>
      </c>
      <c r="BM153" s="15">
        <v>0.5857</v>
      </c>
      <c r="BN153" s="15">
        <v>0.18859999999999999</v>
      </c>
      <c r="BO153" s="15">
        <v>0.77429999999999999</v>
      </c>
      <c r="BP153" s="15">
        <v>0.10635</v>
      </c>
      <c r="BQ153" s="15">
        <v>3.875E-2</v>
      </c>
      <c r="BR153" s="15">
        <v>0.14510000000000001</v>
      </c>
      <c r="BS153" s="15">
        <v>0.110974999999999</v>
      </c>
      <c r="BT153" s="15">
        <v>3.755E-2</v>
      </c>
      <c r="BU153" s="15">
        <v>0.14852499999999999</v>
      </c>
      <c r="BV153" s="15">
        <v>0.12154999999999901</v>
      </c>
      <c r="BW153" s="15">
        <v>3.7350000000000001E-2</v>
      </c>
      <c r="BX153" s="15">
        <v>0.15889999999999899</v>
      </c>
      <c r="BY153" s="15">
        <v>0.12925</v>
      </c>
      <c r="BZ153" s="15">
        <v>3.9274999999999997E-2</v>
      </c>
      <c r="CA153" s="15">
        <v>0.16852500000000001</v>
      </c>
      <c r="CB153" s="15">
        <v>0.13700000000000001</v>
      </c>
      <c r="CC153" s="15">
        <v>4.1669999999999999E-2</v>
      </c>
      <c r="CD153" s="15">
        <v>0.17867</v>
      </c>
      <c r="CE153" s="15">
        <v>4.8799999999999899E-2</v>
      </c>
      <c r="CF153" s="15">
        <v>1.7237499999999999E-2</v>
      </c>
      <c r="CG153" s="15">
        <v>6.6037499999999999E-2</v>
      </c>
      <c r="CH153" s="15">
        <v>5.2600000000000001E-2</v>
      </c>
      <c r="CI153" s="15">
        <v>1.7382499999999999E-2</v>
      </c>
      <c r="CJ153" s="15">
        <v>6.9982500000000003E-2</v>
      </c>
      <c r="CK153" s="15">
        <v>6.2199999999999998E-2</v>
      </c>
      <c r="CL153" s="15">
        <v>1.88275E-2</v>
      </c>
      <c r="CM153" s="15">
        <v>8.1027500000000002E-2</v>
      </c>
      <c r="CN153" s="15">
        <v>6.7275000000000001E-2</v>
      </c>
      <c r="CO153" s="15">
        <v>2.035E-2</v>
      </c>
      <c r="CP153" s="15">
        <v>8.7624999999999995E-2</v>
      </c>
      <c r="CQ153" s="15">
        <v>7.2190000000000004E-2</v>
      </c>
      <c r="CR153" s="15">
        <v>2.2040000000000001E-2</v>
      </c>
      <c r="CS153" s="15">
        <v>9.4229999999999994E-2</v>
      </c>
      <c r="CT153" s="15">
        <v>5.8724999999999897E-3</v>
      </c>
      <c r="CU153" s="15">
        <v>2.5000000000000001E-3</v>
      </c>
      <c r="CV153" s="15">
        <v>8.3724999999999997E-3</v>
      </c>
      <c r="CW153" s="15">
        <v>6.4324999999999998E-3</v>
      </c>
      <c r="CX153" s="15">
        <v>2.3092500000000001E-3</v>
      </c>
      <c r="CY153" s="15">
        <v>8.7417499999999995E-3</v>
      </c>
      <c r="CZ153" s="15">
        <v>8.1525E-3</v>
      </c>
      <c r="DA153" s="15">
        <v>2.3167499999999998E-3</v>
      </c>
      <c r="DB153" s="15">
        <v>1.0469249999999999E-2</v>
      </c>
      <c r="DC153" s="15">
        <v>9.3200000000000002E-3</v>
      </c>
      <c r="DD153" s="15">
        <v>2.6199999999999999E-3</v>
      </c>
      <c r="DE153" s="15">
        <v>1.1939999999999999E-2</v>
      </c>
      <c r="DF153" s="15">
        <v>1.0580000000000001E-2</v>
      </c>
      <c r="DG153" s="15">
        <v>2.9859999999999999E-3</v>
      </c>
      <c r="DH153" s="15">
        <v>1.3566E-2</v>
      </c>
      <c r="DI153" s="15">
        <v>0.66527249999999905</v>
      </c>
      <c r="DJ153" s="15">
        <v>0.21586249999999901</v>
      </c>
      <c r="DK153" s="15">
        <v>0.881134999999999</v>
      </c>
      <c r="DL153" s="15">
        <v>0.69525749999999997</v>
      </c>
      <c r="DM153" s="15">
        <v>0.22249174999999999</v>
      </c>
      <c r="DN153" s="15">
        <v>0.91774924999999996</v>
      </c>
      <c r="DO153" s="15">
        <v>0.75190250000000003</v>
      </c>
      <c r="DP153" s="15">
        <v>0.23861925</v>
      </c>
      <c r="DQ153" s="15">
        <v>0.99052174999999998</v>
      </c>
      <c r="DR153" s="15">
        <v>0.77934499999999995</v>
      </c>
      <c r="DS153" s="15">
        <v>0.24687000000000001</v>
      </c>
      <c r="DT153" s="15">
        <v>1.0262150000000001</v>
      </c>
      <c r="DU153" s="15">
        <v>0.80547000000000002</v>
      </c>
      <c r="DV153" s="15">
        <v>0.25529599999999902</v>
      </c>
      <c r="DW153" s="15">
        <v>1.0607659999999901</v>
      </c>
      <c r="DX153" s="15">
        <v>75.7960084025718</v>
      </c>
      <c r="DY153" s="15">
        <v>72.905205860211893</v>
      </c>
      <c r="DZ153" s="15">
        <v>75.087812877708799</v>
      </c>
      <c r="EA153" s="15">
        <v>75.547548929713003</v>
      </c>
      <c r="EB153" s="15">
        <v>74.272416842422203</v>
      </c>
      <c r="EC153" s="15">
        <v>75.238416157790297</v>
      </c>
      <c r="ED153" s="15">
        <v>74.477741462490101</v>
      </c>
      <c r="EE153" s="15">
        <v>75.486365831759102</v>
      </c>
      <c r="EF153" s="15">
        <v>74.720721680265996</v>
      </c>
      <c r="EG153" s="15">
        <v>73.587435602974296</v>
      </c>
      <c r="EH153" s="15">
        <v>74.786324786324698</v>
      </c>
      <c r="EI153" s="15">
        <v>73.8758447303927</v>
      </c>
      <c r="EJ153" s="15">
        <v>72.715309074205095</v>
      </c>
      <c r="EK153" s="15">
        <v>73.875031336174402</v>
      </c>
      <c r="EL153" s="15">
        <v>72.994421012739807</v>
      </c>
      <c r="EM153" s="15">
        <v>75.7960084025718</v>
      </c>
      <c r="EN153" s="15">
        <v>72.905205860211893</v>
      </c>
      <c r="EO153" s="15">
        <v>75.087812877708799</v>
      </c>
      <c r="EP153" s="15">
        <v>75.547548929713003</v>
      </c>
      <c r="EQ153" s="15">
        <v>74.272416842422203</v>
      </c>
      <c r="ER153" s="15">
        <v>75.238416157790297</v>
      </c>
      <c r="ES153" s="15">
        <v>74.477741462490101</v>
      </c>
      <c r="ET153" s="15">
        <v>75.486365831759102</v>
      </c>
      <c r="EU153" s="15">
        <v>74.720721680265996</v>
      </c>
      <c r="EV153" s="15">
        <v>73.587435602974296</v>
      </c>
      <c r="EW153" s="15">
        <v>74.786324786324698</v>
      </c>
      <c r="EX153" s="15">
        <v>73.8758447303927</v>
      </c>
      <c r="EY153" s="15">
        <v>72.715309074205095</v>
      </c>
      <c r="EZ153" s="15">
        <v>73.875031336174402</v>
      </c>
      <c r="FA153" s="15">
        <v>72.994421012739807</v>
      </c>
      <c r="FB153" s="15">
        <v>71.6374</v>
      </c>
      <c r="FC153" s="15">
        <v>3369.04</v>
      </c>
      <c r="FD153" s="15">
        <v>14.8223</v>
      </c>
      <c r="FE153" s="15">
        <v>3.2432699999999999</v>
      </c>
      <c r="FF153" s="15">
        <v>1.57707</v>
      </c>
      <c r="FG153" s="15">
        <v>0.20515</v>
      </c>
      <c r="FH153" s="15">
        <v>19.84779</v>
      </c>
      <c r="FI153" s="15">
        <v>74.679851006081705</v>
      </c>
    </row>
    <row r="154" spans="1:165" s="298" customFormat="1" ht="15" x14ac:dyDescent="0.2">
      <c r="A154" s="314"/>
      <c r="B154" s="315"/>
      <c r="C154" s="15">
        <v>705.13099999999997</v>
      </c>
      <c r="D154" s="15">
        <v>20</v>
      </c>
      <c r="E154" s="15">
        <v>0.94691000000000003</v>
      </c>
      <c r="F154" s="15">
        <v>2.0000000000000001E-4</v>
      </c>
      <c r="G154" s="15">
        <v>-5.6066999999999999E-2</v>
      </c>
      <c r="H154" s="15">
        <v>3.4142625</v>
      </c>
      <c r="I154" s="15">
        <v>1.19045125</v>
      </c>
      <c r="J154" s="15">
        <v>4.6047137500000002</v>
      </c>
      <c r="K154" s="15">
        <v>3.487025</v>
      </c>
      <c r="L154" s="15">
        <v>1.15933</v>
      </c>
      <c r="M154" s="15">
        <v>4.6463549999999998</v>
      </c>
      <c r="N154" s="15">
        <v>3.6853999999999898</v>
      </c>
      <c r="O154" s="15">
        <v>1.1431899999999999</v>
      </c>
      <c r="P154" s="15">
        <v>4.8285899999999904</v>
      </c>
      <c r="Q154" s="15">
        <v>3.8296249999999898</v>
      </c>
      <c r="R154" s="15">
        <v>1.1794149999999901</v>
      </c>
      <c r="S154" s="15">
        <v>5.0090399999999997</v>
      </c>
      <c r="T154" s="15">
        <v>3.9924200000000001</v>
      </c>
      <c r="U154" s="15">
        <v>1.2340500000000001</v>
      </c>
      <c r="V154" s="15">
        <v>5.2264699999999999</v>
      </c>
      <c r="W154" s="15">
        <v>2.23</v>
      </c>
      <c r="X154" s="15">
        <v>0.63362499999999999</v>
      </c>
      <c r="Y154" s="15">
        <v>2.8636249999999999</v>
      </c>
      <c r="Z154" s="15">
        <v>2.2050000000000001</v>
      </c>
      <c r="AA154" s="15">
        <v>0.67</v>
      </c>
      <c r="AB154" s="15">
        <v>2.875</v>
      </c>
      <c r="AC154" s="15">
        <v>2.1139999999999999</v>
      </c>
      <c r="AD154" s="15">
        <v>0.70199999999999996</v>
      </c>
      <c r="AE154" s="15">
        <v>2.8159999999999998</v>
      </c>
      <c r="AF154" s="15">
        <v>2.0412499999999998</v>
      </c>
      <c r="AG154" s="15">
        <v>0.68474999999999997</v>
      </c>
      <c r="AH154" s="15">
        <v>2.726</v>
      </c>
      <c r="AI154" s="15">
        <v>1.966</v>
      </c>
      <c r="AJ154" s="15">
        <v>0.66079999999999905</v>
      </c>
      <c r="AK154" s="15">
        <v>2.6267999999999998</v>
      </c>
      <c r="AL154" s="15">
        <v>121.2375</v>
      </c>
      <c r="AM154" s="15">
        <v>38.762500000000003</v>
      </c>
      <c r="AN154" s="15">
        <v>160</v>
      </c>
      <c r="AO154" s="15">
        <v>121.15</v>
      </c>
      <c r="AP154" s="15">
        <v>38.75</v>
      </c>
      <c r="AQ154" s="15">
        <v>159.9</v>
      </c>
      <c r="AR154" s="15">
        <v>121</v>
      </c>
      <c r="AS154" s="15">
        <v>38.725000000000001</v>
      </c>
      <c r="AT154" s="15">
        <v>159.72499999999999</v>
      </c>
      <c r="AU154" s="15">
        <v>120.9</v>
      </c>
      <c r="AV154" s="15">
        <v>38.700000000000003</v>
      </c>
      <c r="AW154" s="15">
        <v>159.6</v>
      </c>
      <c r="AX154" s="15">
        <v>120.8</v>
      </c>
      <c r="AY154" s="15">
        <v>38.68</v>
      </c>
      <c r="AZ154" s="15">
        <v>159.47999999999999</v>
      </c>
      <c r="BA154" s="15">
        <v>0.57125000000000004</v>
      </c>
      <c r="BB154" s="15">
        <v>0.174375</v>
      </c>
      <c r="BC154" s="15">
        <v>0.74562499999999998</v>
      </c>
      <c r="BD154" s="15">
        <v>0.59499999999999997</v>
      </c>
      <c r="BE154" s="15">
        <v>0.185525</v>
      </c>
      <c r="BF154" s="15">
        <v>0.78052499999999903</v>
      </c>
      <c r="BG154" s="15">
        <v>0.63</v>
      </c>
      <c r="BH154" s="15">
        <v>0.20394999999999999</v>
      </c>
      <c r="BI154" s="15">
        <v>0.83394999999999997</v>
      </c>
      <c r="BJ154" s="15">
        <v>0.64149999999999996</v>
      </c>
      <c r="BK154" s="15">
        <v>0.20835000000000001</v>
      </c>
      <c r="BL154" s="15">
        <v>0.84984999999999999</v>
      </c>
      <c r="BM154" s="15">
        <v>0.65200000000000002</v>
      </c>
      <c r="BN154" s="15">
        <v>0.21190000000000001</v>
      </c>
      <c r="BO154" s="15">
        <v>0.8639</v>
      </c>
      <c r="BP154" s="15">
        <v>0.15262500000000001</v>
      </c>
      <c r="BQ154" s="15">
        <v>5.4725000000000003E-2</v>
      </c>
      <c r="BR154" s="15">
        <v>0.20735000000000001</v>
      </c>
      <c r="BS154" s="15">
        <v>0.15825</v>
      </c>
      <c r="BT154" s="15">
        <v>5.33E-2</v>
      </c>
      <c r="BU154" s="15">
        <v>0.21154999999999999</v>
      </c>
      <c r="BV154" s="15">
        <v>0.17150000000000001</v>
      </c>
      <c r="BW154" s="15">
        <v>5.3100000000000001E-2</v>
      </c>
      <c r="BX154" s="15">
        <v>0.22459999999999999</v>
      </c>
      <c r="BY154" s="15">
        <v>0.18049999999999999</v>
      </c>
      <c r="BZ154" s="15">
        <v>5.5599999999999997E-2</v>
      </c>
      <c r="CA154" s="15">
        <v>0.2361</v>
      </c>
      <c r="CB154" s="15">
        <v>0.18969999999999901</v>
      </c>
      <c r="CC154" s="15">
        <v>5.8250000000000003E-2</v>
      </c>
      <c r="CD154" s="15">
        <v>0.247949999999999</v>
      </c>
      <c r="CE154" s="15">
        <v>7.8337500000000004E-2</v>
      </c>
      <c r="CF154" s="15">
        <v>2.6862500000000001E-2</v>
      </c>
      <c r="CG154" s="15">
        <v>0.1052</v>
      </c>
      <c r="CH154" s="15">
        <v>8.4099999999999994E-2</v>
      </c>
      <c r="CI154" s="15">
        <v>2.7375E-2</v>
      </c>
      <c r="CJ154" s="15">
        <v>0.11147499999999901</v>
      </c>
      <c r="CK154" s="15">
        <v>9.6525E-2</v>
      </c>
      <c r="CL154" s="15">
        <v>2.9624999999999999E-2</v>
      </c>
      <c r="CM154" s="15">
        <v>0.12614999999999901</v>
      </c>
      <c r="CN154" s="15">
        <v>0.10312499999999999</v>
      </c>
      <c r="CO154" s="15">
        <v>3.1399999999999997E-2</v>
      </c>
      <c r="CP154" s="15">
        <v>0.13452500000000001</v>
      </c>
      <c r="CQ154" s="15">
        <v>0.10979999999999999</v>
      </c>
      <c r="CR154" s="15">
        <v>3.3829999999999999E-2</v>
      </c>
      <c r="CS154" s="15">
        <v>0.14362999999999901</v>
      </c>
      <c r="CT154" s="15">
        <v>1.3625E-2</v>
      </c>
      <c r="CU154" s="15">
        <v>5.6849999999999999E-3</v>
      </c>
      <c r="CV154" s="15">
        <v>1.9310000000000001E-2</v>
      </c>
      <c r="CW154" s="15">
        <v>1.4782500000000001E-2</v>
      </c>
      <c r="CX154" s="15">
        <v>5.2674999999999996E-3</v>
      </c>
      <c r="CY154" s="15">
        <v>2.0049999999999998E-2</v>
      </c>
      <c r="CZ154" s="15">
        <v>1.814E-2</v>
      </c>
      <c r="DA154" s="15">
        <v>5.2100000000000002E-3</v>
      </c>
      <c r="DB154" s="15">
        <v>2.3349999999999999E-2</v>
      </c>
      <c r="DC154" s="15">
        <v>2.04025E-2</v>
      </c>
      <c r="DD154" s="15">
        <v>5.7675000000000001E-3</v>
      </c>
      <c r="DE154" s="15">
        <v>2.6169999999999999E-2</v>
      </c>
      <c r="DF154" s="15">
        <v>2.2870000000000001E-2</v>
      </c>
      <c r="DG154" s="15">
        <v>6.5209999999999999E-3</v>
      </c>
      <c r="DH154" s="15">
        <v>2.9391E-2</v>
      </c>
      <c r="DI154" s="15">
        <v>0.81583749999999999</v>
      </c>
      <c r="DJ154" s="15">
        <v>0.26164749999999998</v>
      </c>
      <c r="DK154" s="15">
        <v>1.077485</v>
      </c>
      <c r="DL154" s="15">
        <v>0.85213249999999996</v>
      </c>
      <c r="DM154" s="15">
        <v>0.27146749999999997</v>
      </c>
      <c r="DN154" s="15">
        <v>1.1235999999999899</v>
      </c>
      <c r="DO154" s="15">
        <v>0.91616500000000001</v>
      </c>
      <c r="DP154" s="15">
        <v>0.29188500000000001</v>
      </c>
      <c r="DQ154" s="15">
        <v>1.2080499999999901</v>
      </c>
      <c r="DR154" s="15">
        <v>0.94552749999999997</v>
      </c>
      <c r="DS154" s="15">
        <v>0.30111749999999998</v>
      </c>
      <c r="DT154" s="15">
        <v>1.246645</v>
      </c>
      <c r="DU154" s="15">
        <v>0.97436999999999996</v>
      </c>
      <c r="DV154" s="15">
        <v>0.31050100000000003</v>
      </c>
      <c r="DW154" s="15">
        <v>1.2848709999999901</v>
      </c>
      <c r="DX154" s="15">
        <v>70.020071399022399</v>
      </c>
      <c r="DY154" s="15">
        <v>66.645009029323802</v>
      </c>
      <c r="DZ154" s="15">
        <v>69.200499310895196</v>
      </c>
      <c r="EA154" s="15">
        <v>69.824821844020704</v>
      </c>
      <c r="EB154" s="15">
        <v>68.341514177571895</v>
      </c>
      <c r="EC154" s="15">
        <v>69.466447134211407</v>
      </c>
      <c r="ED154" s="15">
        <v>68.764905884856901</v>
      </c>
      <c r="EE154" s="15">
        <v>69.873409048084</v>
      </c>
      <c r="EF154" s="15">
        <v>69.032738711145996</v>
      </c>
      <c r="EG154" s="15">
        <v>67.845726327367501</v>
      </c>
      <c r="EH154" s="15">
        <v>69.192258835836498</v>
      </c>
      <c r="EI154" s="15">
        <v>68.170970885857599</v>
      </c>
      <c r="EJ154" s="15">
        <v>66.915032277266306</v>
      </c>
      <c r="EK154" s="15">
        <v>68.244546716435593</v>
      </c>
      <c r="EL154" s="15">
        <v>67.236321778606495</v>
      </c>
      <c r="EM154" s="15">
        <v>70.020071399022399</v>
      </c>
      <c r="EN154" s="15">
        <v>66.645009029323802</v>
      </c>
      <c r="EO154" s="15">
        <v>69.200499310895196</v>
      </c>
      <c r="EP154" s="15">
        <v>69.824821844020704</v>
      </c>
      <c r="EQ154" s="15">
        <v>68.341514177571895</v>
      </c>
      <c r="ER154" s="15">
        <v>69.466447134211407</v>
      </c>
      <c r="ES154" s="15">
        <v>68.764905884856901</v>
      </c>
      <c r="ET154" s="15">
        <v>69.873409048084</v>
      </c>
      <c r="EU154" s="15">
        <v>69.032738711145996</v>
      </c>
      <c r="EV154" s="15">
        <v>67.845726327367501</v>
      </c>
      <c r="EW154" s="15">
        <v>69.192258835836498</v>
      </c>
      <c r="EX154" s="15">
        <v>68.170970885857599</v>
      </c>
      <c r="EY154" s="15">
        <v>66.915032277266306</v>
      </c>
      <c r="EZ154" s="15">
        <v>68.244546716435593</v>
      </c>
      <c r="FA154" s="15">
        <v>67.236321778606495</v>
      </c>
      <c r="FB154" s="15">
        <v>59.203800000000001</v>
      </c>
      <c r="FC154" s="15">
        <v>3356.38</v>
      </c>
      <c r="FD154" s="15">
        <v>16.686199999999999</v>
      </c>
      <c r="FE154" s="15">
        <v>4.5957499999999998</v>
      </c>
      <c r="FF154" s="15">
        <v>2.47383</v>
      </c>
      <c r="FG154" s="15">
        <v>0.46215099999999998</v>
      </c>
      <c r="FH154" s="15">
        <v>24.217931</v>
      </c>
      <c r="FI154" s="15">
        <v>68.900188046617103</v>
      </c>
    </row>
    <row r="155" spans="1:165" s="300" customFormat="1" ht="15" x14ac:dyDescent="0.2">
      <c r="A155" s="316"/>
      <c r="B155" s="317"/>
      <c r="C155" s="15">
        <v>881.41399999999999</v>
      </c>
      <c r="D155" s="15">
        <v>25</v>
      </c>
      <c r="E155" s="15">
        <v>0.90974999999999995</v>
      </c>
      <c r="F155" s="15">
        <v>2.0000000000000001E-4</v>
      </c>
      <c r="G155" s="15">
        <v>-9.9203E-2</v>
      </c>
      <c r="H155" s="15">
        <v>3.4100250000000001</v>
      </c>
      <c r="I155" s="15">
        <v>1.1698237499999999</v>
      </c>
      <c r="J155" s="15">
        <v>4.57984875</v>
      </c>
      <c r="K155" s="15">
        <v>3.5007000000000001</v>
      </c>
      <c r="L155" s="15">
        <v>1.15486</v>
      </c>
      <c r="M155" s="15">
        <v>4.6555600000000004</v>
      </c>
      <c r="N155" s="15">
        <v>3.7023000000000001</v>
      </c>
      <c r="O155" s="15">
        <v>1.1522025</v>
      </c>
      <c r="P155" s="15">
        <v>4.8545024999999997</v>
      </c>
      <c r="Q155" s="15">
        <v>3.8339749999999899</v>
      </c>
      <c r="R155" s="15">
        <v>1.1898774999999999</v>
      </c>
      <c r="S155" s="15">
        <v>5.0238525000000003</v>
      </c>
      <c r="T155" s="15">
        <v>3.9928900000000001</v>
      </c>
      <c r="U155" s="15">
        <v>1.2326699999999999</v>
      </c>
      <c r="V155" s="15">
        <v>5.2255599999999998</v>
      </c>
      <c r="W155" s="15">
        <v>1.84</v>
      </c>
      <c r="X155" s="15">
        <v>0.50387499999999996</v>
      </c>
      <c r="Y155" s="15">
        <v>2.3438750000000002</v>
      </c>
      <c r="Z155" s="15">
        <v>1.8180000000000001</v>
      </c>
      <c r="AA155" s="15">
        <v>0.54349999999999998</v>
      </c>
      <c r="AB155" s="15">
        <v>2.3614999999999999</v>
      </c>
      <c r="AC155" s="15">
        <v>1.728</v>
      </c>
      <c r="AD155" s="15">
        <v>0.57999999999999996</v>
      </c>
      <c r="AE155" s="15">
        <v>2.3079999999999998</v>
      </c>
      <c r="AF155" s="15">
        <v>1.6539999999999999</v>
      </c>
      <c r="AG155" s="15">
        <v>0.5625</v>
      </c>
      <c r="AH155" s="15">
        <v>2.2164999999999999</v>
      </c>
      <c r="AI155" s="15">
        <v>1.5760000000000001</v>
      </c>
      <c r="AJ155" s="15">
        <v>0.53749999999999998</v>
      </c>
      <c r="AK155" s="15">
        <v>2.1135000000000002</v>
      </c>
      <c r="AL155" s="15">
        <v>120.8</v>
      </c>
      <c r="AM155" s="15">
        <v>38.625</v>
      </c>
      <c r="AN155" s="15">
        <v>159.42500000000001</v>
      </c>
      <c r="AO155" s="15">
        <v>120.7</v>
      </c>
      <c r="AP155" s="15">
        <v>38.625</v>
      </c>
      <c r="AQ155" s="15">
        <v>159.32499999999999</v>
      </c>
      <c r="AR155" s="15">
        <v>120.5</v>
      </c>
      <c r="AS155" s="15">
        <v>38.575000000000003</v>
      </c>
      <c r="AT155" s="15">
        <v>159.07499999999999</v>
      </c>
      <c r="AU155" s="15">
        <v>120.375</v>
      </c>
      <c r="AV155" s="15">
        <v>38.549999999999997</v>
      </c>
      <c r="AW155" s="15">
        <v>158.92500000000001</v>
      </c>
      <c r="AX155" s="15">
        <v>120.2</v>
      </c>
      <c r="AY155" s="15">
        <v>38.5</v>
      </c>
      <c r="AZ155" s="15">
        <v>158.69999999999999</v>
      </c>
      <c r="BA155" s="15">
        <v>0.61299999999999999</v>
      </c>
      <c r="BB155" s="15">
        <v>0.18375</v>
      </c>
      <c r="BC155" s="15">
        <v>0.79674999999999996</v>
      </c>
      <c r="BD155" s="15">
        <v>0.63849999999999996</v>
      </c>
      <c r="BE155" s="15">
        <v>0.19700000000000001</v>
      </c>
      <c r="BF155" s="15">
        <v>0.83549999999999902</v>
      </c>
      <c r="BG155" s="15">
        <v>0.67500000000000004</v>
      </c>
      <c r="BH155" s="15">
        <v>0.21925</v>
      </c>
      <c r="BI155" s="15">
        <v>0.89424999999999999</v>
      </c>
      <c r="BJ155" s="15">
        <v>0.6845</v>
      </c>
      <c r="BK155" s="15">
        <v>0.22355</v>
      </c>
      <c r="BL155" s="15">
        <v>0.90805000000000002</v>
      </c>
      <c r="BM155" s="15">
        <v>0.69020000000000004</v>
      </c>
      <c r="BN155" s="15">
        <v>0.2253</v>
      </c>
      <c r="BO155" s="15">
        <v>0.91549999999999998</v>
      </c>
      <c r="BP155" s="15">
        <v>0.19725000000000001</v>
      </c>
      <c r="BQ155" s="15">
        <v>6.9525000000000003E-2</v>
      </c>
      <c r="BR155" s="15">
        <v>0.26677499999999998</v>
      </c>
      <c r="BS155" s="15">
        <v>0.20369999999999999</v>
      </c>
      <c r="BT155" s="15">
        <v>6.8224999999999994E-2</v>
      </c>
      <c r="BU155" s="15">
        <v>0.27192499999999997</v>
      </c>
      <c r="BV155" s="15">
        <v>0.21815000000000001</v>
      </c>
      <c r="BW155" s="15">
        <v>6.8099999999999994E-2</v>
      </c>
      <c r="BX155" s="15">
        <v>0.28625</v>
      </c>
      <c r="BY155" s="15">
        <v>0.22785</v>
      </c>
      <c r="BZ155" s="15">
        <v>7.0849999999999996E-2</v>
      </c>
      <c r="CA155" s="15">
        <v>0.29869999999999902</v>
      </c>
      <c r="CB155" s="15">
        <v>0.2392</v>
      </c>
      <c r="CC155" s="15">
        <v>7.3630000000000001E-2</v>
      </c>
      <c r="CD155" s="15">
        <v>0.31283</v>
      </c>
      <c r="CE155" s="15">
        <v>0.1072125</v>
      </c>
      <c r="CF155" s="15">
        <v>3.5762500000000003E-2</v>
      </c>
      <c r="CG155" s="15">
        <v>0.14297499999999999</v>
      </c>
      <c r="CH155" s="15">
        <v>0.11434999999999999</v>
      </c>
      <c r="CI155" s="15">
        <v>3.6774999999999898E-2</v>
      </c>
      <c r="CJ155" s="15">
        <v>0.15112499999999901</v>
      </c>
      <c r="CK155" s="15">
        <v>0.12912499999999999</v>
      </c>
      <c r="CL155" s="15">
        <v>4.0049999999999898E-2</v>
      </c>
      <c r="CM155" s="15">
        <v>0.16917499999999999</v>
      </c>
      <c r="CN155" s="15">
        <v>0.13639999999999999</v>
      </c>
      <c r="CO155" s="15">
        <v>4.215E-2</v>
      </c>
      <c r="CP155" s="15">
        <v>0.17854999999999999</v>
      </c>
      <c r="CQ155" s="15">
        <v>0.1429</v>
      </c>
      <c r="CR155" s="15">
        <v>4.4760000000000001E-2</v>
      </c>
      <c r="CS155" s="15">
        <v>0.18765999999999999</v>
      </c>
      <c r="CT155" s="15">
        <v>2.5087499999999999E-2</v>
      </c>
      <c r="CU155" s="15">
        <v>1.028125E-2</v>
      </c>
      <c r="CV155" s="15">
        <v>3.5368749999999997E-2</v>
      </c>
      <c r="CW155" s="15">
        <v>2.6949999999999901E-2</v>
      </c>
      <c r="CX155" s="15">
        <v>9.5299999999999899E-3</v>
      </c>
      <c r="CY155" s="15">
        <v>3.6479999999999999E-2</v>
      </c>
      <c r="CZ155" s="15">
        <v>3.2199999999999999E-2</v>
      </c>
      <c r="DA155" s="15">
        <v>9.3399999999999993E-3</v>
      </c>
      <c r="DB155" s="15">
        <v>4.1540000000000001E-2</v>
      </c>
      <c r="DC155" s="15">
        <v>3.5775000000000001E-2</v>
      </c>
      <c r="DD155" s="15">
        <v>1.0212499999999999E-2</v>
      </c>
      <c r="DE155" s="15">
        <v>4.5987500000000001E-2</v>
      </c>
      <c r="DF155" s="15">
        <v>3.9699999999999999E-2</v>
      </c>
      <c r="DG155" s="15">
        <v>1.1429999999999999E-2</v>
      </c>
      <c r="DH155" s="15">
        <v>5.1130000000000002E-2</v>
      </c>
      <c r="DI155" s="15">
        <v>0.94255</v>
      </c>
      <c r="DJ155" s="15">
        <v>0.29931875000000002</v>
      </c>
      <c r="DK155" s="15">
        <v>1.2418687499999901</v>
      </c>
      <c r="DL155" s="15">
        <v>0.98349999999999904</v>
      </c>
      <c r="DM155" s="15">
        <v>0.31152999999999997</v>
      </c>
      <c r="DN155" s="15">
        <v>1.2950299999999999</v>
      </c>
      <c r="DO155" s="15">
        <v>1.0544750000000001</v>
      </c>
      <c r="DP155" s="15">
        <v>0.33673999999999998</v>
      </c>
      <c r="DQ155" s="15">
        <v>1.3912149999999901</v>
      </c>
      <c r="DR155" s="15">
        <v>1.084525</v>
      </c>
      <c r="DS155" s="15">
        <v>0.34676249999999997</v>
      </c>
      <c r="DT155" s="15">
        <v>1.4312875</v>
      </c>
      <c r="DU155" s="15">
        <v>1.1120000000000001</v>
      </c>
      <c r="DV155" s="15">
        <v>0.35511999999999999</v>
      </c>
      <c r="DW155" s="15">
        <v>1.46712</v>
      </c>
      <c r="DX155" s="15">
        <v>65.036337594822498</v>
      </c>
      <c r="DY155" s="15">
        <v>61.389405107431401</v>
      </c>
      <c r="DZ155" s="15">
        <v>64.157343519594903</v>
      </c>
      <c r="EA155" s="15">
        <v>64.921199796644601</v>
      </c>
      <c r="EB155" s="15">
        <v>63.2362854299746</v>
      </c>
      <c r="EC155" s="15">
        <v>64.515879941005196</v>
      </c>
      <c r="ED155" s="15">
        <v>64.012897413404701</v>
      </c>
      <c r="EE155" s="15">
        <v>65.109580091465205</v>
      </c>
      <c r="EF155" s="15">
        <v>64.278346625072302</v>
      </c>
      <c r="EG155" s="15">
        <v>63.115188677070599</v>
      </c>
      <c r="EH155" s="15">
        <v>64.467755308027805</v>
      </c>
      <c r="EI155" s="15">
        <v>63.442879225871799</v>
      </c>
      <c r="EJ155" s="15">
        <v>62.068345323740999</v>
      </c>
      <c r="EK155" s="15">
        <v>63.443343095291702</v>
      </c>
      <c r="EL155" s="15">
        <v>62.401166912045298</v>
      </c>
      <c r="EM155" s="15">
        <v>65.036337594822498</v>
      </c>
      <c r="EN155" s="15">
        <v>61.389405107431401</v>
      </c>
      <c r="EO155" s="15">
        <v>64.157343519594903</v>
      </c>
      <c r="EP155" s="15">
        <v>64.921199796644601</v>
      </c>
      <c r="EQ155" s="15">
        <v>63.2362854299746</v>
      </c>
      <c r="ER155" s="15">
        <v>64.515879941005196</v>
      </c>
      <c r="ES155" s="15">
        <v>64.012897413404701</v>
      </c>
      <c r="ET155" s="15">
        <v>65.109580091465205</v>
      </c>
      <c r="EU155" s="15">
        <v>64.278346625072302</v>
      </c>
      <c r="EV155" s="15">
        <v>63.115188677070599</v>
      </c>
      <c r="EW155" s="15">
        <v>64.467755308027805</v>
      </c>
      <c r="EX155" s="15">
        <v>63.442879225871799</v>
      </c>
      <c r="EY155" s="15">
        <v>62.068345323740999</v>
      </c>
      <c r="EZ155" s="15">
        <v>63.443343095291702</v>
      </c>
      <c r="FA155" s="15">
        <v>62.401166912045298</v>
      </c>
      <c r="FB155" s="15">
        <v>48.408499999999997</v>
      </c>
      <c r="FC155" s="15">
        <v>3343.3999999999901</v>
      </c>
      <c r="FD155" s="15">
        <v>17.840699999999998</v>
      </c>
      <c r="FE155" s="15">
        <v>5.8745299999999903</v>
      </c>
      <c r="FF155" s="15">
        <v>3.3268599999999999</v>
      </c>
      <c r="FG155" s="15">
        <v>0.83011000000000001</v>
      </c>
      <c r="FH155" s="15">
        <v>27.872199999999999</v>
      </c>
      <c r="FI155" s="15">
        <v>64.008940808404006</v>
      </c>
    </row>
    <row r="156" spans="1:165" ht="14" thickBot="1" x14ac:dyDescent="0.2">
      <c r="A156" s="260"/>
      <c r="B156" s="261"/>
      <c r="E156" s="234"/>
      <c r="H156" s="234"/>
      <c r="K156" s="234"/>
      <c r="N156" s="234"/>
      <c r="Q156" s="234"/>
      <c r="T156" s="234"/>
      <c r="W156" s="234"/>
      <c r="Y156" s="234"/>
      <c r="AB156" s="234"/>
      <c r="AE156" s="234"/>
      <c r="AH156" s="234"/>
      <c r="AL156" s="234"/>
      <c r="AO156" s="234"/>
      <c r="AR156" s="234"/>
      <c r="AU156" s="234"/>
      <c r="AW156" s="234"/>
      <c r="AX156" s="234"/>
      <c r="BA156" s="234"/>
      <c r="BD156" s="234"/>
      <c r="BG156" s="234"/>
      <c r="BJ156" s="234"/>
      <c r="BM156" s="234"/>
      <c r="BP156" s="234"/>
      <c r="BS156" s="234"/>
      <c r="BV156" s="234"/>
      <c r="BY156" s="234"/>
      <c r="CB156" s="234"/>
      <c r="CE156" s="234"/>
      <c r="CH156" s="234"/>
      <c r="CK156" s="234"/>
      <c r="CN156" s="234"/>
      <c r="CQ156" s="234"/>
      <c r="DX156" s="234"/>
      <c r="EA156" s="234"/>
      <c r="ED156" s="234"/>
      <c r="EG156" s="234"/>
      <c r="EJ156" s="234"/>
      <c r="EM156" s="234"/>
    </row>
    <row r="157" spans="1:165" s="249" customFormat="1" ht="14" thickTop="1" x14ac:dyDescent="0.15">
      <c r="A157" s="247" t="s">
        <v>71</v>
      </c>
      <c r="B157" s="248" t="s">
        <v>70</v>
      </c>
      <c r="C157" s="247" t="s">
        <v>72</v>
      </c>
      <c r="E157" s="248"/>
      <c r="H157" s="250" t="s">
        <v>93</v>
      </c>
      <c r="K157" s="250" t="s">
        <v>95</v>
      </c>
      <c r="M157" s="247"/>
      <c r="N157" s="250" t="s">
        <v>96</v>
      </c>
      <c r="O157" s="247"/>
      <c r="P157" s="247"/>
      <c r="Q157" s="250" t="s">
        <v>97</v>
      </c>
      <c r="S157" s="247"/>
      <c r="T157" s="250" t="s">
        <v>98</v>
      </c>
      <c r="U157" s="247"/>
      <c r="V157" s="251"/>
      <c r="W157" s="247" t="s">
        <v>99</v>
      </c>
      <c r="X157" s="247" t="s">
        <v>109</v>
      </c>
      <c r="Y157" s="248"/>
      <c r="Z157" s="250" t="s">
        <v>99</v>
      </c>
      <c r="AA157" s="247" t="s">
        <v>110</v>
      </c>
      <c r="AB157" s="252"/>
      <c r="AC157" s="250" t="s">
        <v>99</v>
      </c>
      <c r="AD157" s="247" t="s">
        <v>111</v>
      </c>
      <c r="AE157" s="248"/>
      <c r="AF157" s="250" t="s">
        <v>99</v>
      </c>
      <c r="AG157" s="247" t="s">
        <v>112</v>
      </c>
      <c r="AH157" s="252"/>
      <c r="AI157" s="250" t="s">
        <v>99</v>
      </c>
      <c r="AJ157" s="247" t="s">
        <v>113</v>
      </c>
      <c r="AK157" s="251"/>
      <c r="AL157" s="247" t="s">
        <v>115</v>
      </c>
      <c r="AM157" s="247" t="s">
        <v>109</v>
      </c>
      <c r="AO157" s="250" t="s">
        <v>115</v>
      </c>
      <c r="AP157" s="247" t="s">
        <v>110</v>
      </c>
      <c r="AQ157" s="247"/>
      <c r="AR157" s="250" t="s">
        <v>115</v>
      </c>
      <c r="AS157" s="247" t="s">
        <v>111</v>
      </c>
      <c r="AU157" s="250" t="s">
        <v>115</v>
      </c>
      <c r="AV157" s="247" t="s">
        <v>112</v>
      </c>
      <c r="AW157" s="247"/>
      <c r="AX157" s="250" t="s">
        <v>115</v>
      </c>
      <c r="AY157" s="247" t="s">
        <v>113</v>
      </c>
      <c r="AZ157" s="251"/>
      <c r="BA157" s="247" t="s">
        <v>116</v>
      </c>
      <c r="BB157" s="247" t="s">
        <v>109</v>
      </c>
      <c r="BD157" s="250" t="s">
        <v>116</v>
      </c>
      <c r="BE157" s="247" t="s">
        <v>110</v>
      </c>
      <c r="BF157" s="247"/>
      <c r="BG157" s="250" t="s">
        <v>116</v>
      </c>
      <c r="BH157" s="247" t="s">
        <v>111</v>
      </c>
      <c r="BJ157" s="250" t="s">
        <v>116</v>
      </c>
      <c r="BK157" s="247" t="s">
        <v>112</v>
      </c>
      <c r="BL157" s="247"/>
      <c r="BM157" s="250" t="s">
        <v>116</v>
      </c>
      <c r="BN157" s="247" t="s">
        <v>113</v>
      </c>
      <c r="BO157" s="251"/>
      <c r="BP157" s="247" t="s">
        <v>28</v>
      </c>
      <c r="BQ157" s="247" t="s">
        <v>109</v>
      </c>
      <c r="BS157" s="250" t="s">
        <v>28</v>
      </c>
      <c r="BT157" s="247" t="s">
        <v>110</v>
      </c>
      <c r="BU157" s="247"/>
      <c r="BV157" s="250" t="s">
        <v>28</v>
      </c>
      <c r="BW157" s="247" t="s">
        <v>111</v>
      </c>
      <c r="BY157" s="250" t="s">
        <v>28</v>
      </c>
      <c r="BZ157" s="247" t="s">
        <v>112</v>
      </c>
      <c r="CA157" s="247"/>
      <c r="CB157" s="250" t="s">
        <v>28</v>
      </c>
      <c r="CC157" s="247" t="s">
        <v>113</v>
      </c>
      <c r="CD157" s="251"/>
      <c r="CE157" s="247" t="s">
        <v>29</v>
      </c>
      <c r="CF157" s="247" t="s">
        <v>109</v>
      </c>
      <c r="CH157" s="250" t="s">
        <v>29</v>
      </c>
      <c r="CI157" s="247" t="s">
        <v>110</v>
      </c>
      <c r="CJ157" s="247"/>
      <c r="CK157" s="250" t="s">
        <v>29</v>
      </c>
      <c r="CL157" s="247" t="s">
        <v>111</v>
      </c>
      <c r="CN157" s="250" t="s">
        <v>29</v>
      </c>
      <c r="CO157" s="247" t="s">
        <v>112</v>
      </c>
      <c r="CP157" s="247"/>
      <c r="CQ157" s="250" t="s">
        <v>29</v>
      </c>
      <c r="CR157" s="247" t="s">
        <v>113</v>
      </c>
      <c r="CS157" s="251"/>
      <c r="CT157" s="247" t="s">
        <v>52</v>
      </c>
      <c r="CU157" s="247" t="s">
        <v>109</v>
      </c>
      <c r="CW157" s="250" t="s">
        <v>52</v>
      </c>
      <c r="CX157" s="247" t="s">
        <v>110</v>
      </c>
      <c r="CY157" s="247"/>
      <c r="CZ157" s="250" t="s">
        <v>52</v>
      </c>
      <c r="DA157" s="247" t="s">
        <v>111</v>
      </c>
      <c r="DC157" s="250" t="s">
        <v>52</v>
      </c>
      <c r="DD157" s="247" t="s">
        <v>112</v>
      </c>
      <c r="DE157" s="247"/>
      <c r="DF157" s="250" t="s">
        <v>52</v>
      </c>
      <c r="DG157" s="247" t="s">
        <v>113</v>
      </c>
      <c r="DH157" s="251"/>
      <c r="DI157" s="247" t="s">
        <v>117</v>
      </c>
      <c r="DJ157" s="247" t="s">
        <v>109</v>
      </c>
      <c r="DL157" s="247" t="s">
        <v>117</v>
      </c>
      <c r="DM157" s="247" t="s">
        <v>110</v>
      </c>
      <c r="DN157" s="247"/>
      <c r="DO157" s="247" t="s">
        <v>117</v>
      </c>
      <c r="DP157" s="247" t="s">
        <v>111</v>
      </c>
      <c r="DR157" s="247" t="s">
        <v>117</v>
      </c>
      <c r="DS157" s="247" t="s">
        <v>112</v>
      </c>
      <c r="DT157" s="247"/>
      <c r="DU157" s="247" t="s">
        <v>117</v>
      </c>
      <c r="DV157" s="247" t="s">
        <v>113</v>
      </c>
      <c r="DW157" s="251"/>
      <c r="DX157" s="247" t="s">
        <v>136</v>
      </c>
      <c r="DY157" s="247" t="s">
        <v>109</v>
      </c>
      <c r="EA157" s="247" t="s">
        <v>136</v>
      </c>
      <c r="EB157" s="247" t="s">
        <v>110</v>
      </c>
      <c r="EC157" s="247"/>
      <c r="ED157" s="247" t="s">
        <v>136</v>
      </c>
      <c r="EE157" s="247" t="s">
        <v>111</v>
      </c>
      <c r="EG157" s="247" t="s">
        <v>136</v>
      </c>
      <c r="EH157" s="247" t="s">
        <v>112</v>
      </c>
      <c r="EI157" s="247"/>
      <c r="EJ157" s="247" t="s">
        <v>136</v>
      </c>
      <c r="EK157" s="247" t="s">
        <v>113</v>
      </c>
      <c r="EL157" s="251"/>
      <c r="EM157" s="247" t="s">
        <v>114</v>
      </c>
    </row>
    <row r="158" spans="1:165" x14ac:dyDescent="0.15">
      <c r="A158" s="253" t="s">
        <v>37</v>
      </c>
      <c r="B158" s="235" t="s">
        <v>51</v>
      </c>
      <c r="C158" s="253" t="s">
        <v>21</v>
      </c>
      <c r="D158" s="253" t="s">
        <v>17</v>
      </c>
      <c r="E158" s="254" t="s">
        <v>18</v>
      </c>
      <c r="F158" s="253" t="s">
        <v>19</v>
      </c>
      <c r="G158" s="253" t="s">
        <v>20</v>
      </c>
      <c r="H158" s="255" t="s">
        <v>31</v>
      </c>
      <c r="I158" s="253" t="s">
        <v>32</v>
      </c>
      <c r="J158" s="253" t="s">
        <v>33</v>
      </c>
      <c r="K158" s="255" t="s">
        <v>31</v>
      </c>
      <c r="L158" s="253" t="s">
        <v>32</v>
      </c>
      <c r="M158" s="253" t="s">
        <v>33</v>
      </c>
      <c r="N158" s="255" t="s">
        <v>31</v>
      </c>
      <c r="O158" s="253" t="s">
        <v>32</v>
      </c>
      <c r="P158" s="253" t="s">
        <v>33</v>
      </c>
      <c r="Q158" s="255" t="s">
        <v>31</v>
      </c>
      <c r="R158" s="253" t="s">
        <v>32</v>
      </c>
      <c r="S158" s="253" t="s">
        <v>33</v>
      </c>
      <c r="T158" s="255" t="s">
        <v>31</v>
      </c>
      <c r="U158" s="253" t="s">
        <v>32</v>
      </c>
      <c r="V158" s="256" t="s">
        <v>33</v>
      </c>
      <c r="W158" s="253" t="s">
        <v>106</v>
      </c>
      <c r="X158" s="253" t="s">
        <v>107</v>
      </c>
      <c r="Y158" s="253" t="s">
        <v>108</v>
      </c>
      <c r="Z158" s="253" t="s">
        <v>106</v>
      </c>
      <c r="AA158" s="253" t="s">
        <v>107</v>
      </c>
      <c r="AB158" s="253" t="s">
        <v>108</v>
      </c>
      <c r="AC158" s="253" t="s">
        <v>106</v>
      </c>
      <c r="AD158" s="253" t="s">
        <v>107</v>
      </c>
      <c r="AE158" s="253" t="s">
        <v>108</v>
      </c>
      <c r="AF158" s="253" t="s">
        <v>106</v>
      </c>
      <c r="AG158" s="253" t="s">
        <v>107</v>
      </c>
      <c r="AH158" s="253" t="s">
        <v>108</v>
      </c>
      <c r="AI158" s="253" t="s">
        <v>106</v>
      </c>
      <c r="AJ158" s="253" t="s">
        <v>107</v>
      </c>
      <c r="AK158" s="256" t="s">
        <v>108</v>
      </c>
      <c r="AL158" s="253" t="s">
        <v>106</v>
      </c>
      <c r="AM158" s="253" t="s">
        <v>107</v>
      </c>
      <c r="AN158" s="253" t="s">
        <v>108</v>
      </c>
      <c r="AO158" s="255" t="s">
        <v>106</v>
      </c>
      <c r="AP158" s="253" t="s">
        <v>107</v>
      </c>
      <c r="AQ158" s="253" t="s">
        <v>108</v>
      </c>
      <c r="AR158" s="255" t="s">
        <v>106</v>
      </c>
      <c r="AS158" s="253" t="s">
        <v>107</v>
      </c>
      <c r="AT158" s="253" t="s">
        <v>108</v>
      </c>
      <c r="AU158" s="255" t="s">
        <v>106</v>
      </c>
      <c r="AV158" s="253" t="s">
        <v>107</v>
      </c>
      <c r="AW158" s="253" t="s">
        <v>108</v>
      </c>
      <c r="AX158" s="255" t="s">
        <v>106</v>
      </c>
      <c r="AY158" s="253" t="s">
        <v>107</v>
      </c>
      <c r="AZ158" s="256" t="s">
        <v>108</v>
      </c>
      <c r="BA158" s="253" t="s">
        <v>106</v>
      </c>
      <c r="BB158" s="253" t="s">
        <v>107</v>
      </c>
      <c r="BC158" s="253" t="s">
        <v>108</v>
      </c>
      <c r="BD158" s="255" t="s">
        <v>106</v>
      </c>
      <c r="BE158" s="253" t="s">
        <v>107</v>
      </c>
      <c r="BF158" s="253" t="s">
        <v>108</v>
      </c>
      <c r="BG158" s="255" t="s">
        <v>106</v>
      </c>
      <c r="BH158" s="253" t="s">
        <v>107</v>
      </c>
      <c r="BI158" s="253" t="s">
        <v>108</v>
      </c>
      <c r="BJ158" s="255" t="s">
        <v>106</v>
      </c>
      <c r="BK158" s="253" t="s">
        <v>107</v>
      </c>
      <c r="BL158" s="253" t="s">
        <v>108</v>
      </c>
      <c r="BM158" s="255" t="s">
        <v>106</v>
      </c>
      <c r="BN158" s="253" t="s">
        <v>107</v>
      </c>
      <c r="BO158" s="256" t="s">
        <v>108</v>
      </c>
      <c r="BP158" s="253" t="s">
        <v>106</v>
      </c>
      <c r="BQ158" s="253" t="s">
        <v>107</v>
      </c>
      <c r="BR158" s="253" t="s">
        <v>108</v>
      </c>
      <c r="BS158" s="255" t="s">
        <v>106</v>
      </c>
      <c r="BT158" s="253" t="s">
        <v>107</v>
      </c>
      <c r="BU158" s="253" t="s">
        <v>108</v>
      </c>
      <c r="BV158" s="255" t="s">
        <v>106</v>
      </c>
      <c r="BW158" s="253" t="s">
        <v>107</v>
      </c>
      <c r="BX158" s="253" t="s">
        <v>108</v>
      </c>
      <c r="BY158" s="255" t="s">
        <v>106</v>
      </c>
      <c r="BZ158" s="253" t="s">
        <v>107</v>
      </c>
      <c r="CA158" s="253" t="s">
        <v>108</v>
      </c>
      <c r="CB158" s="255" t="s">
        <v>106</v>
      </c>
      <c r="CC158" s="253" t="s">
        <v>107</v>
      </c>
      <c r="CD158" s="256" t="s">
        <v>108</v>
      </c>
      <c r="CE158" s="253" t="s">
        <v>106</v>
      </c>
      <c r="CF158" s="253" t="s">
        <v>107</v>
      </c>
      <c r="CG158" s="253" t="s">
        <v>108</v>
      </c>
      <c r="CH158" s="255" t="s">
        <v>106</v>
      </c>
      <c r="CI158" s="253" t="s">
        <v>107</v>
      </c>
      <c r="CJ158" s="253" t="s">
        <v>108</v>
      </c>
      <c r="CK158" s="255" t="s">
        <v>106</v>
      </c>
      <c r="CL158" s="253" t="s">
        <v>107</v>
      </c>
      <c r="CM158" s="253" t="s">
        <v>108</v>
      </c>
      <c r="CN158" s="255" t="s">
        <v>106</v>
      </c>
      <c r="CO158" s="253" t="s">
        <v>107</v>
      </c>
      <c r="CP158" s="253" t="s">
        <v>108</v>
      </c>
      <c r="CQ158" s="255" t="s">
        <v>106</v>
      </c>
      <c r="CR158" s="253" t="s">
        <v>107</v>
      </c>
      <c r="CS158" s="256" t="s">
        <v>108</v>
      </c>
      <c r="CT158" s="253" t="s">
        <v>106</v>
      </c>
      <c r="CU158" s="253" t="s">
        <v>107</v>
      </c>
      <c r="CV158" s="253" t="s">
        <v>108</v>
      </c>
      <c r="CW158" s="255" t="s">
        <v>106</v>
      </c>
      <c r="CX158" s="253" t="s">
        <v>107</v>
      </c>
      <c r="CY158" s="253" t="s">
        <v>108</v>
      </c>
      <c r="CZ158" s="255" t="s">
        <v>106</v>
      </c>
      <c r="DA158" s="253" t="s">
        <v>107</v>
      </c>
      <c r="DB158" s="253" t="s">
        <v>108</v>
      </c>
      <c r="DC158" s="255" t="s">
        <v>106</v>
      </c>
      <c r="DD158" s="253" t="s">
        <v>107</v>
      </c>
      <c r="DE158" s="253" t="s">
        <v>108</v>
      </c>
      <c r="DF158" s="255" t="s">
        <v>106</v>
      </c>
      <c r="DG158" s="253" t="s">
        <v>107</v>
      </c>
      <c r="DH158" s="256" t="s">
        <v>108</v>
      </c>
      <c r="DI158" s="253" t="s">
        <v>106</v>
      </c>
      <c r="DJ158" s="253" t="s">
        <v>107</v>
      </c>
      <c r="DK158" s="253" t="s">
        <v>108</v>
      </c>
      <c r="DL158" s="255" t="s">
        <v>106</v>
      </c>
      <c r="DM158" s="253" t="s">
        <v>107</v>
      </c>
      <c r="DN158" s="253" t="s">
        <v>108</v>
      </c>
      <c r="DO158" s="255" t="s">
        <v>106</v>
      </c>
      <c r="DP158" s="253" t="s">
        <v>107</v>
      </c>
      <c r="DQ158" s="253" t="s">
        <v>108</v>
      </c>
      <c r="DR158" s="255" t="s">
        <v>106</v>
      </c>
      <c r="DS158" s="253" t="s">
        <v>107</v>
      </c>
      <c r="DT158" s="253" t="s">
        <v>108</v>
      </c>
      <c r="DU158" s="255" t="s">
        <v>106</v>
      </c>
      <c r="DV158" s="253" t="s">
        <v>107</v>
      </c>
      <c r="DW158" s="256" t="s">
        <v>108</v>
      </c>
      <c r="DX158" s="253" t="s">
        <v>106</v>
      </c>
      <c r="DY158" s="253" t="s">
        <v>107</v>
      </c>
      <c r="DZ158" s="253" t="s">
        <v>108</v>
      </c>
      <c r="EA158" s="255" t="s">
        <v>106</v>
      </c>
      <c r="EB158" s="253" t="s">
        <v>107</v>
      </c>
      <c r="EC158" s="253" t="s">
        <v>108</v>
      </c>
      <c r="ED158" s="255" t="s">
        <v>106</v>
      </c>
      <c r="EE158" s="253" t="s">
        <v>107</v>
      </c>
      <c r="EF158" s="253" t="s">
        <v>108</v>
      </c>
      <c r="EG158" s="255" t="s">
        <v>106</v>
      </c>
      <c r="EH158" s="253" t="s">
        <v>107</v>
      </c>
      <c r="EI158" s="253" t="s">
        <v>108</v>
      </c>
      <c r="EJ158" s="255" t="s">
        <v>106</v>
      </c>
      <c r="EK158" s="253" t="s">
        <v>107</v>
      </c>
      <c r="EL158" s="256" t="s">
        <v>108</v>
      </c>
      <c r="EM158" s="253" t="s">
        <v>100</v>
      </c>
      <c r="EN158" s="253" t="s">
        <v>101</v>
      </c>
      <c r="EO158" s="253" t="s">
        <v>102</v>
      </c>
      <c r="EP158" s="253" t="s">
        <v>103</v>
      </c>
      <c r="EQ158" s="253" t="s">
        <v>104</v>
      </c>
      <c r="ER158" s="253" t="s">
        <v>105</v>
      </c>
      <c r="ES158" s="253" t="s">
        <v>118</v>
      </c>
      <c r="ET158" s="253" t="s">
        <v>120</v>
      </c>
    </row>
    <row r="159" spans="1:165" x14ac:dyDescent="0.15">
      <c r="A159" s="253" t="s">
        <v>38</v>
      </c>
      <c r="B159" s="235" t="s">
        <v>57</v>
      </c>
      <c r="C159" s="234">
        <v>0</v>
      </c>
      <c r="D159" s="234">
        <v>0</v>
      </c>
      <c r="E159" s="234">
        <v>1.1575800000000001</v>
      </c>
      <c r="F159" s="234">
        <v>2.0000000000000001E-4</v>
      </c>
      <c r="G159" s="234">
        <v>0.136129</v>
      </c>
      <c r="H159" s="234">
        <v>3.3043874999999998</v>
      </c>
      <c r="I159" s="234">
        <v>1.2153350000000001</v>
      </c>
      <c r="J159" s="234">
        <v>4.5197225000000003</v>
      </c>
      <c r="K159" s="234">
        <v>3.4213749999999998</v>
      </c>
      <c r="L159" s="234">
        <v>1.160855</v>
      </c>
      <c r="M159" s="234">
        <v>4.58223</v>
      </c>
      <c r="N159" s="234">
        <v>3.7204250000000001</v>
      </c>
      <c r="O159" s="234">
        <v>1.1371899999999999</v>
      </c>
      <c r="P159" s="234">
        <v>4.857615</v>
      </c>
      <c r="Q159" s="234">
        <v>3.95264999999999</v>
      </c>
      <c r="R159" s="234">
        <v>1.1957925</v>
      </c>
      <c r="S159" s="234">
        <v>5.1484424999999998</v>
      </c>
      <c r="T159" s="234">
        <v>4.2164700000000002</v>
      </c>
      <c r="U159" s="234">
        <v>1.2726</v>
      </c>
      <c r="V159" s="234">
        <v>5.4890699999999999</v>
      </c>
      <c r="W159" s="234">
        <v>0</v>
      </c>
      <c r="X159" s="234">
        <v>0</v>
      </c>
      <c r="Y159" s="234">
        <v>0</v>
      </c>
      <c r="Z159" s="234">
        <v>0</v>
      </c>
      <c r="AA159" s="234">
        <v>0</v>
      </c>
      <c r="AB159" s="234">
        <v>0</v>
      </c>
      <c r="AC159" s="234">
        <v>0</v>
      </c>
      <c r="AD159" s="234">
        <v>0</v>
      </c>
      <c r="AE159" s="234">
        <v>0</v>
      </c>
      <c r="AF159" s="234">
        <v>0</v>
      </c>
      <c r="AG159" s="234">
        <v>0</v>
      </c>
      <c r="AH159" s="234">
        <v>0</v>
      </c>
      <c r="AI159" s="234">
        <v>0</v>
      </c>
      <c r="AJ159" s="234">
        <v>0</v>
      </c>
      <c r="AK159" s="234">
        <v>0</v>
      </c>
      <c r="AL159" s="234">
        <v>0</v>
      </c>
      <c r="AM159" s="234">
        <v>0</v>
      </c>
      <c r="AN159" s="234">
        <v>0</v>
      </c>
      <c r="AO159" s="234">
        <v>0</v>
      </c>
      <c r="AP159" s="234">
        <v>0</v>
      </c>
      <c r="AQ159" s="234">
        <v>0</v>
      </c>
      <c r="AR159" s="234">
        <v>0</v>
      </c>
      <c r="AS159" s="234">
        <v>0</v>
      </c>
      <c r="AT159" s="234">
        <v>0</v>
      </c>
      <c r="AU159" s="234">
        <v>0</v>
      </c>
      <c r="AV159" s="234">
        <v>0</v>
      </c>
      <c r="AW159" s="234">
        <v>0</v>
      </c>
      <c r="AX159" s="234">
        <v>0</v>
      </c>
      <c r="AY159" s="234">
        <v>0</v>
      </c>
      <c r="AZ159" s="234">
        <v>0</v>
      </c>
      <c r="BA159" s="234">
        <v>0</v>
      </c>
      <c r="BB159" s="234">
        <v>0</v>
      </c>
      <c r="BC159" s="234">
        <v>0</v>
      </c>
      <c r="BD159" s="234">
        <v>0</v>
      </c>
      <c r="BE159" s="234">
        <v>0</v>
      </c>
      <c r="BF159" s="234">
        <v>0</v>
      </c>
      <c r="BG159" s="234">
        <v>0</v>
      </c>
      <c r="BH159" s="234">
        <v>0</v>
      </c>
      <c r="BI159" s="234">
        <v>0</v>
      </c>
      <c r="BJ159" s="234">
        <v>0</v>
      </c>
      <c r="BK159" s="234">
        <v>0</v>
      </c>
      <c r="BL159" s="234">
        <v>0</v>
      </c>
      <c r="BM159" s="234">
        <v>0</v>
      </c>
      <c r="BN159" s="234">
        <v>0</v>
      </c>
      <c r="BO159" s="234">
        <v>0</v>
      </c>
      <c r="BP159" s="234">
        <v>0</v>
      </c>
      <c r="BQ159" s="234">
        <v>0</v>
      </c>
      <c r="BR159" s="234">
        <v>0</v>
      </c>
      <c r="BS159" s="234">
        <v>0</v>
      </c>
      <c r="BT159" s="234">
        <v>0</v>
      </c>
      <c r="BU159" s="234">
        <v>0</v>
      </c>
      <c r="BV159" s="234">
        <v>0</v>
      </c>
      <c r="BW159" s="234">
        <v>0</v>
      </c>
      <c r="BX159" s="234">
        <v>0</v>
      </c>
      <c r="BY159" s="234">
        <v>0</v>
      </c>
      <c r="BZ159" s="234">
        <v>0</v>
      </c>
      <c r="CA159" s="234">
        <v>0</v>
      </c>
      <c r="CB159" s="234">
        <v>0</v>
      </c>
      <c r="CC159" s="234">
        <v>0</v>
      </c>
      <c r="CD159" s="234">
        <v>0</v>
      </c>
      <c r="CE159" s="234">
        <v>0</v>
      </c>
      <c r="CF159" s="234">
        <v>0</v>
      </c>
      <c r="CG159" s="234">
        <v>0</v>
      </c>
      <c r="CH159" s="234">
        <v>0</v>
      </c>
      <c r="CI159" s="234">
        <v>0</v>
      </c>
      <c r="CJ159" s="234">
        <v>0</v>
      </c>
      <c r="CK159" s="234">
        <v>0</v>
      </c>
      <c r="CL159" s="234">
        <v>0</v>
      </c>
      <c r="CM159" s="234">
        <v>0</v>
      </c>
      <c r="CN159" s="234">
        <v>0</v>
      </c>
      <c r="CO159" s="234">
        <v>0</v>
      </c>
      <c r="CP159" s="234">
        <v>0</v>
      </c>
      <c r="CQ159" s="234">
        <v>0</v>
      </c>
      <c r="CR159" s="234">
        <v>0</v>
      </c>
      <c r="CS159" s="234">
        <v>0</v>
      </c>
      <c r="CT159" s="234">
        <v>0</v>
      </c>
      <c r="CU159" s="234">
        <v>0</v>
      </c>
      <c r="CV159" s="234">
        <v>0</v>
      </c>
      <c r="CW159" s="234">
        <v>0</v>
      </c>
      <c r="CX159" s="234">
        <v>0</v>
      </c>
      <c r="CY159" s="234">
        <v>0</v>
      </c>
      <c r="CZ159" s="234">
        <v>0</v>
      </c>
      <c r="DA159" s="234">
        <v>0</v>
      </c>
      <c r="DB159" s="234">
        <v>0</v>
      </c>
      <c r="DC159" s="234">
        <v>0</v>
      </c>
      <c r="DD159" s="234">
        <v>0</v>
      </c>
      <c r="DE159" s="234">
        <v>0</v>
      </c>
      <c r="DF159" s="234">
        <v>0</v>
      </c>
      <c r="DG159" s="234">
        <v>0</v>
      </c>
      <c r="DH159" s="234">
        <v>0</v>
      </c>
      <c r="DI159" s="234">
        <v>0</v>
      </c>
      <c r="DJ159" s="234">
        <v>0</v>
      </c>
      <c r="DK159" s="234">
        <v>0</v>
      </c>
      <c r="DL159" s="234">
        <v>0</v>
      </c>
      <c r="DM159" s="234">
        <v>0</v>
      </c>
      <c r="DN159" s="234">
        <v>0</v>
      </c>
      <c r="DO159" s="234">
        <v>0</v>
      </c>
      <c r="DP159" s="234">
        <v>0</v>
      </c>
      <c r="DQ159" s="234">
        <v>0</v>
      </c>
      <c r="DR159" s="234">
        <v>0</v>
      </c>
      <c r="DS159" s="234">
        <v>0</v>
      </c>
      <c r="DT159" s="234">
        <v>0</v>
      </c>
      <c r="DU159" s="234">
        <v>0</v>
      </c>
      <c r="DV159" s="234">
        <v>0</v>
      </c>
      <c r="DW159" s="234">
        <v>0</v>
      </c>
      <c r="DX159" s="234">
        <v>0</v>
      </c>
      <c r="DY159" s="234">
        <v>0</v>
      </c>
      <c r="DZ159" s="234">
        <v>0</v>
      </c>
      <c r="EA159" s="234">
        <v>0</v>
      </c>
      <c r="EB159" s="234">
        <v>0</v>
      </c>
      <c r="EC159" s="234">
        <v>0</v>
      </c>
      <c r="ED159" s="234">
        <v>0</v>
      </c>
      <c r="EE159" s="234">
        <v>0</v>
      </c>
      <c r="EF159" s="234">
        <v>0</v>
      </c>
      <c r="EG159" s="234">
        <v>0</v>
      </c>
      <c r="EH159" s="234">
        <v>0</v>
      </c>
      <c r="EI159" s="234">
        <v>0</v>
      </c>
      <c r="EJ159" s="234">
        <v>0</v>
      </c>
      <c r="EK159" s="234">
        <v>0</v>
      </c>
      <c r="EL159" s="234">
        <v>0</v>
      </c>
      <c r="EM159" s="234">
        <v>0</v>
      </c>
      <c r="EN159" s="234">
        <v>0</v>
      </c>
      <c r="EO159" s="234">
        <v>0</v>
      </c>
      <c r="EP159" s="234">
        <v>0</v>
      </c>
      <c r="EQ159" s="234">
        <v>0</v>
      </c>
      <c r="ER159" s="234">
        <v>0</v>
      </c>
      <c r="ES159" s="234">
        <v>0</v>
      </c>
      <c r="ET159" s="234">
        <v>0</v>
      </c>
    </row>
    <row r="160" spans="1:165" x14ac:dyDescent="0.15">
      <c r="A160" s="253" t="s">
        <v>73</v>
      </c>
      <c r="B160" s="235" t="s">
        <v>74</v>
      </c>
      <c r="C160" s="234">
        <v>3.5256599999999998</v>
      </c>
      <c r="D160" s="234">
        <v>0.1</v>
      </c>
      <c r="E160" s="234">
        <v>1.12425</v>
      </c>
      <c r="F160" s="234">
        <v>2.0000000000000001E-4</v>
      </c>
      <c r="G160" s="234">
        <v>0.11051800000000001</v>
      </c>
      <c r="H160" s="234">
        <v>3.3070374999999999</v>
      </c>
      <c r="I160" s="234">
        <v>1.2165637499999999</v>
      </c>
      <c r="J160" s="234">
        <v>4.5236012499999996</v>
      </c>
      <c r="K160" s="234">
        <v>3.4193250000000002</v>
      </c>
      <c r="L160" s="234">
        <v>1.1617024999999901</v>
      </c>
      <c r="M160" s="234">
        <v>4.5810275000000003</v>
      </c>
      <c r="N160" s="234">
        <v>3.71657499999999</v>
      </c>
      <c r="O160" s="234">
        <v>1.1356999999999999</v>
      </c>
      <c r="P160" s="234">
        <v>4.8522749999999997</v>
      </c>
      <c r="Q160" s="234">
        <v>3.9516</v>
      </c>
      <c r="R160" s="234">
        <v>1.1933149999999999</v>
      </c>
      <c r="S160" s="234">
        <v>5.1449150000000001</v>
      </c>
      <c r="T160" s="234">
        <v>4.22098</v>
      </c>
      <c r="U160" s="234">
        <v>1.27732</v>
      </c>
      <c r="V160" s="234">
        <v>5.4983000000000004</v>
      </c>
      <c r="W160" s="234">
        <v>4.3825000000000003</v>
      </c>
      <c r="X160" s="234">
        <v>1.4012500000000001</v>
      </c>
      <c r="Y160" s="234">
        <v>5.7837500000000004</v>
      </c>
      <c r="Z160" s="234">
        <v>4.3825000000000003</v>
      </c>
      <c r="AA160" s="234">
        <v>1.4019999999999999</v>
      </c>
      <c r="AB160" s="234">
        <v>5.7845000000000004</v>
      </c>
      <c r="AC160" s="234">
        <v>4.38</v>
      </c>
      <c r="AD160" s="234">
        <v>1.4019999999999999</v>
      </c>
      <c r="AE160" s="234">
        <v>5.782</v>
      </c>
      <c r="AF160" s="234">
        <v>4.38</v>
      </c>
      <c r="AG160" s="234">
        <v>1.4017500000000001</v>
      </c>
      <c r="AH160" s="234">
        <v>5.7817499999999997</v>
      </c>
      <c r="AI160" s="234">
        <v>4.3789999999999996</v>
      </c>
      <c r="AJ160" s="234">
        <v>1.4019999999999999</v>
      </c>
      <c r="AK160" s="234">
        <v>5.7809999999999997</v>
      </c>
      <c r="AL160" s="234">
        <v>122.7625</v>
      </c>
      <c r="AM160" s="234">
        <v>39.287500000000001</v>
      </c>
      <c r="AN160" s="234">
        <v>162.05000000000001</v>
      </c>
      <c r="AO160" s="234">
        <v>122.75</v>
      </c>
      <c r="AP160" s="234">
        <v>39.274999999999999</v>
      </c>
      <c r="AQ160" s="234">
        <v>162.02500000000001</v>
      </c>
      <c r="AR160" s="234">
        <v>122.75</v>
      </c>
      <c r="AS160" s="234">
        <v>39.274999999999999</v>
      </c>
      <c r="AT160" s="234">
        <v>162.02500000000001</v>
      </c>
      <c r="AU160" s="234">
        <v>122.75</v>
      </c>
      <c r="AV160" s="234">
        <v>39.274999999999999</v>
      </c>
      <c r="AW160" s="234">
        <v>162.02500000000001</v>
      </c>
      <c r="AX160" s="234">
        <v>122.8</v>
      </c>
      <c r="AY160" s="234">
        <v>39.29</v>
      </c>
      <c r="AZ160" s="234">
        <v>162.09</v>
      </c>
      <c r="BA160" s="234">
        <v>2.2962500000000001E-3</v>
      </c>
      <c r="BB160" s="234">
        <v>7.8262500000000001E-4</v>
      </c>
      <c r="BC160" s="234">
        <v>3.078875E-3</v>
      </c>
      <c r="BD160" s="234">
        <v>2.4260000000000002E-3</v>
      </c>
      <c r="BE160" s="234">
        <v>7.9325000000000001E-4</v>
      </c>
      <c r="BF160" s="234">
        <v>3.2192499999999999E-3</v>
      </c>
      <c r="BG160" s="234">
        <v>2.7125000000000001E-3</v>
      </c>
      <c r="BH160" s="234">
        <v>8.4650000000000003E-4</v>
      </c>
      <c r="BI160" s="234">
        <v>3.5590000000000001E-3</v>
      </c>
      <c r="BJ160" s="234">
        <v>2.885E-3</v>
      </c>
      <c r="BK160" s="234">
        <v>8.9300000000000002E-4</v>
      </c>
      <c r="BL160" s="234">
        <v>3.7780000000000001E-3</v>
      </c>
      <c r="BM160" s="234">
        <v>3.0619999999999901E-3</v>
      </c>
      <c r="BN160" s="234">
        <v>9.4749999999999999E-4</v>
      </c>
      <c r="BO160" s="234">
        <v>4.0094999999999896E-3</v>
      </c>
      <c r="BP160" s="258">
        <v>6.8712499999999996E-6</v>
      </c>
      <c r="BQ160" s="258">
        <v>2.5324999999999999E-6</v>
      </c>
      <c r="BR160" s="258">
        <v>9.4037499999999995E-6</v>
      </c>
      <c r="BS160" s="258">
        <v>7.6074999999999996E-6</v>
      </c>
      <c r="BT160" s="258">
        <v>2.5625E-6</v>
      </c>
      <c r="BU160" s="258">
        <v>1.0169999999999999E-5</v>
      </c>
      <c r="BV160" s="258">
        <v>9.3899999999999999E-6</v>
      </c>
      <c r="BW160" s="258">
        <v>2.8424999999999999E-6</v>
      </c>
      <c r="BX160" s="258">
        <v>1.22325E-5</v>
      </c>
      <c r="BY160" s="258">
        <v>1.0614999999999999E-5</v>
      </c>
      <c r="BZ160" s="258">
        <v>3.1574999999999998E-6</v>
      </c>
      <c r="CA160" s="258">
        <v>1.3772499999999901E-5</v>
      </c>
      <c r="CB160" s="258">
        <v>1.1969999999999901E-5</v>
      </c>
      <c r="CC160" s="258">
        <v>3.5590000000000001E-6</v>
      </c>
      <c r="CD160" s="258">
        <v>1.5529E-5</v>
      </c>
      <c r="CE160" s="258">
        <v>2.79625E-8</v>
      </c>
      <c r="CF160" s="258">
        <v>1.0595E-8</v>
      </c>
      <c r="CG160" s="258">
        <v>3.85575E-8</v>
      </c>
      <c r="CH160" s="258">
        <v>3.2824999999999998E-8</v>
      </c>
      <c r="CI160" s="258">
        <v>1.11425E-8</v>
      </c>
      <c r="CJ160" s="258">
        <v>4.39675E-8</v>
      </c>
      <c r="CK160" s="258">
        <v>4.5499999999999997E-8</v>
      </c>
      <c r="CL160" s="258">
        <v>1.3564999999999999E-8</v>
      </c>
      <c r="CM160" s="258">
        <v>5.9065E-8</v>
      </c>
      <c r="CN160" s="258">
        <v>5.4900000000000002E-8</v>
      </c>
      <c r="CO160" s="258">
        <v>1.58675E-8</v>
      </c>
      <c r="CP160" s="258">
        <v>7.0767500000000002E-8</v>
      </c>
      <c r="CQ160" s="258">
        <v>6.5670000000000005E-8</v>
      </c>
      <c r="CR160" s="258">
        <v>1.911E-8</v>
      </c>
      <c r="CS160" s="258">
        <v>8.4779999999999996E-8</v>
      </c>
      <c r="CT160" s="234">
        <v>0</v>
      </c>
      <c r="CU160" s="234">
        <v>0</v>
      </c>
      <c r="CV160" s="234">
        <v>0</v>
      </c>
      <c r="CW160" s="234">
        <v>0</v>
      </c>
      <c r="CX160" s="234">
        <v>0</v>
      </c>
      <c r="CY160" s="234">
        <v>0</v>
      </c>
      <c r="CZ160" s="234">
        <v>0</v>
      </c>
      <c r="DA160" s="234">
        <v>0</v>
      </c>
      <c r="DB160" s="234">
        <v>0</v>
      </c>
      <c r="DC160" s="234">
        <v>0</v>
      </c>
      <c r="DD160" s="234">
        <v>0</v>
      </c>
      <c r="DE160" s="234">
        <v>0</v>
      </c>
      <c r="DF160" s="234">
        <v>0</v>
      </c>
      <c r="DG160" s="234">
        <v>0</v>
      </c>
      <c r="DH160" s="234">
        <v>0</v>
      </c>
      <c r="DI160" s="234">
        <v>2.3031492124999998E-3</v>
      </c>
      <c r="DJ160" s="234">
        <v>7.8516809499999999E-4</v>
      </c>
      <c r="DK160" s="234">
        <v>3.0883173075E-3</v>
      </c>
      <c r="DL160" s="234">
        <v>2.4336403249999999E-3</v>
      </c>
      <c r="DM160" s="234">
        <v>7.9582364250000001E-4</v>
      </c>
      <c r="DN160" s="234">
        <v>3.2294639674999999E-3</v>
      </c>
      <c r="DO160" s="234">
        <v>2.7219355000000002E-3</v>
      </c>
      <c r="DP160" s="234">
        <v>8.4935606499999996E-4</v>
      </c>
      <c r="DQ160" s="234">
        <v>3.5712915649999998E-3</v>
      </c>
      <c r="DR160" s="234">
        <v>2.8956698999999999E-3</v>
      </c>
      <c r="DS160" s="234">
        <v>8.9617336750000005E-4</v>
      </c>
      <c r="DT160" s="234">
        <v>3.7918432675000001E-3</v>
      </c>
      <c r="DU160" s="234">
        <v>3.0740356699999901E-3</v>
      </c>
      <c r="DV160" s="234">
        <v>9.5107810999999897E-4</v>
      </c>
      <c r="DW160" s="234">
        <v>4.0251137799999998E-3</v>
      </c>
      <c r="DX160" s="234">
        <v>99.700444397498998</v>
      </c>
      <c r="DY160" s="234">
        <v>99.676108209669394</v>
      </c>
      <c r="DZ160" s="234">
        <v>99.694257210000103</v>
      </c>
      <c r="EA160" s="234">
        <v>99.686053648868594</v>
      </c>
      <c r="EB160" s="234">
        <v>99.676606428540396</v>
      </c>
      <c r="EC160" s="234">
        <v>99.683725608869096</v>
      </c>
      <c r="ED160" s="234">
        <v>99.653353284822501</v>
      </c>
      <c r="EE160" s="234">
        <v>99.663737610444898</v>
      </c>
      <c r="EF160" s="234">
        <v>99.655822976749803</v>
      </c>
      <c r="EG160" s="234">
        <v>99.631522225651395</v>
      </c>
      <c r="EH160" s="234">
        <v>99.645898035460107</v>
      </c>
      <c r="EI160" s="234">
        <v>99.634919839154406</v>
      </c>
      <c r="EJ160" s="234">
        <v>99.6084733135188</v>
      </c>
      <c r="EK160" s="234">
        <v>99.623783792058902</v>
      </c>
      <c r="EL160" s="234">
        <v>99.612090965537803</v>
      </c>
      <c r="EM160" s="234">
        <v>121.444</v>
      </c>
      <c r="EN160" s="234">
        <v>3402.79</v>
      </c>
      <c r="EO160" s="234">
        <v>7.0865499999999998E-2</v>
      </c>
      <c r="EP160" s="234">
        <v>2.3545899999999901E-4</v>
      </c>
      <c r="EQ160" s="258">
        <v>1.0884400000000001E-6</v>
      </c>
      <c r="ER160" s="234">
        <v>0</v>
      </c>
      <c r="ES160" s="234">
        <v>7.1102047439999996E-2</v>
      </c>
      <c r="ET160" s="234">
        <v>99.6673127588912</v>
      </c>
    </row>
    <row r="161" spans="1:150" x14ac:dyDescent="0.15">
      <c r="A161" s="253" t="s">
        <v>69</v>
      </c>
      <c r="B161" s="271">
        <v>40</v>
      </c>
      <c r="C161" s="234">
        <v>35.256599999999999</v>
      </c>
      <c r="D161" s="234">
        <v>1</v>
      </c>
      <c r="E161" s="234">
        <v>1.1111800000000001</v>
      </c>
      <c r="F161" s="234">
        <v>2.2000000000000001E-4</v>
      </c>
      <c r="G161" s="234">
        <v>0.10005600000000001</v>
      </c>
      <c r="H161" s="234">
        <v>3.3131249999999999</v>
      </c>
      <c r="I161" s="234">
        <v>1.2177525</v>
      </c>
      <c r="J161" s="234">
        <v>4.5308774999999999</v>
      </c>
      <c r="K161" s="234">
        <v>3.4186749999999999</v>
      </c>
      <c r="L161" s="234">
        <v>1.161915</v>
      </c>
      <c r="M161" s="234">
        <v>4.5805899999999999</v>
      </c>
      <c r="N161" s="234">
        <v>3.7290249999999898</v>
      </c>
      <c r="O161" s="234">
        <v>1.1336199999999901</v>
      </c>
      <c r="P161" s="234">
        <v>4.8626449999999997</v>
      </c>
      <c r="Q161" s="234">
        <v>3.93874999999999</v>
      </c>
      <c r="R161" s="234">
        <v>1.1914925000000001</v>
      </c>
      <c r="S161" s="234">
        <v>5.1302424999999996</v>
      </c>
      <c r="T161" s="234">
        <v>4.1891800000000003</v>
      </c>
      <c r="U161" s="234">
        <v>1.2698199999999999</v>
      </c>
      <c r="V161" s="234">
        <v>5.4589999999999996</v>
      </c>
      <c r="W161" s="234">
        <v>4.2575000000000003</v>
      </c>
      <c r="X161" s="234">
        <v>1.355</v>
      </c>
      <c r="Y161" s="234">
        <v>5.6124999999999998</v>
      </c>
      <c r="Z161" s="234">
        <v>4.2525000000000004</v>
      </c>
      <c r="AA161" s="234">
        <v>1.35825</v>
      </c>
      <c r="AB161" s="234">
        <v>5.6107500000000003</v>
      </c>
      <c r="AC161" s="234">
        <v>4.2424999999999997</v>
      </c>
      <c r="AD161" s="234">
        <v>1.3594999999999999</v>
      </c>
      <c r="AE161" s="234">
        <v>5.6019999999999897</v>
      </c>
      <c r="AF161" s="234">
        <v>4.2324999999999999</v>
      </c>
      <c r="AG161" s="234">
        <v>1.3574999999999999</v>
      </c>
      <c r="AH161" s="234">
        <v>5.59</v>
      </c>
      <c r="AI161" s="234">
        <v>4.2220000000000004</v>
      </c>
      <c r="AJ161" s="234">
        <v>1.3540000000000001</v>
      </c>
      <c r="AK161" s="234">
        <v>5.5759999999999996</v>
      </c>
      <c r="AL161" s="234">
        <v>122.7</v>
      </c>
      <c r="AM161" s="234">
        <v>39.262500000000003</v>
      </c>
      <c r="AN161" s="234">
        <v>161.96250000000001</v>
      </c>
      <c r="AO161" s="234">
        <v>122.7</v>
      </c>
      <c r="AP161" s="234">
        <v>39.25</v>
      </c>
      <c r="AQ161" s="234">
        <v>161.94999999999999</v>
      </c>
      <c r="AR161" s="234">
        <v>122.675</v>
      </c>
      <c r="AS161" s="234">
        <v>39.25</v>
      </c>
      <c r="AT161" s="234">
        <v>161.92500000000001</v>
      </c>
      <c r="AU161" s="234">
        <v>122.675</v>
      </c>
      <c r="AV161" s="234">
        <v>39.25</v>
      </c>
      <c r="AW161" s="234">
        <v>161.92500000000001</v>
      </c>
      <c r="AX161" s="234">
        <v>122.7</v>
      </c>
      <c r="AY161" s="234">
        <v>39.26</v>
      </c>
      <c r="AZ161" s="234">
        <v>161.96</v>
      </c>
      <c r="BA161" s="234">
        <v>5.3437499999999999E-2</v>
      </c>
      <c r="BB161" s="234">
        <v>1.81125E-2</v>
      </c>
      <c r="BC161" s="234">
        <v>7.1550000000000002E-2</v>
      </c>
      <c r="BD161" s="234">
        <v>5.6424999999999899E-2</v>
      </c>
      <c r="BE161" s="234">
        <v>1.8415000000000001E-2</v>
      </c>
      <c r="BF161" s="234">
        <v>7.4839999999999907E-2</v>
      </c>
      <c r="BG161" s="234">
        <v>6.2875E-2</v>
      </c>
      <c r="BH161" s="234">
        <v>1.95975E-2</v>
      </c>
      <c r="BI161" s="234">
        <v>8.2472500000000004E-2</v>
      </c>
      <c r="BJ161" s="234">
        <v>6.6525000000000001E-2</v>
      </c>
      <c r="BK161" s="234">
        <v>2.0649999999999901E-2</v>
      </c>
      <c r="BL161" s="234">
        <v>8.7175000000000002E-2</v>
      </c>
      <c r="BM161" s="234">
        <v>7.0480000000000001E-2</v>
      </c>
      <c r="BN161" s="234">
        <v>2.1909999999999999E-2</v>
      </c>
      <c r="BO161" s="234">
        <v>9.239E-2</v>
      </c>
      <c r="BP161" s="234">
        <v>1.029E-3</v>
      </c>
      <c r="BQ161" s="234">
        <v>3.925E-4</v>
      </c>
      <c r="BR161" s="234">
        <v>1.4215E-3</v>
      </c>
      <c r="BS161" s="234">
        <v>1.12075E-3</v>
      </c>
      <c r="BT161" s="234">
        <v>3.8475E-4</v>
      </c>
      <c r="BU161" s="234">
        <v>1.5054999999999999E-3</v>
      </c>
      <c r="BV161" s="234">
        <v>1.35925E-3</v>
      </c>
      <c r="BW161" s="234">
        <v>4.0624999999999998E-4</v>
      </c>
      <c r="BX161" s="234">
        <v>1.7654999999999999E-3</v>
      </c>
      <c r="BY161" s="234">
        <v>1.51775E-3</v>
      </c>
      <c r="BZ161" s="234">
        <v>4.4900000000000002E-4</v>
      </c>
      <c r="CA161" s="234">
        <v>1.9667500000000002E-3</v>
      </c>
      <c r="CB161" s="234">
        <v>1.712E-3</v>
      </c>
      <c r="CC161" s="234">
        <v>5.0659999999999995E-4</v>
      </c>
      <c r="CD161" s="234">
        <v>2.2185999999999998E-3</v>
      </c>
      <c r="CE161" s="258">
        <v>4.3850000000000002E-5</v>
      </c>
      <c r="CF161" s="258">
        <v>1.7187500000000001E-5</v>
      </c>
      <c r="CG161" s="258">
        <v>6.10375E-5</v>
      </c>
      <c r="CH161" s="258">
        <v>5.0549999999999901E-5</v>
      </c>
      <c r="CI161" s="258">
        <v>1.7462499999999899E-5</v>
      </c>
      <c r="CJ161" s="258">
        <v>6.8012499999999898E-5</v>
      </c>
      <c r="CK161" s="258">
        <v>6.8349999999999994E-5</v>
      </c>
      <c r="CL161" s="258">
        <v>2.0027500000000001E-5</v>
      </c>
      <c r="CM161" s="258">
        <v>8.8377499999999897E-5</v>
      </c>
      <c r="CN161" s="258">
        <v>8.14E-5</v>
      </c>
      <c r="CO161" s="258">
        <v>2.33525E-5</v>
      </c>
      <c r="CP161" s="234">
        <v>1.047525E-4</v>
      </c>
      <c r="CQ161" s="258">
        <v>9.6849999999999996E-5</v>
      </c>
      <c r="CR161" s="258">
        <v>2.8309999999999998E-5</v>
      </c>
      <c r="CS161" s="234">
        <v>1.2516E-4</v>
      </c>
      <c r="CT161" s="258">
        <v>2.7512499999999902E-7</v>
      </c>
      <c r="CU161" s="258">
        <v>1.240375E-7</v>
      </c>
      <c r="CV161" s="258">
        <v>3.9916249999999899E-7</v>
      </c>
      <c r="CW161" s="258">
        <v>3.2650000000000002E-7</v>
      </c>
      <c r="CX161" s="258">
        <v>1.1975E-7</v>
      </c>
      <c r="CY161" s="258">
        <v>4.4625000000000002E-7</v>
      </c>
      <c r="CZ161" s="258">
        <v>4.7950000000000003E-7</v>
      </c>
      <c r="DA161" s="258">
        <v>1.34024999999999E-7</v>
      </c>
      <c r="DB161" s="258">
        <v>6.1352499999999998E-7</v>
      </c>
      <c r="DC161" s="258">
        <v>6.0475000000000001E-7</v>
      </c>
      <c r="DD161" s="258">
        <v>1.63974999999999E-7</v>
      </c>
      <c r="DE161" s="258">
        <v>7.68725E-7</v>
      </c>
      <c r="DF161" s="258">
        <v>7.6690000000000002E-7</v>
      </c>
      <c r="DG161" s="258">
        <v>2.121E-7</v>
      </c>
      <c r="DH161" s="258">
        <v>9.7900000000000007E-7</v>
      </c>
      <c r="DI161" s="234">
        <v>5.4510625124999899E-2</v>
      </c>
      <c r="DJ161" s="234">
        <v>1.8522311537499999E-2</v>
      </c>
      <c r="DK161" s="234">
        <v>7.3032936662500006E-2</v>
      </c>
      <c r="DL161" s="234">
        <v>5.7596626499999998E-2</v>
      </c>
      <c r="DM161" s="234">
        <v>1.8817332249999999E-2</v>
      </c>
      <c r="DN161" s="234">
        <v>7.64139587499999E-2</v>
      </c>
      <c r="DO161" s="234">
        <v>6.4303079499999999E-2</v>
      </c>
      <c r="DP161" s="234">
        <v>2.0023911525E-2</v>
      </c>
      <c r="DQ161" s="234">
        <v>8.4326991025000006E-2</v>
      </c>
      <c r="DR161" s="234">
        <v>6.8124754749999905E-2</v>
      </c>
      <c r="DS161" s="234">
        <v>2.1122516474999999E-2</v>
      </c>
      <c r="DT161" s="234">
        <v>8.9247271224999994E-2</v>
      </c>
      <c r="DU161" s="234">
        <v>7.2289616900000006E-2</v>
      </c>
      <c r="DV161" s="234">
        <v>2.2445122099999999E-2</v>
      </c>
      <c r="DW161" s="234">
        <v>9.4734738999999998E-2</v>
      </c>
      <c r="DX161" s="234">
        <v>98.031346874963901</v>
      </c>
      <c r="DY161" s="234">
        <v>97.787470874408299</v>
      </c>
      <c r="DZ161" s="234">
        <v>97.969496051688296</v>
      </c>
      <c r="EA161" s="234">
        <v>97.965807077259896</v>
      </c>
      <c r="EB161" s="234">
        <v>97.861906009551305</v>
      </c>
      <c r="EC161" s="234">
        <v>97.940220902375302</v>
      </c>
      <c r="ED161" s="234">
        <v>97.779142910255104</v>
      </c>
      <c r="EE161" s="234">
        <v>97.870488368530602</v>
      </c>
      <c r="EF161" s="234">
        <v>97.800833395738906</v>
      </c>
      <c r="EG161" s="234">
        <v>97.651727693008695</v>
      </c>
      <c r="EH161" s="234">
        <v>97.762972628951303</v>
      </c>
      <c r="EI161" s="234">
        <v>97.678056486706794</v>
      </c>
      <c r="EJ161" s="234">
        <v>97.496712560389795</v>
      </c>
      <c r="EK161" s="234">
        <v>97.615864606947198</v>
      </c>
      <c r="EL161" s="234">
        <v>97.524942777326899</v>
      </c>
      <c r="EM161" s="234">
        <v>117.687</v>
      </c>
      <c r="EN161" s="234">
        <v>3400.8599999999901</v>
      </c>
      <c r="EO161" s="234">
        <v>1.6427399999999901</v>
      </c>
      <c r="EP161" s="234">
        <v>3.4541599999999999E-2</v>
      </c>
      <c r="EQ161" s="234">
        <v>1.65803E-3</v>
      </c>
      <c r="ER161" s="258">
        <v>1.14863E-5</v>
      </c>
      <c r="ES161" s="234">
        <v>1.6789511162999999</v>
      </c>
      <c r="ET161" s="234">
        <v>97.843229862474999</v>
      </c>
    </row>
    <row r="162" spans="1:150" x14ac:dyDescent="0.15">
      <c r="A162" s="310" t="e" vm="1">
        <v>#VALUE!</v>
      </c>
      <c r="B162" s="311"/>
      <c r="C162" s="234">
        <v>176.28299999999999</v>
      </c>
      <c r="D162" s="234">
        <v>5</v>
      </c>
      <c r="E162" s="234">
        <v>1.0754900000000001</v>
      </c>
      <c r="F162" s="234">
        <v>1.9000000000000001E-4</v>
      </c>
      <c r="G162" s="234">
        <v>7.0191000000000003E-2</v>
      </c>
      <c r="H162" s="234">
        <v>3.3563125</v>
      </c>
      <c r="I162" s="234">
        <v>1.2212050000000001</v>
      </c>
      <c r="J162" s="234">
        <v>4.5775174999999999</v>
      </c>
      <c r="K162" s="234">
        <v>3.4500749999999898</v>
      </c>
      <c r="L162" s="234">
        <v>1.1637150000000001</v>
      </c>
      <c r="M162" s="234">
        <v>4.6137899999999998</v>
      </c>
      <c r="N162" s="234">
        <v>3.7047749999999899</v>
      </c>
      <c r="O162" s="234">
        <v>1.1317725000000001</v>
      </c>
      <c r="P162" s="234">
        <v>4.8365475</v>
      </c>
      <c r="Q162" s="234">
        <v>3.8855499999999998</v>
      </c>
      <c r="R162" s="234">
        <v>1.1778324999999901</v>
      </c>
      <c r="S162" s="234">
        <v>5.0633825000000003</v>
      </c>
      <c r="T162" s="234">
        <v>4.0884999999999998</v>
      </c>
      <c r="U162" s="234">
        <v>1.23641</v>
      </c>
      <c r="V162" s="234">
        <v>5.32491</v>
      </c>
      <c r="W162" s="234">
        <v>3.7437499999999999</v>
      </c>
      <c r="X162" s="234">
        <v>1.1677500000000001</v>
      </c>
      <c r="Y162" s="234">
        <v>4.9115000000000002</v>
      </c>
      <c r="Z162" s="234">
        <v>3.73</v>
      </c>
      <c r="AA162" s="234">
        <v>1.18</v>
      </c>
      <c r="AB162" s="234">
        <v>4.91</v>
      </c>
      <c r="AC162" s="234">
        <v>3.68</v>
      </c>
      <c r="AD162" s="234">
        <v>1.1884999999999999</v>
      </c>
      <c r="AE162" s="234">
        <v>4.8685</v>
      </c>
      <c r="AF162" s="234">
        <v>3.645</v>
      </c>
      <c r="AG162" s="234">
        <v>1.179</v>
      </c>
      <c r="AH162" s="234">
        <v>4.8239999999999998</v>
      </c>
      <c r="AI162" s="234">
        <v>3.6040000000000001</v>
      </c>
      <c r="AJ162" s="234">
        <v>1.1659999999999999</v>
      </c>
      <c r="AK162" s="234">
        <v>4.7699999999999996</v>
      </c>
      <c r="AL162" s="234">
        <v>122.425</v>
      </c>
      <c r="AM162" s="234">
        <v>39.162500000000001</v>
      </c>
      <c r="AN162" s="234">
        <v>161.58750000000001</v>
      </c>
      <c r="AO162" s="234">
        <v>122.4</v>
      </c>
      <c r="AP162" s="234">
        <v>39.15</v>
      </c>
      <c r="AQ162" s="234">
        <v>161.55000000000001</v>
      </c>
      <c r="AR162" s="234">
        <v>122.35</v>
      </c>
      <c r="AS162" s="234">
        <v>39.15</v>
      </c>
      <c r="AT162" s="234">
        <v>161.5</v>
      </c>
      <c r="AU162" s="234">
        <v>122.325</v>
      </c>
      <c r="AV162" s="234">
        <v>39.15</v>
      </c>
      <c r="AW162" s="234">
        <v>161.47499999999999</v>
      </c>
      <c r="AX162" s="234">
        <v>122.3</v>
      </c>
      <c r="AY162" s="234">
        <v>39.14</v>
      </c>
      <c r="AZ162" s="234">
        <v>161.44</v>
      </c>
      <c r="BA162" s="234">
        <v>0.24199999999999999</v>
      </c>
      <c r="BB162" s="234">
        <v>7.9674999999999996E-2</v>
      </c>
      <c r="BC162" s="234">
        <v>0.32167499999999999</v>
      </c>
      <c r="BD162" s="234">
        <v>0.254</v>
      </c>
      <c r="BE162" s="234">
        <v>8.165E-2</v>
      </c>
      <c r="BF162" s="234">
        <v>0.33565</v>
      </c>
      <c r="BG162" s="234">
        <v>0.27700000000000002</v>
      </c>
      <c r="BH162" s="234">
        <v>8.7124999999999994E-2</v>
      </c>
      <c r="BI162" s="234">
        <v>0.36412499999999998</v>
      </c>
      <c r="BJ162" s="234">
        <v>0.28899999999999998</v>
      </c>
      <c r="BK162" s="234">
        <v>9.0999999999999998E-2</v>
      </c>
      <c r="BL162" s="234">
        <v>0.38</v>
      </c>
      <c r="BM162" s="234">
        <v>0.30159999999999998</v>
      </c>
      <c r="BN162" s="234">
        <v>9.5339999999999994E-2</v>
      </c>
      <c r="BO162" s="234">
        <v>0.39694000000000002</v>
      </c>
      <c r="BP162" s="234">
        <v>2.0625000000000001E-2</v>
      </c>
      <c r="BQ162" s="234">
        <v>7.7499999999999999E-3</v>
      </c>
      <c r="BR162" s="234">
        <v>2.8375000000000001E-2</v>
      </c>
      <c r="BS162" s="234">
        <v>2.20425E-2</v>
      </c>
      <c r="BT162" s="234">
        <v>7.5399999999999998E-3</v>
      </c>
      <c r="BU162" s="234">
        <v>2.9582499999999901E-2</v>
      </c>
      <c r="BV162" s="234">
        <v>2.5575000000000001E-2</v>
      </c>
      <c r="BW162" s="234">
        <v>7.6924999999999997E-3</v>
      </c>
      <c r="BX162" s="234">
        <v>3.3267499999999998E-2</v>
      </c>
      <c r="BY162" s="234">
        <v>2.7875E-2</v>
      </c>
      <c r="BZ162" s="234">
        <v>8.3274999999999998E-3</v>
      </c>
      <c r="CA162" s="234">
        <v>3.6202499999999999E-2</v>
      </c>
      <c r="CB162" s="234">
        <v>3.06299999999999E-2</v>
      </c>
      <c r="CC162" s="234">
        <v>9.1679999999999904E-3</v>
      </c>
      <c r="CD162" s="234">
        <v>3.9798E-2</v>
      </c>
      <c r="CE162" s="234">
        <v>4.2912499999999999E-3</v>
      </c>
      <c r="CF162" s="234">
        <v>1.63875E-3</v>
      </c>
      <c r="CG162" s="234">
        <v>5.92999999999999E-3</v>
      </c>
      <c r="CH162" s="234">
        <v>4.8250000000000003E-3</v>
      </c>
      <c r="CI162" s="234">
        <v>1.6379999999999999E-3</v>
      </c>
      <c r="CJ162" s="234">
        <v>6.463E-3</v>
      </c>
      <c r="CK162" s="234">
        <v>6.1725E-3</v>
      </c>
      <c r="CL162" s="234">
        <v>1.823E-3</v>
      </c>
      <c r="CM162" s="234">
        <v>7.9954999999999991E-3</v>
      </c>
      <c r="CN162" s="234">
        <v>7.0875E-3</v>
      </c>
      <c r="CO162" s="234">
        <v>2.07325E-3</v>
      </c>
      <c r="CP162" s="234">
        <v>9.1607500000000005E-3</v>
      </c>
      <c r="CQ162" s="234">
        <v>8.1370000000000001E-3</v>
      </c>
      <c r="CR162" s="234">
        <v>2.4089999999999901E-3</v>
      </c>
      <c r="CS162" s="234">
        <v>1.0546E-2</v>
      </c>
      <c r="CT162" s="234">
        <v>1.44375E-4</v>
      </c>
      <c r="CU162" s="258">
        <v>6.4287499999999997E-5</v>
      </c>
      <c r="CV162" s="234">
        <v>2.0866249999999901E-4</v>
      </c>
      <c r="CW162" s="234">
        <v>1.6660000000000001E-4</v>
      </c>
      <c r="CX162" s="258">
        <v>6.05749999999999E-5</v>
      </c>
      <c r="CY162" s="234">
        <v>2.2717500000000001E-4</v>
      </c>
      <c r="CZ162" s="234">
        <v>2.3065E-4</v>
      </c>
      <c r="DA162" s="258">
        <v>6.4549999999999997E-5</v>
      </c>
      <c r="DB162" s="234">
        <v>2.9520000000000002E-4</v>
      </c>
      <c r="DC162" s="234">
        <v>2.8025000000000001E-4</v>
      </c>
      <c r="DD162" s="258">
        <v>7.7049999999999894E-5</v>
      </c>
      <c r="DE162" s="234">
        <v>3.5730000000000001E-4</v>
      </c>
      <c r="DF162" s="234">
        <v>3.4299999999999999E-4</v>
      </c>
      <c r="DG162" s="258">
        <v>9.5439999999999994E-5</v>
      </c>
      <c r="DH162" s="234">
        <v>4.3844000000000001E-4</v>
      </c>
      <c r="DI162" s="234">
        <v>0.267060625</v>
      </c>
      <c r="DJ162" s="234">
        <v>8.9128037499999896E-2</v>
      </c>
      <c r="DK162" s="234">
        <v>0.35618866249999998</v>
      </c>
      <c r="DL162" s="234">
        <v>0.28103410000000001</v>
      </c>
      <c r="DM162" s="234">
        <v>9.0888574999999999E-2</v>
      </c>
      <c r="DN162" s="234">
        <v>0.37192267499999998</v>
      </c>
      <c r="DO162" s="234">
        <v>0.30897815000000001</v>
      </c>
      <c r="DP162" s="234">
        <v>9.6705050000000001E-2</v>
      </c>
      <c r="DQ162" s="234">
        <v>0.40568320000000002</v>
      </c>
      <c r="DR162" s="234">
        <v>0.32424274999999902</v>
      </c>
      <c r="DS162" s="234">
        <v>0.10147779999999899</v>
      </c>
      <c r="DT162" s="234">
        <v>0.42572054999999998</v>
      </c>
      <c r="DU162" s="234">
        <v>0.34071000000000001</v>
      </c>
      <c r="DV162" s="234">
        <v>0.10701244</v>
      </c>
      <c r="DW162" s="234">
        <v>0.44772244</v>
      </c>
      <c r="DX162" s="234">
        <v>90.616128828426099</v>
      </c>
      <c r="DY162" s="234">
        <v>89.3938677826267</v>
      </c>
      <c r="DZ162" s="234">
        <v>90.310286055216594</v>
      </c>
      <c r="EA162" s="234">
        <v>90.380491193061602</v>
      </c>
      <c r="EB162" s="234">
        <v>89.835273575364099</v>
      </c>
      <c r="EC162" s="234">
        <v>90.247253679813895</v>
      </c>
      <c r="ED162" s="234">
        <v>89.650352298374401</v>
      </c>
      <c r="EE162" s="234">
        <v>90.093536997292205</v>
      </c>
      <c r="EF162" s="234">
        <v>89.755996797501098</v>
      </c>
      <c r="EG162" s="234">
        <v>89.130751574244897</v>
      </c>
      <c r="EH162" s="234">
        <v>89.674786012309994</v>
      </c>
      <c r="EI162" s="234">
        <v>89.260431520160296</v>
      </c>
      <c r="EJ162" s="234">
        <v>88.521029614628205</v>
      </c>
      <c r="EK162" s="234">
        <v>89.092445700705397</v>
      </c>
      <c r="EL162" s="234">
        <v>88.657606708298999</v>
      </c>
      <c r="EM162" s="234">
        <v>102.47199999999999</v>
      </c>
      <c r="EN162" s="234">
        <v>3392.24</v>
      </c>
      <c r="EO162" s="234">
        <v>7.2894399999999999</v>
      </c>
      <c r="EP162" s="234">
        <v>0.66300800000000004</v>
      </c>
      <c r="EQ162" s="234">
        <v>0.15246299999999999</v>
      </c>
      <c r="ER162" s="234">
        <v>5.6264399999999999E-3</v>
      </c>
      <c r="ES162" s="234">
        <v>8.1105374399999999</v>
      </c>
      <c r="ET162" s="234">
        <v>89.876164852523004</v>
      </c>
    </row>
    <row r="163" spans="1:150" x14ac:dyDescent="0.15">
      <c r="A163" s="310"/>
      <c r="B163" s="311"/>
      <c r="C163" s="234">
        <v>352.56599999999997</v>
      </c>
      <c r="D163" s="234">
        <v>10</v>
      </c>
      <c r="E163" s="234">
        <v>1.0283</v>
      </c>
      <c r="F163" s="234">
        <v>1.9000000000000001E-4</v>
      </c>
      <c r="G163" s="234">
        <v>2.7521E-2</v>
      </c>
      <c r="H163" s="234">
        <v>3.3926249999999998</v>
      </c>
      <c r="I163" s="234">
        <v>1.22044</v>
      </c>
      <c r="J163" s="234">
        <v>4.6130649999999997</v>
      </c>
      <c r="K163" s="234">
        <v>3.4687000000000001</v>
      </c>
      <c r="L163" s="234">
        <v>1.1690674999999999</v>
      </c>
      <c r="M163" s="234">
        <v>4.6377674999999998</v>
      </c>
      <c r="N163" s="234">
        <v>3.6895499999999899</v>
      </c>
      <c r="O163" s="234">
        <v>1.1337575</v>
      </c>
      <c r="P163" s="234">
        <v>4.8233074999999896</v>
      </c>
      <c r="Q163" s="234">
        <v>3.8400749999999899</v>
      </c>
      <c r="R163" s="234">
        <v>1.1709425</v>
      </c>
      <c r="S163" s="234">
        <v>5.0110174999999897</v>
      </c>
      <c r="T163" s="234">
        <v>3.98834</v>
      </c>
      <c r="U163" s="234">
        <v>1.2187600000000001</v>
      </c>
      <c r="V163" s="234">
        <v>5.2070999999999996</v>
      </c>
      <c r="W163" s="234">
        <v>3.1749999999999998</v>
      </c>
      <c r="X163" s="234">
        <v>0.96274999999999999</v>
      </c>
      <c r="Y163" s="234">
        <v>4.1377499999999996</v>
      </c>
      <c r="Z163" s="234">
        <v>3.15</v>
      </c>
      <c r="AA163" s="234">
        <v>0.98575000000000002</v>
      </c>
      <c r="AB163" s="234">
        <v>4.1357499999999998</v>
      </c>
      <c r="AC163" s="234">
        <v>3.08</v>
      </c>
      <c r="AD163" s="234">
        <v>1.00325</v>
      </c>
      <c r="AE163" s="234">
        <v>4.0832499999999996</v>
      </c>
      <c r="AF163" s="234">
        <v>3.0249999999999999</v>
      </c>
      <c r="AG163" s="234">
        <v>0.98950000000000005</v>
      </c>
      <c r="AH163" s="234">
        <v>4.0145</v>
      </c>
      <c r="AI163" s="234">
        <v>2.96</v>
      </c>
      <c r="AJ163" s="234">
        <v>0.97009999999999996</v>
      </c>
      <c r="AK163" s="234">
        <v>3.9300999999999999</v>
      </c>
      <c r="AL163" s="234">
        <v>122.05</v>
      </c>
      <c r="AM163" s="234">
        <v>39.037500000000001</v>
      </c>
      <c r="AN163" s="234">
        <v>161.08750000000001</v>
      </c>
      <c r="AO163" s="234">
        <v>122</v>
      </c>
      <c r="AP163" s="234">
        <v>39.049999999999997</v>
      </c>
      <c r="AQ163" s="234">
        <v>161.05000000000001</v>
      </c>
      <c r="AR163" s="234">
        <v>121.9</v>
      </c>
      <c r="AS163" s="234">
        <v>39.024999999999999</v>
      </c>
      <c r="AT163" s="234">
        <v>160.92500000000001</v>
      </c>
      <c r="AU163" s="234">
        <v>121.875</v>
      </c>
      <c r="AV163" s="234">
        <v>39</v>
      </c>
      <c r="AW163" s="234">
        <v>160.875</v>
      </c>
      <c r="AX163" s="234">
        <v>121.8</v>
      </c>
      <c r="AY163" s="234">
        <v>39</v>
      </c>
      <c r="AZ163" s="234">
        <v>160.80000000000001</v>
      </c>
      <c r="BA163" s="234">
        <v>0.40100000000000002</v>
      </c>
      <c r="BB163" s="234">
        <v>0.12837499999999999</v>
      </c>
      <c r="BC163" s="234">
        <v>0.52937500000000004</v>
      </c>
      <c r="BD163" s="234">
        <v>0.41899999999999998</v>
      </c>
      <c r="BE163" s="234">
        <v>0.133025</v>
      </c>
      <c r="BF163" s="234">
        <v>0.55202499999999999</v>
      </c>
      <c r="BG163" s="234">
        <v>0.45</v>
      </c>
      <c r="BH163" s="234">
        <v>0.143375</v>
      </c>
      <c r="BI163" s="234">
        <v>0.59337499999999999</v>
      </c>
      <c r="BJ163" s="234">
        <v>0.46400000000000002</v>
      </c>
      <c r="BK163" s="234">
        <v>0.147925</v>
      </c>
      <c r="BL163" s="234">
        <v>0.61192500000000005</v>
      </c>
      <c r="BM163" s="234">
        <v>0.47839999999999999</v>
      </c>
      <c r="BN163" s="234">
        <v>0.153199999999999</v>
      </c>
      <c r="BO163" s="234">
        <v>0.63159999999999905</v>
      </c>
      <c r="BP163" s="234">
        <v>6.0637499999999997E-2</v>
      </c>
      <c r="BQ163" s="234">
        <v>2.2449999999999901E-2</v>
      </c>
      <c r="BR163" s="234">
        <v>8.3087499999999995E-2</v>
      </c>
      <c r="BS163" s="234">
        <v>6.4024999999999999E-2</v>
      </c>
      <c r="BT163" s="234">
        <v>2.1672500000000001E-2</v>
      </c>
      <c r="BU163" s="234">
        <v>8.5697499999999996E-2</v>
      </c>
      <c r="BV163" s="234">
        <v>7.1599999999999997E-2</v>
      </c>
      <c r="BW163" s="234">
        <v>2.1792499999999999E-2</v>
      </c>
      <c r="BX163" s="234">
        <v>9.3392499999999906E-2</v>
      </c>
      <c r="BY163" s="234">
        <v>7.6700000000000004E-2</v>
      </c>
      <c r="BZ163" s="234">
        <v>2.3134999999999999E-2</v>
      </c>
      <c r="CA163" s="234">
        <v>9.9834999999999993E-2</v>
      </c>
      <c r="CB163" s="234">
        <v>8.2419999999999993E-2</v>
      </c>
      <c r="CC163" s="234">
        <v>2.4920000000000001E-2</v>
      </c>
      <c r="CD163" s="234">
        <v>0.10734</v>
      </c>
      <c r="CE163" s="234">
        <v>2.21125E-2</v>
      </c>
      <c r="CF163" s="234">
        <v>8.1099999999999992E-3</v>
      </c>
      <c r="CG163" s="234">
        <v>3.0222499999999999E-2</v>
      </c>
      <c r="CH163" s="234">
        <v>2.4315E-2</v>
      </c>
      <c r="CI163" s="234">
        <v>8.1600000000000006E-3</v>
      </c>
      <c r="CJ163" s="234">
        <v>3.2474999999999997E-2</v>
      </c>
      <c r="CK163" s="234">
        <v>2.9600000000000001E-2</v>
      </c>
      <c r="CL163" s="234">
        <v>8.8599999999999998E-3</v>
      </c>
      <c r="CM163" s="234">
        <v>3.8460000000000001E-2</v>
      </c>
      <c r="CN163" s="234">
        <v>3.2724999999999997E-2</v>
      </c>
      <c r="CO163" s="234">
        <v>9.7575000000000005E-3</v>
      </c>
      <c r="CP163" s="234">
        <v>4.2482499999999999E-2</v>
      </c>
      <c r="CQ163" s="234">
        <v>3.637E-2</v>
      </c>
      <c r="CR163" s="234">
        <v>1.09E-2</v>
      </c>
      <c r="CS163" s="234">
        <v>4.727E-2</v>
      </c>
      <c r="CT163" s="234">
        <v>1.61875E-3</v>
      </c>
      <c r="CU163" s="234">
        <v>7.04125E-4</v>
      </c>
      <c r="CV163" s="234">
        <v>2.3228749999999999E-3</v>
      </c>
      <c r="CW163" s="234">
        <v>1.8205000000000001E-3</v>
      </c>
      <c r="CX163" s="234">
        <v>6.5724999999999996E-4</v>
      </c>
      <c r="CY163" s="234">
        <v>2.4777499999999999E-3</v>
      </c>
      <c r="CZ163" s="234">
        <v>2.3852499999999998E-3</v>
      </c>
      <c r="DA163" s="234">
        <v>6.7374999999999998E-4</v>
      </c>
      <c r="DB163" s="234">
        <v>3.0590000000000001E-3</v>
      </c>
      <c r="DC163" s="234">
        <v>2.7850000000000001E-3</v>
      </c>
      <c r="DD163" s="234">
        <v>7.7525000000000001E-4</v>
      </c>
      <c r="DE163" s="234">
        <v>3.56025E-3</v>
      </c>
      <c r="DF163" s="234">
        <v>3.2940000000000001E-3</v>
      </c>
      <c r="DG163" s="234">
        <v>9.188E-4</v>
      </c>
      <c r="DH163" s="234">
        <v>4.2128000000000001E-3</v>
      </c>
      <c r="DI163" s="234">
        <v>0.48536875000000002</v>
      </c>
      <c r="DJ163" s="234">
        <v>0.15963912499999999</v>
      </c>
      <c r="DK163" s="234">
        <v>0.64500787500000001</v>
      </c>
      <c r="DL163" s="234">
        <v>0.50916050000000002</v>
      </c>
      <c r="DM163" s="234">
        <v>0.16351474999999999</v>
      </c>
      <c r="DN163" s="234">
        <v>0.67267524999999995</v>
      </c>
      <c r="DO163" s="234">
        <v>0.55358525000000003</v>
      </c>
      <c r="DP163" s="234">
        <v>0.17470125</v>
      </c>
      <c r="DQ163" s="234">
        <v>0.72828649999999995</v>
      </c>
      <c r="DR163" s="234">
        <v>0.57621</v>
      </c>
      <c r="DS163" s="234">
        <v>0.18159275</v>
      </c>
      <c r="DT163" s="234">
        <v>0.75780274999999997</v>
      </c>
      <c r="DU163" s="234">
        <v>0.60048400000000002</v>
      </c>
      <c r="DV163" s="234">
        <v>0.18993879999999899</v>
      </c>
      <c r="DW163" s="234">
        <v>0.79042279999999998</v>
      </c>
      <c r="DX163" s="234">
        <v>82.617597445241302</v>
      </c>
      <c r="DY163" s="234">
        <v>80.415750211610003</v>
      </c>
      <c r="DZ163" s="234">
        <v>82.072641361161601</v>
      </c>
      <c r="EA163" s="234">
        <v>82.292322362005606</v>
      </c>
      <c r="EB163" s="234">
        <v>81.353517037453798</v>
      </c>
      <c r="EC163" s="234">
        <v>82.064116377107595</v>
      </c>
      <c r="ED163" s="234">
        <v>81.288292995523193</v>
      </c>
      <c r="EE163" s="234">
        <v>82.068674379834107</v>
      </c>
      <c r="EF163" s="234">
        <v>81.475490758101301</v>
      </c>
      <c r="EG163" s="234">
        <v>80.5261970462157</v>
      </c>
      <c r="EH163" s="234">
        <v>81.459749907416395</v>
      </c>
      <c r="EI163" s="234">
        <v>80.749904905993006</v>
      </c>
      <c r="EJ163" s="234">
        <v>79.669066952658099</v>
      </c>
      <c r="EK163" s="234">
        <v>80.657559171691005</v>
      </c>
      <c r="EL163" s="234">
        <v>79.906601884459803</v>
      </c>
      <c r="EM163" s="234">
        <v>85.966099999999997</v>
      </c>
      <c r="EN163" s="234">
        <v>3380.9</v>
      </c>
      <c r="EO163" s="234">
        <v>11.895899999999999</v>
      </c>
      <c r="EP163" s="234">
        <v>1.88774</v>
      </c>
      <c r="EQ163" s="234">
        <v>0.74272000000000005</v>
      </c>
      <c r="ER163" s="234">
        <v>5.9183800000000002E-2</v>
      </c>
      <c r="ES163" s="234">
        <v>14.5855438</v>
      </c>
      <c r="ET163" s="234">
        <v>81.559523341186605</v>
      </c>
    </row>
    <row r="164" spans="1:150" x14ac:dyDescent="0.15">
      <c r="A164" s="310"/>
      <c r="B164" s="311"/>
      <c r="C164" s="234">
        <v>528.84799999999996</v>
      </c>
      <c r="D164" s="234">
        <v>15</v>
      </c>
      <c r="E164" s="234">
        <v>0.98521999999999998</v>
      </c>
      <c r="F164" s="234">
        <v>2.3000000000000001E-4</v>
      </c>
      <c r="G164" s="234">
        <v>-1.5002E-2</v>
      </c>
      <c r="H164" s="234">
        <v>3.4027250000000002</v>
      </c>
      <c r="I164" s="234">
        <v>1.208345</v>
      </c>
      <c r="J164" s="234">
        <v>4.6110699999999998</v>
      </c>
      <c r="K164" s="234">
        <v>3.4812249999999998</v>
      </c>
      <c r="L164" s="234">
        <v>1.1659824999999999</v>
      </c>
      <c r="M164" s="234">
        <v>4.6472075000000004</v>
      </c>
      <c r="N164" s="234">
        <v>3.6876249999999899</v>
      </c>
      <c r="O164" s="234">
        <v>1.1370199999999999</v>
      </c>
      <c r="P164" s="234">
        <v>4.8246450000000003</v>
      </c>
      <c r="Q164" s="234">
        <v>3.830025</v>
      </c>
      <c r="R164" s="234">
        <v>1.1740199999999901</v>
      </c>
      <c r="S164" s="234">
        <v>5.0040449999999996</v>
      </c>
      <c r="T164" s="234">
        <v>3.9834700000000001</v>
      </c>
      <c r="U164" s="234">
        <v>1.22444</v>
      </c>
      <c r="V164" s="234">
        <v>5.20791</v>
      </c>
      <c r="W164" s="234">
        <v>2.6724999999999999</v>
      </c>
      <c r="X164" s="234">
        <v>0.78562500000000002</v>
      </c>
      <c r="Y164" s="234">
        <v>3.4581249999999999</v>
      </c>
      <c r="Z164" s="234">
        <v>2.65</v>
      </c>
      <c r="AA164" s="234">
        <v>0.8165</v>
      </c>
      <c r="AB164" s="234">
        <v>3.4664999999999999</v>
      </c>
      <c r="AC164" s="234">
        <v>2.5625</v>
      </c>
      <c r="AD164" s="234">
        <v>0.84250000000000003</v>
      </c>
      <c r="AE164" s="234">
        <v>3.4049999999999998</v>
      </c>
      <c r="AF164" s="234">
        <v>2.4954999999999998</v>
      </c>
      <c r="AG164" s="234">
        <v>0.82599999999999996</v>
      </c>
      <c r="AH164" s="234">
        <v>3.3214999999999999</v>
      </c>
      <c r="AI164" s="234">
        <v>2.4220000000000002</v>
      </c>
      <c r="AJ164" s="234">
        <v>0.80359999999999998</v>
      </c>
      <c r="AK164" s="234">
        <v>3.2256</v>
      </c>
      <c r="AL164" s="234">
        <v>121.65</v>
      </c>
      <c r="AM164" s="234">
        <v>38.912500000000001</v>
      </c>
      <c r="AN164" s="234">
        <v>160.5625</v>
      </c>
      <c r="AO164" s="234">
        <v>121.6</v>
      </c>
      <c r="AP164" s="234">
        <v>38.9</v>
      </c>
      <c r="AQ164" s="234">
        <v>160.5</v>
      </c>
      <c r="AR164" s="234">
        <v>121.45</v>
      </c>
      <c r="AS164" s="234">
        <v>38.875</v>
      </c>
      <c r="AT164" s="234">
        <v>160.32499999999999</v>
      </c>
      <c r="AU164" s="234">
        <v>121.4</v>
      </c>
      <c r="AV164" s="234">
        <v>38.85</v>
      </c>
      <c r="AW164" s="234">
        <v>160.25</v>
      </c>
      <c r="AX164" s="234">
        <v>121.3</v>
      </c>
      <c r="AY164" s="234">
        <v>38.840000000000003</v>
      </c>
      <c r="AZ164" s="234">
        <v>160.13999999999999</v>
      </c>
      <c r="BA164" s="234">
        <v>0.50487499999999996</v>
      </c>
      <c r="BB164" s="234">
        <v>0.1575</v>
      </c>
      <c r="BC164" s="234">
        <v>0.66237499999999905</v>
      </c>
      <c r="BD164" s="234">
        <v>0.52600000000000002</v>
      </c>
      <c r="BE164" s="234">
        <v>0.1653</v>
      </c>
      <c r="BF164" s="234">
        <v>0.69130000000000003</v>
      </c>
      <c r="BG164" s="234">
        <v>0.5605</v>
      </c>
      <c r="BH164" s="234">
        <v>0.17979999999999999</v>
      </c>
      <c r="BI164" s="234">
        <v>0.74029999999999996</v>
      </c>
      <c r="BJ164" s="234">
        <v>0.57399999999999995</v>
      </c>
      <c r="BK164" s="234">
        <v>0.1845</v>
      </c>
      <c r="BL164" s="234">
        <v>0.75849999999999995</v>
      </c>
      <c r="BM164" s="234">
        <v>0.5867</v>
      </c>
      <c r="BN164" s="234">
        <v>0.18909999999999999</v>
      </c>
      <c r="BO164" s="234">
        <v>0.77580000000000005</v>
      </c>
      <c r="BP164" s="234">
        <v>0.10635</v>
      </c>
      <c r="BQ164" s="234">
        <v>3.8737499999999897E-2</v>
      </c>
      <c r="BR164" s="234">
        <v>0.14508749999999901</v>
      </c>
      <c r="BS164" s="234">
        <v>0.110775</v>
      </c>
      <c r="BT164" s="234">
        <v>3.7574999999999997E-2</v>
      </c>
      <c r="BU164" s="234">
        <v>0.14835000000000001</v>
      </c>
      <c r="BV164" s="234">
        <v>0.121825</v>
      </c>
      <c r="BW164" s="234">
        <v>3.7399999999999899E-2</v>
      </c>
      <c r="BX164" s="234">
        <v>0.15922500000000001</v>
      </c>
      <c r="BY164" s="234">
        <v>0.129</v>
      </c>
      <c r="BZ164" s="234">
        <v>3.9399999999999998E-2</v>
      </c>
      <c r="CA164" s="234">
        <v>0.16839999999999999</v>
      </c>
      <c r="CB164" s="234">
        <v>0.13700000000000001</v>
      </c>
      <c r="CC164" s="234">
        <v>4.1790000000000001E-2</v>
      </c>
      <c r="CD164" s="234">
        <v>0.17879</v>
      </c>
      <c r="CE164" s="234">
        <v>4.8737499999999899E-2</v>
      </c>
      <c r="CF164" s="234">
        <v>1.7299999999999999E-2</v>
      </c>
      <c r="CG164" s="234">
        <v>6.6037499999999999E-2</v>
      </c>
      <c r="CH164" s="234">
        <v>5.3024999999999899E-2</v>
      </c>
      <c r="CI164" s="234">
        <v>1.746E-2</v>
      </c>
      <c r="CJ164" s="234">
        <v>7.0484999999999895E-2</v>
      </c>
      <c r="CK164" s="234">
        <v>6.2125E-2</v>
      </c>
      <c r="CL164" s="234">
        <v>1.8857499999999999E-2</v>
      </c>
      <c r="CM164" s="234">
        <v>8.0982499999999999E-2</v>
      </c>
      <c r="CN164" s="234">
        <v>6.7375000000000004E-2</v>
      </c>
      <c r="CO164" s="234">
        <v>2.0285000000000001E-2</v>
      </c>
      <c r="CP164" s="234">
        <v>8.7660000000000002E-2</v>
      </c>
      <c r="CQ164" s="234">
        <v>7.3020000000000002E-2</v>
      </c>
      <c r="CR164" s="234">
        <v>2.2210000000000001E-2</v>
      </c>
      <c r="CS164" s="234">
        <v>9.5229999999999995E-2</v>
      </c>
      <c r="CT164" s="234">
        <v>5.8687499999999998E-3</v>
      </c>
      <c r="CU164" s="234">
        <v>2.5037499999999999E-3</v>
      </c>
      <c r="CV164" s="234">
        <v>8.3724999999999997E-3</v>
      </c>
      <c r="CW164" s="234">
        <v>6.4799999999999996E-3</v>
      </c>
      <c r="CX164" s="234">
        <v>2.3292500000000002E-3</v>
      </c>
      <c r="CY164" s="234">
        <v>8.8092499999999994E-3</v>
      </c>
      <c r="CZ164" s="234">
        <v>8.1475000000000002E-3</v>
      </c>
      <c r="DA164" s="234">
        <v>2.3262499999999898E-3</v>
      </c>
      <c r="DB164" s="234">
        <v>1.047375E-2</v>
      </c>
      <c r="DC164" s="234">
        <v>9.3124999999999996E-3</v>
      </c>
      <c r="DD164" s="234">
        <v>2.6150000000000001E-3</v>
      </c>
      <c r="DE164" s="234">
        <v>1.1927500000000001E-2</v>
      </c>
      <c r="DF164" s="234">
        <v>1.0710000000000001E-2</v>
      </c>
      <c r="DG164" s="234">
        <v>3.029E-3</v>
      </c>
      <c r="DH164" s="234">
        <v>1.3738999999999999E-2</v>
      </c>
      <c r="DI164" s="234">
        <v>0.66583124999999899</v>
      </c>
      <c r="DJ164" s="234">
        <v>0.21604124999999999</v>
      </c>
      <c r="DK164" s="234">
        <v>0.88187249999999995</v>
      </c>
      <c r="DL164" s="234">
        <v>0.69628000000000001</v>
      </c>
      <c r="DM164" s="234">
        <v>0.22266425000000001</v>
      </c>
      <c r="DN164" s="234">
        <v>0.91894425000000002</v>
      </c>
      <c r="DO164" s="234">
        <v>0.75259749999999903</v>
      </c>
      <c r="DP164" s="234">
        <v>0.23838375000000001</v>
      </c>
      <c r="DQ164" s="234">
        <v>0.99098124999999904</v>
      </c>
      <c r="DR164" s="234">
        <v>0.77968749999999898</v>
      </c>
      <c r="DS164" s="234">
        <v>0.24679999999999999</v>
      </c>
      <c r="DT164" s="234">
        <v>1.0264875</v>
      </c>
      <c r="DU164" s="234">
        <v>0.80742999999999998</v>
      </c>
      <c r="DV164" s="234">
        <v>0.256129</v>
      </c>
      <c r="DW164" s="234">
        <v>1.0635589999999999</v>
      </c>
      <c r="DX164" s="234">
        <v>75.826269794336</v>
      </c>
      <c r="DY164" s="234">
        <v>72.902744267587707</v>
      </c>
      <c r="DZ164" s="234">
        <v>75.1100640965672</v>
      </c>
      <c r="EA164" s="234">
        <v>75.544321250071803</v>
      </c>
      <c r="EB164" s="234">
        <v>74.237332665661398</v>
      </c>
      <c r="EC164" s="234">
        <v>75.227632144169704</v>
      </c>
      <c r="ED164" s="234">
        <v>74.475400197316603</v>
      </c>
      <c r="EE164" s="234">
        <v>75.424604235817199</v>
      </c>
      <c r="EF164" s="234">
        <v>74.703734303751901</v>
      </c>
      <c r="EG164" s="234">
        <v>73.619238476953896</v>
      </c>
      <c r="EH164" s="234">
        <v>74.756888168557495</v>
      </c>
      <c r="EI164" s="234">
        <v>73.892765377074696</v>
      </c>
      <c r="EJ164" s="234">
        <v>72.662645678263104</v>
      </c>
      <c r="EK164" s="234">
        <v>73.829984109569693</v>
      </c>
      <c r="EL164" s="234">
        <v>72.943767106479299</v>
      </c>
      <c r="EM164" s="234">
        <v>71.662599999999998</v>
      </c>
      <c r="EN164" s="234">
        <v>3368.94</v>
      </c>
      <c r="EO164" s="234">
        <v>14.8352</v>
      </c>
      <c r="EP164" s="234">
        <v>3.24338999999999</v>
      </c>
      <c r="EQ164" s="234">
        <v>1.5800399999999999</v>
      </c>
      <c r="ER164" s="234">
        <v>0.20556099999999999</v>
      </c>
      <c r="ES164" s="234">
        <v>19.864190999999899</v>
      </c>
      <c r="ET164" s="234">
        <v>74.683132074193196</v>
      </c>
    </row>
    <row r="165" spans="1:150" x14ac:dyDescent="0.15">
      <c r="A165" s="310"/>
      <c r="B165" s="311"/>
      <c r="C165" s="234">
        <v>705.13099999999997</v>
      </c>
      <c r="D165" s="234">
        <v>20</v>
      </c>
      <c r="E165" s="234">
        <v>0.94567999999999997</v>
      </c>
      <c r="F165" s="234">
        <v>1.8000000000000001E-4</v>
      </c>
      <c r="G165" s="234">
        <v>-5.7439999999999998E-2</v>
      </c>
      <c r="H165" s="234">
        <v>3.40502499999999</v>
      </c>
      <c r="I165" s="234">
        <v>1.1891337499999901</v>
      </c>
      <c r="J165" s="234">
        <v>4.5941587500000001</v>
      </c>
      <c r="K165" s="234">
        <v>3.4948999999999999</v>
      </c>
      <c r="L165" s="234">
        <v>1.1583774999999901</v>
      </c>
      <c r="M165" s="234">
        <v>4.6532774999999997</v>
      </c>
      <c r="N165" s="234">
        <v>3.6952499999999899</v>
      </c>
      <c r="O165" s="234">
        <v>1.14699</v>
      </c>
      <c r="P165" s="234">
        <v>4.8422399999999897</v>
      </c>
      <c r="Q165" s="234">
        <v>3.8275999999999999</v>
      </c>
      <c r="R165" s="234">
        <v>1.1811700000000001</v>
      </c>
      <c r="S165" s="234">
        <v>5.0087700000000002</v>
      </c>
      <c r="T165" s="234">
        <v>3.99762</v>
      </c>
      <c r="U165" s="234">
        <v>1.23197</v>
      </c>
      <c r="V165" s="234">
        <v>5.22959</v>
      </c>
      <c r="W165" s="234">
        <v>2.23</v>
      </c>
      <c r="X165" s="234">
        <v>0.63349999999999995</v>
      </c>
      <c r="Y165" s="234">
        <v>2.8635000000000002</v>
      </c>
      <c r="Z165" s="234">
        <v>2.2062499999999998</v>
      </c>
      <c r="AA165" s="234">
        <v>0.67</v>
      </c>
      <c r="AB165" s="234">
        <v>2.87624999999999</v>
      </c>
      <c r="AC165" s="234">
        <v>2.1150000000000002</v>
      </c>
      <c r="AD165" s="234">
        <v>0.70225000000000004</v>
      </c>
      <c r="AE165" s="234">
        <v>2.81725</v>
      </c>
      <c r="AF165" s="234">
        <v>2.0419999999999998</v>
      </c>
      <c r="AG165" s="234">
        <v>0.68474999999999997</v>
      </c>
      <c r="AH165" s="234">
        <v>2.72675</v>
      </c>
      <c r="AI165" s="234">
        <v>1.964</v>
      </c>
      <c r="AJ165" s="234">
        <v>0.65989999999999904</v>
      </c>
      <c r="AK165" s="234">
        <v>2.6238999999999999</v>
      </c>
      <c r="AL165" s="234">
        <v>121.2375</v>
      </c>
      <c r="AM165" s="234">
        <v>38.762500000000003</v>
      </c>
      <c r="AN165" s="234">
        <v>160</v>
      </c>
      <c r="AO165" s="234">
        <v>121.15</v>
      </c>
      <c r="AP165" s="234">
        <v>38.75</v>
      </c>
      <c r="AQ165" s="234">
        <v>159.9</v>
      </c>
      <c r="AR165" s="234">
        <v>121</v>
      </c>
      <c r="AS165" s="234">
        <v>38.725000000000001</v>
      </c>
      <c r="AT165" s="234">
        <v>159.72499999999999</v>
      </c>
      <c r="AU165" s="234">
        <v>120.9</v>
      </c>
      <c r="AV165" s="234">
        <v>38.700000000000003</v>
      </c>
      <c r="AW165" s="234">
        <v>159.6</v>
      </c>
      <c r="AX165" s="234">
        <v>120.8</v>
      </c>
      <c r="AY165" s="234">
        <v>38.68</v>
      </c>
      <c r="AZ165" s="234">
        <v>159.47999999999999</v>
      </c>
      <c r="BA165" s="234">
        <v>0.57199999999999995</v>
      </c>
      <c r="BB165" s="234">
        <v>0.17424999999999999</v>
      </c>
      <c r="BC165" s="234">
        <v>0.74624999999999997</v>
      </c>
      <c r="BD165" s="234">
        <v>0.59575</v>
      </c>
      <c r="BE165" s="234">
        <v>0.18529999999999999</v>
      </c>
      <c r="BF165" s="234">
        <v>0.78105000000000002</v>
      </c>
      <c r="BG165" s="234">
        <v>0.63100000000000001</v>
      </c>
      <c r="BH165" s="234">
        <v>0.20382499999999901</v>
      </c>
      <c r="BI165" s="234">
        <v>0.83482499999999904</v>
      </c>
      <c r="BJ165" s="234">
        <v>0.64275000000000004</v>
      </c>
      <c r="BK165" s="234">
        <v>0.208375</v>
      </c>
      <c r="BL165" s="234">
        <v>0.85112500000000002</v>
      </c>
      <c r="BM165" s="234">
        <v>0.65249999999999997</v>
      </c>
      <c r="BN165" s="234">
        <v>0.21290000000000001</v>
      </c>
      <c r="BO165" s="234">
        <v>0.86539999999999995</v>
      </c>
      <c r="BP165" s="234">
        <v>0.1525</v>
      </c>
      <c r="BQ165" s="234">
        <v>5.4762499999999999E-2</v>
      </c>
      <c r="BR165" s="234">
        <v>0.20726249999999999</v>
      </c>
      <c r="BS165" s="234">
        <v>0.158</v>
      </c>
      <c r="BT165" s="234">
        <v>5.3324999999999997E-2</v>
      </c>
      <c r="BU165" s="234">
        <v>0.21132500000000001</v>
      </c>
      <c r="BV165" s="234">
        <v>0.17175000000000001</v>
      </c>
      <c r="BW165" s="234">
        <v>5.3024999999999899E-2</v>
      </c>
      <c r="BX165" s="234">
        <v>0.224775</v>
      </c>
      <c r="BY165" s="234">
        <v>0.18029999999999999</v>
      </c>
      <c r="BZ165" s="234">
        <v>5.5350000000000003E-2</v>
      </c>
      <c r="CA165" s="234">
        <v>0.23565</v>
      </c>
      <c r="CB165" s="234">
        <v>0.18909999999999999</v>
      </c>
      <c r="CC165" s="234">
        <v>5.8310000000000001E-2</v>
      </c>
      <c r="CD165" s="234">
        <v>0.24740999999999999</v>
      </c>
      <c r="CE165" s="234">
        <v>7.8512499999999999E-2</v>
      </c>
      <c r="CF165" s="234">
        <v>2.69E-2</v>
      </c>
      <c r="CG165" s="234">
        <v>0.10541249999999899</v>
      </c>
      <c r="CH165" s="234">
        <v>8.4375000000000006E-2</v>
      </c>
      <c r="CI165" s="234">
        <v>2.7425000000000001E-2</v>
      </c>
      <c r="CJ165" s="234">
        <v>0.1118</v>
      </c>
      <c r="CK165" s="234">
        <v>9.6474999999999894E-2</v>
      </c>
      <c r="CL165" s="234">
        <v>2.9700000000000001E-2</v>
      </c>
      <c r="CM165" s="234">
        <v>0.12617499999999901</v>
      </c>
      <c r="CN165" s="234">
        <v>0.10327500000000001</v>
      </c>
      <c r="CO165" s="234">
        <v>3.1600000000000003E-2</v>
      </c>
      <c r="CP165" s="234">
        <v>0.13487499999999999</v>
      </c>
      <c r="CQ165" s="234">
        <v>0.11070000000000001</v>
      </c>
      <c r="CR165" s="234">
        <v>3.4009999999999999E-2</v>
      </c>
      <c r="CS165" s="234">
        <v>0.14471000000000001</v>
      </c>
      <c r="CT165" s="234">
        <v>1.3625E-2</v>
      </c>
      <c r="CU165" s="234">
        <v>5.7012499999999997E-3</v>
      </c>
      <c r="CV165" s="234">
        <v>1.932625E-2</v>
      </c>
      <c r="CW165" s="234">
        <v>1.4855E-2</v>
      </c>
      <c r="CX165" s="234">
        <v>5.2925000000000003E-3</v>
      </c>
      <c r="CY165" s="234">
        <v>2.0147499999999999E-2</v>
      </c>
      <c r="CZ165" s="234">
        <v>1.8097499999999999E-2</v>
      </c>
      <c r="DA165" s="234">
        <v>5.2249999999999996E-3</v>
      </c>
      <c r="DB165" s="234">
        <v>2.3322499999999999E-2</v>
      </c>
      <c r="DC165" s="234">
        <v>2.0407499999999999E-2</v>
      </c>
      <c r="DD165" s="234">
        <v>5.7749999999999998E-3</v>
      </c>
      <c r="DE165" s="234">
        <v>2.61824999999999E-2</v>
      </c>
      <c r="DF165" s="234">
        <v>2.3050000000000001E-2</v>
      </c>
      <c r="DG165" s="234">
        <v>6.594E-3</v>
      </c>
      <c r="DH165" s="234">
        <v>2.9644E-2</v>
      </c>
      <c r="DI165" s="234">
        <v>0.81663749999999902</v>
      </c>
      <c r="DJ165" s="234">
        <v>0.26161374999999998</v>
      </c>
      <c r="DK165" s="234">
        <v>1.0782512499999899</v>
      </c>
      <c r="DL165" s="234">
        <v>0.85297999999999996</v>
      </c>
      <c r="DM165" s="234">
        <v>0.27134249999999999</v>
      </c>
      <c r="DN165" s="234">
        <v>1.1243224999999999</v>
      </c>
      <c r="DO165" s="234">
        <v>0.91732250000000004</v>
      </c>
      <c r="DP165" s="234">
        <v>0.29177499999999901</v>
      </c>
      <c r="DQ165" s="234">
        <v>1.2090974999999899</v>
      </c>
      <c r="DR165" s="234">
        <v>0.94673249999999998</v>
      </c>
      <c r="DS165" s="234">
        <v>0.30109999999999998</v>
      </c>
      <c r="DT165" s="234">
        <v>1.2478324999999999</v>
      </c>
      <c r="DU165" s="234">
        <v>0.97534999999999905</v>
      </c>
      <c r="DV165" s="234">
        <v>0.31181399999999998</v>
      </c>
      <c r="DW165" s="234">
        <v>1.287164</v>
      </c>
      <c r="DX165" s="234">
        <v>70.043317873597502</v>
      </c>
      <c r="DY165" s="234">
        <v>66.605826337491806</v>
      </c>
      <c r="DZ165" s="234">
        <v>69.209286796560605</v>
      </c>
      <c r="EA165" s="234">
        <v>69.843372646486401</v>
      </c>
      <c r="EB165" s="234">
        <v>68.290076195214496</v>
      </c>
      <c r="EC165" s="234">
        <v>69.468502142401306</v>
      </c>
      <c r="ED165" s="234">
        <v>68.787149557543799</v>
      </c>
      <c r="EE165" s="234">
        <v>69.856910290463503</v>
      </c>
      <c r="EF165" s="234">
        <v>69.045300316971904</v>
      </c>
      <c r="EG165" s="234">
        <v>67.891405439234404</v>
      </c>
      <c r="EH165" s="234">
        <v>69.204583194951795</v>
      </c>
      <c r="EI165" s="234">
        <v>68.208273145634493</v>
      </c>
      <c r="EJ165" s="234">
        <v>66.899061875224206</v>
      </c>
      <c r="EK165" s="234">
        <v>68.277883610100901</v>
      </c>
      <c r="EL165" s="234">
        <v>67.233079856179899</v>
      </c>
      <c r="EM165" s="234">
        <v>59.212899999999998</v>
      </c>
      <c r="EN165" s="234">
        <v>3356.38</v>
      </c>
      <c r="EO165" s="234">
        <v>16.703399999999998</v>
      </c>
      <c r="EP165" s="234">
        <v>4.5925099999999999</v>
      </c>
      <c r="EQ165" s="234">
        <v>2.4794099999999899</v>
      </c>
      <c r="ER165" s="234">
        <v>0.462864</v>
      </c>
      <c r="ES165" s="234">
        <v>24.238184</v>
      </c>
      <c r="ET165" s="234">
        <v>68.913578674045795</v>
      </c>
    </row>
    <row r="166" spans="1:150" s="264" customFormat="1" x14ac:dyDescent="0.15">
      <c r="A166" s="312"/>
      <c r="B166" s="313"/>
      <c r="C166" s="234">
        <v>881.41399999999999</v>
      </c>
      <c r="D166" s="234">
        <v>25</v>
      </c>
      <c r="E166" s="234">
        <v>0.90886</v>
      </c>
      <c r="F166" s="234">
        <v>1.8000000000000001E-4</v>
      </c>
      <c r="G166" s="234">
        <v>-0.10027899999999999</v>
      </c>
      <c r="H166" s="234">
        <v>3.4060374999999898</v>
      </c>
      <c r="I166" s="234">
        <v>1.16972125</v>
      </c>
      <c r="J166" s="234">
        <v>4.5757587499999897</v>
      </c>
      <c r="K166" s="234">
        <v>3.49065</v>
      </c>
      <c r="L166" s="234">
        <v>1.1582475000000001</v>
      </c>
      <c r="M166" s="234">
        <v>4.6488975000000003</v>
      </c>
      <c r="N166" s="234">
        <v>3.7088000000000001</v>
      </c>
      <c r="O166" s="234">
        <v>1.15341</v>
      </c>
      <c r="P166" s="234">
        <v>4.8622100000000001</v>
      </c>
      <c r="Q166" s="234">
        <v>3.8446750000000001</v>
      </c>
      <c r="R166" s="234">
        <v>1.1875775</v>
      </c>
      <c r="S166" s="234">
        <v>5.0322525000000002</v>
      </c>
      <c r="T166" s="234">
        <v>3.9839500000000001</v>
      </c>
      <c r="U166" s="234">
        <v>1.2364999999999999</v>
      </c>
      <c r="V166" s="234">
        <v>5.2204499999999996</v>
      </c>
      <c r="W166" s="234">
        <v>1.8425</v>
      </c>
      <c r="X166" s="234">
        <v>0.50424999999999998</v>
      </c>
      <c r="Y166" s="234">
        <v>2.3467500000000001</v>
      </c>
      <c r="Z166" s="234">
        <v>1.8194999999999999</v>
      </c>
      <c r="AA166" s="234">
        <v>0.54349999999999998</v>
      </c>
      <c r="AB166" s="234">
        <v>2.363</v>
      </c>
      <c r="AC166" s="234">
        <v>1.728</v>
      </c>
      <c r="AD166" s="234">
        <v>0.57999999999999996</v>
      </c>
      <c r="AE166" s="234">
        <v>2.3079999999999998</v>
      </c>
      <c r="AF166" s="234">
        <v>1.6535</v>
      </c>
      <c r="AG166" s="234">
        <v>0.56200000000000006</v>
      </c>
      <c r="AH166" s="234">
        <v>2.2155</v>
      </c>
      <c r="AI166" s="234">
        <v>1.5740000000000001</v>
      </c>
      <c r="AJ166" s="234">
        <v>0.53679999999999894</v>
      </c>
      <c r="AK166" s="234">
        <v>2.1107999999999998</v>
      </c>
      <c r="AL166" s="234">
        <v>120.8</v>
      </c>
      <c r="AM166" s="234">
        <v>38.625</v>
      </c>
      <c r="AN166" s="234">
        <v>159.42500000000001</v>
      </c>
      <c r="AO166" s="234">
        <v>120.7</v>
      </c>
      <c r="AP166" s="234">
        <v>38.625</v>
      </c>
      <c r="AQ166" s="234">
        <v>159.32499999999999</v>
      </c>
      <c r="AR166" s="234">
        <v>120.47499999999999</v>
      </c>
      <c r="AS166" s="234">
        <v>38.575000000000003</v>
      </c>
      <c r="AT166" s="234">
        <v>159.05000000000001</v>
      </c>
      <c r="AU166" s="234">
        <v>120.375</v>
      </c>
      <c r="AV166" s="234">
        <v>38.549999999999997</v>
      </c>
      <c r="AW166" s="234">
        <v>158.92500000000001</v>
      </c>
      <c r="AX166" s="234">
        <v>120.2</v>
      </c>
      <c r="AY166" s="234">
        <v>38.5</v>
      </c>
      <c r="AZ166" s="234">
        <v>158.69999999999999</v>
      </c>
      <c r="BA166" s="234">
        <v>0.61350000000000005</v>
      </c>
      <c r="BB166" s="234">
        <v>0.18375</v>
      </c>
      <c r="BC166" s="234">
        <v>0.79725000000000001</v>
      </c>
      <c r="BD166" s="234">
        <v>0.64</v>
      </c>
      <c r="BE166" s="234">
        <v>0.19764999999999999</v>
      </c>
      <c r="BF166" s="234">
        <v>0.83765000000000001</v>
      </c>
      <c r="BG166" s="234">
        <v>0.67500000000000004</v>
      </c>
      <c r="BH166" s="234">
        <v>0.219025</v>
      </c>
      <c r="BI166" s="234">
        <v>0.89402499999999996</v>
      </c>
      <c r="BJ166" s="234">
        <v>0.68500000000000005</v>
      </c>
      <c r="BK166" s="234">
        <v>0.22362499999999999</v>
      </c>
      <c r="BL166" s="234">
        <v>0.90862500000000002</v>
      </c>
      <c r="BM166" s="234">
        <v>0.69099999999999995</v>
      </c>
      <c r="BN166" s="234">
        <v>0.22750000000000001</v>
      </c>
      <c r="BO166" s="234">
        <v>0.91849999999999998</v>
      </c>
      <c r="BP166" s="234">
        <v>0.19700000000000001</v>
      </c>
      <c r="BQ166" s="234">
        <v>6.9562499999999999E-2</v>
      </c>
      <c r="BR166" s="234">
        <v>0.26656249999999998</v>
      </c>
      <c r="BS166" s="234">
        <v>0.20367499999999999</v>
      </c>
      <c r="BT166" s="234">
        <v>6.8125000000000005E-2</v>
      </c>
      <c r="BU166" s="234">
        <v>0.27179999999999999</v>
      </c>
      <c r="BV166" s="234">
        <v>0.21854999999999999</v>
      </c>
      <c r="BW166" s="234">
        <v>6.8000000000000005E-2</v>
      </c>
      <c r="BX166" s="234">
        <v>0.28655000000000003</v>
      </c>
      <c r="BY166" s="234">
        <v>0.2281</v>
      </c>
      <c r="BZ166" s="234">
        <v>7.0650000000000004E-2</v>
      </c>
      <c r="CA166" s="234">
        <v>0.29875000000000002</v>
      </c>
      <c r="CB166" s="234">
        <v>0.23799999999999999</v>
      </c>
      <c r="CC166" s="234">
        <v>7.3660000000000003E-2</v>
      </c>
      <c r="CD166" s="234">
        <v>0.31165999999999999</v>
      </c>
      <c r="CE166" s="234">
        <v>0.10729999999999899</v>
      </c>
      <c r="CF166" s="234">
        <v>3.5725E-2</v>
      </c>
      <c r="CG166" s="234">
        <v>0.14302499999999899</v>
      </c>
      <c r="CH166" s="234">
        <v>0.11445</v>
      </c>
      <c r="CI166" s="234">
        <v>3.6824999999999997E-2</v>
      </c>
      <c r="CJ166" s="234">
        <v>0.15127499999999999</v>
      </c>
      <c r="CK166" s="234">
        <v>0.12919999999999901</v>
      </c>
      <c r="CL166" s="234">
        <v>4.0149999999999998E-2</v>
      </c>
      <c r="CM166" s="234">
        <v>0.169349999999999</v>
      </c>
      <c r="CN166" s="234">
        <v>0.13655</v>
      </c>
      <c r="CO166" s="234">
        <v>4.2275E-2</v>
      </c>
      <c r="CP166" s="234">
        <v>0.17882500000000001</v>
      </c>
      <c r="CQ166" s="234">
        <v>0.1439</v>
      </c>
      <c r="CR166" s="234">
        <v>4.5089999999999998E-2</v>
      </c>
      <c r="CS166" s="234">
        <v>0.18898999999999999</v>
      </c>
      <c r="CT166" s="234">
        <v>2.5075E-2</v>
      </c>
      <c r="CU166" s="234">
        <v>1.0285000000000001E-2</v>
      </c>
      <c r="CV166" s="234">
        <v>3.5360000000000003E-2</v>
      </c>
      <c r="CW166" s="234">
        <v>2.70249999999999E-2</v>
      </c>
      <c r="CX166" s="234">
        <v>9.5525000000000002E-3</v>
      </c>
      <c r="CY166" s="234">
        <v>3.6577499999999999E-2</v>
      </c>
      <c r="CZ166" s="234">
        <v>3.2199999999999999E-2</v>
      </c>
      <c r="DA166" s="234">
        <v>9.3825000000000002E-3</v>
      </c>
      <c r="DB166" s="234">
        <v>4.1582500000000001E-2</v>
      </c>
      <c r="DC166" s="234">
        <v>3.5874999999999997E-2</v>
      </c>
      <c r="DD166" s="234">
        <v>1.023E-2</v>
      </c>
      <c r="DE166" s="234">
        <v>4.6105E-2</v>
      </c>
      <c r="DF166" s="234">
        <v>4.0009999999999997E-2</v>
      </c>
      <c r="DG166" s="234">
        <v>1.15299999999999E-2</v>
      </c>
      <c r="DH166" s="234">
        <v>5.1539999999999898E-2</v>
      </c>
      <c r="DI166" s="234">
        <v>0.94287499999999902</v>
      </c>
      <c r="DJ166" s="234">
        <v>0.29932249999999999</v>
      </c>
      <c r="DK166" s="234">
        <v>1.2421975000000001</v>
      </c>
      <c r="DL166" s="234">
        <v>0.98514999999999997</v>
      </c>
      <c r="DM166" s="234">
        <v>0.3121525</v>
      </c>
      <c r="DN166" s="234">
        <v>1.2973025</v>
      </c>
      <c r="DO166" s="234">
        <v>1.0549500000000001</v>
      </c>
      <c r="DP166" s="234">
        <v>0.33655750000000001</v>
      </c>
      <c r="DQ166" s="234">
        <v>1.3915074999999999</v>
      </c>
      <c r="DR166" s="234">
        <v>1.0855250000000001</v>
      </c>
      <c r="DS166" s="234">
        <v>0.34677999999999998</v>
      </c>
      <c r="DT166" s="234">
        <v>1.4323049999999999</v>
      </c>
      <c r="DU166" s="234">
        <v>1.1129100000000001</v>
      </c>
      <c r="DV166" s="234">
        <v>0.35777999999999999</v>
      </c>
      <c r="DW166" s="234">
        <v>1.4706899999999901</v>
      </c>
      <c r="DX166" s="234">
        <v>65.066949489593</v>
      </c>
      <c r="DY166" s="234">
        <v>61.3886360029733</v>
      </c>
      <c r="DZ166" s="234">
        <v>64.180615401335103</v>
      </c>
      <c r="EA166" s="234">
        <v>64.964726183829796</v>
      </c>
      <c r="EB166" s="234">
        <v>63.318410071999999</v>
      </c>
      <c r="EC166" s="234">
        <v>64.568595219696206</v>
      </c>
      <c r="ED166" s="234">
        <v>63.984075074647997</v>
      </c>
      <c r="EE166" s="234">
        <v>65.078032728434195</v>
      </c>
      <c r="EF166" s="234">
        <v>64.248665565941906</v>
      </c>
      <c r="EG166" s="234">
        <v>63.1031067916445</v>
      </c>
      <c r="EH166" s="234">
        <v>64.486129534575198</v>
      </c>
      <c r="EI166" s="234">
        <v>63.437954904856099</v>
      </c>
      <c r="EJ166" s="234">
        <v>62.089477136515903</v>
      </c>
      <c r="EK166" s="234">
        <v>63.586561574151702</v>
      </c>
      <c r="EL166" s="234">
        <v>62.453678205468101</v>
      </c>
      <c r="EM166" s="234">
        <v>48.430799999999998</v>
      </c>
      <c r="EN166" s="234">
        <v>3343.3</v>
      </c>
      <c r="EO166" s="234">
        <v>17.857700000000001</v>
      </c>
      <c r="EP166" s="234">
        <v>5.87256</v>
      </c>
      <c r="EQ166" s="234">
        <v>3.3309899999999999</v>
      </c>
      <c r="ER166" s="234">
        <v>0.83148</v>
      </c>
      <c r="ES166" s="234">
        <v>27.89273</v>
      </c>
      <c r="ET166" s="234">
        <v>64.022775827249603</v>
      </c>
    </row>
    <row r="167" spans="1:150" s="279" customFormat="1" x14ac:dyDescent="0.15">
      <c r="A167" s="260"/>
      <c r="B167" s="261"/>
      <c r="E167" s="225"/>
      <c r="F167" s="226"/>
      <c r="G167" s="226"/>
      <c r="H167" s="227"/>
      <c r="I167" s="226"/>
      <c r="J167" s="226"/>
      <c r="K167" s="227"/>
      <c r="L167" s="226"/>
      <c r="M167" s="280"/>
      <c r="N167" s="281"/>
      <c r="O167" s="280"/>
      <c r="P167" s="280"/>
      <c r="Q167" s="281"/>
      <c r="R167" s="280"/>
      <c r="S167" s="280"/>
      <c r="T167" s="281"/>
      <c r="U167" s="280"/>
      <c r="V167" s="280"/>
      <c r="W167" s="281"/>
      <c r="X167" s="280"/>
      <c r="Y167" s="284"/>
      <c r="Z167" s="280"/>
      <c r="AA167" s="280"/>
      <c r="AB167" s="284"/>
      <c r="AC167" s="280"/>
      <c r="AD167" s="280"/>
      <c r="AE167" s="284"/>
      <c r="AF167" s="280"/>
      <c r="AG167" s="280"/>
      <c r="AH167" s="284"/>
      <c r="AI167" s="280"/>
      <c r="AJ167" s="280"/>
      <c r="AK167" s="280"/>
      <c r="AL167" s="281"/>
      <c r="AM167" s="280"/>
      <c r="AN167" s="280"/>
      <c r="AO167" s="281"/>
      <c r="AP167" s="280"/>
      <c r="AR167" s="285"/>
      <c r="AS167" s="280"/>
      <c r="AT167" s="286"/>
      <c r="AU167" s="282"/>
      <c r="AV167" s="283"/>
      <c r="AW167" s="282"/>
      <c r="AX167" s="282"/>
      <c r="AY167" s="287"/>
      <c r="BA167" s="288"/>
      <c r="BD167" s="288"/>
      <c r="BG167" s="288"/>
      <c r="BJ167" s="288"/>
      <c r="BM167" s="288"/>
      <c r="BP167" s="288"/>
      <c r="BS167" s="288"/>
      <c r="BV167" s="288"/>
      <c r="BY167" s="288"/>
      <c r="CB167" s="288"/>
      <c r="CE167" s="288"/>
      <c r="CH167" s="288"/>
      <c r="CK167" s="288"/>
      <c r="CN167" s="288"/>
      <c r="CQ167" s="288"/>
      <c r="DX167" s="288"/>
      <c r="EA167" s="288"/>
      <c r="ED167" s="288"/>
      <c r="EG167" s="288"/>
      <c r="EJ167" s="288"/>
      <c r="EM167" s="288"/>
    </row>
    <row r="168" spans="1:150" x14ac:dyDescent="0.15">
      <c r="A168" s="253"/>
      <c r="B168" s="234"/>
      <c r="C168" s="253"/>
      <c r="E168" s="234"/>
      <c r="H168" s="234"/>
      <c r="K168" s="234"/>
      <c r="M168" s="253"/>
      <c r="N168" s="253"/>
      <c r="O168" s="253"/>
      <c r="P168" s="253"/>
      <c r="Q168" s="234"/>
      <c r="R168" s="253"/>
      <c r="S168" s="253"/>
      <c r="T168" s="253"/>
      <c r="U168" s="253"/>
      <c r="W168" s="253"/>
      <c r="Y168" s="234"/>
      <c r="Z168" s="253"/>
      <c r="AA168" s="253"/>
      <c r="AB168" s="253"/>
      <c r="AC168" s="253"/>
      <c r="AE168" s="234"/>
      <c r="AF168" s="253"/>
      <c r="AG168" s="253"/>
      <c r="AH168" s="253"/>
      <c r="AI168" s="253"/>
      <c r="AL168" s="253"/>
      <c r="AO168" s="253"/>
      <c r="AR168" s="253"/>
      <c r="AU168" s="290"/>
      <c r="AV168" s="228"/>
      <c r="AW168" s="290"/>
      <c r="AX168" s="228"/>
      <c r="AY168" s="228"/>
      <c r="BA168" s="234"/>
      <c r="BD168" s="234"/>
      <c r="BG168" s="234"/>
      <c r="BJ168" s="234"/>
      <c r="BM168" s="234"/>
      <c r="BP168" s="234"/>
      <c r="BS168" s="234"/>
      <c r="BV168" s="234"/>
      <c r="BY168" s="234"/>
      <c r="CB168" s="234"/>
      <c r="CE168" s="234"/>
      <c r="CH168" s="234"/>
      <c r="CK168" s="234"/>
      <c r="CN168" s="234"/>
      <c r="CQ168" s="234"/>
      <c r="DX168" s="234"/>
      <c r="EA168" s="234"/>
      <c r="ED168" s="234"/>
      <c r="EG168" s="234"/>
      <c r="EJ168" s="234"/>
      <c r="EM168" s="234"/>
    </row>
    <row r="169" spans="1:150" x14ac:dyDescent="0.15">
      <c r="A169" s="253"/>
      <c r="B169" s="234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  <c r="AC169" s="253"/>
      <c r="AD169" s="253"/>
      <c r="AE169" s="253"/>
      <c r="AF169" s="253"/>
      <c r="AG169" s="253"/>
      <c r="AH169" s="253"/>
      <c r="AI169" s="253"/>
      <c r="AJ169" s="253"/>
      <c r="AK169" s="253"/>
      <c r="AL169" s="253"/>
      <c r="AM169" s="253"/>
      <c r="AN169" s="253"/>
      <c r="AO169" s="253"/>
      <c r="AP169" s="253"/>
      <c r="AQ169" s="253"/>
      <c r="AR169" s="253"/>
      <c r="AS169" s="253"/>
      <c r="AT169" s="253"/>
      <c r="AU169" s="290"/>
      <c r="AV169" s="290"/>
      <c r="AW169" s="290"/>
      <c r="AX169" s="290"/>
      <c r="AY169" s="290"/>
      <c r="BA169" s="234"/>
      <c r="BD169" s="234"/>
      <c r="BG169" s="234"/>
      <c r="BJ169" s="234"/>
      <c r="BM169" s="234"/>
      <c r="BP169" s="234"/>
      <c r="BS169" s="234"/>
      <c r="BV169" s="234"/>
      <c r="BY169" s="234"/>
      <c r="CB169" s="234"/>
      <c r="CE169" s="234"/>
      <c r="CH169" s="234"/>
      <c r="CK169" s="234"/>
      <c r="CN169" s="234"/>
      <c r="CQ169" s="234"/>
      <c r="DX169" s="234"/>
      <c r="EA169" s="234"/>
      <c r="ED169" s="234"/>
      <c r="EG169" s="234"/>
      <c r="EJ169" s="234"/>
      <c r="EM169" s="234"/>
    </row>
    <row r="170" spans="1:150" x14ac:dyDescent="0.15">
      <c r="A170" s="253"/>
      <c r="B170" s="234"/>
      <c r="E170" s="216"/>
      <c r="F170" s="216"/>
      <c r="G170" s="216"/>
      <c r="H170" s="216"/>
      <c r="I170" s="216"/>
      <c r="J170" s="216"/>
      <c r="K170" s="216"/>
      <c r="L170" s="216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34"/>
      <c r="Y170" s="234"/>
      <c r="AB170" s="234"/>
      <c r="AE170" s="234"/>
      <c r="AH170" s="234"/>
      <c r="AL170" s="234"/>
      <c r="AO170" s="234"/>
      <c r="AR170" s="234"/>
      <c r="AU170" s="230"/>
      <c r="AV170" s="230"/>
      <c r="AW170" s="230"/>
      <c r="AX170" s="230"/>
      <c r="AY170" s="270"/>
      <c r="BA170" s="234"/>
      <c r="BD170" s="234"/>
      <c r="BG170" s="234"/>
      <c r="BJ170" s="234"/>
      <c r="BM170" s="234"/>
      <c r="BP170" s="234"/>
      <c r="BS170" s="234"/>
      <c r="BV170" s="234"/>
      <c r="BY170" s="234"/>
      <c r="CB170" s="234"/>
      <c r="CE170" s="234"/>
      <c r="CH170" s="234"/>
      <c r="CK170" s="234"/>
      <c r="CN170" s="234"/>
      <c r="CQ170" s="234"/>
      <c r="DX170" s="234"/>
      <c r="EA170" s="234"/>
      <c r="ED170" s="234"/>
      <c r="EG170" s="234"/>
      <c r="EJ170" s="234"/>
      <c r="EM170" s="234"/>
    </row>
    <row r="171" spans="1:150" x14ac:dyDescent="0.15">
      <c r="A171" s="253"/>
      <c r="B171" s="253"/>
      <c r="E171" s="216"/>
      <c r="F171" s="216"/>
      <c r="G171" s="216"/>
      <c r="H171" s="216"/>
      <c r="I171" s="216"/>
      <c r="J171" s="216"/>
      <c r="K171" s="216"/>
      <c r="L171" s="216"/>
      <c r="M171" s="258"/>
      <c r="N171" s="258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58"/>
      <c r="AL171" s="258"/>
      <c r="AM171" s="258"/>
      <c r="AN171" s="258"/>
      <c r="AO171" s="258"/>
      <c r="AP171" s="258"/>
      <c r="AR171" s="268"/>
      <c r="AS171" s="258"/>
      <c r="AT171" s="268"/>
      <c r="AU171" s="230"/>
      <c r="AV171" s="230"/>
      <c r="AW171" s="230"/>
      <c r="AX171" s="230"/>
      <c r="AY171" s="270"/>
      <c r="BA171" s="234"/>
      <c r="BD171" s="234"/>
      <c r="BG171" s="234"/>
      <c r="BJ171" s="234"/>
      <c r="BM171" s="234"/>
      <c r="BP171" s="234"/>
      <c r="BS171" s="234"/>
      <c r="BV171" s="234"/>
      <c r="BY171" s="234"/>
      <c r="CB171" s="234"/>
      <c r="CE171" s="234"/>
      <c r="CH171" s="234"/>
      <c r="CK171" s="234"/>
      <c r="CN171" s="234"/>
      <c r="CQ171" s="234"/>
      <c r="DX171" s="234"/>
      <c r="EA171" s="234"/>
      <c r="ED171" s="234"/>
      <c r="EG171" s="234"/>
      <c r="EJ171" s="234"/>
      <c r="EM171" s="234"/>
    </row>
    <row r="172" spans="1:150" x14ac:dyDescent="0.15">
      <c r="A172" s="253"/>
      <c r="B172" s="291"/>
      <c r="E172" s="216"/>
      <c r="F172" s="216"/>
      <c r="G172" s="216"/>
      <c r="H172" s="216"/>
      <c r="I172" s="216"/>
      <c r="J172" s="216"/>
      <c r="K172" s="216"/>
      <c r="L172" s="216"/>
      <c r="M172" s="258"/>
      <c r="N172" s="258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58"/>
      <c r="AL172" s="258"/>
      <c r="AM172" s="258"/>
      <c r="AN172" s="258"/>
      <c r="AO172" s="258"/>
      <c r="AP172" s="258"/>
      <c r="AR172" s="268"/>
      <c r="AS172" s="258"/>
      <c r="AT172" s="268"/>
      <c r="AU172" s="230"/>
      <c r="AV172" s="230"/>
      <c r="AW172" s="230"/>
      <c r="AX172" s="230"/>
      <c r="AY172" s="270"/>
      <c r="BA172" s="234"/>
      <c r="BD172" s="234"/>
      <c r="BG172" s="234"/>
      <c r="BJ172" s="234"/>
      <c r="BM172" s="234"/>
      <c r="BP172" s="234"/>
      <c r="BS172" s="234"/>
      <c r="BV172" s="234"/>
      <c r="BY172" s="234"/>
      <c r="CB172" s="234"/>
      <c r="CE172" s="234"/>
      <c r="CH172" s="234"/>
      <c r="CK172" s="234"/>
      <c r="CN172" s="234"/>
      <c r="CQ172" s="234"/>
      <c r="DX172" s="234"/>
      <c r="EA172" s="234"/>
      <c r="ED172" s="234"/>
      <c r="EG172" s="234"/>
      <c r="EJ172" s="234"/>
      <c r="EM172" s="234"/>
    </row>
    <row r="173" spans="1:150" x14ac:dyDescent="0.15">
      <c r="A173" s="310"/>
      <c r="B173" s="310"/>
      <c r="E173" s="216"/>
      <c r="F173" s="216"/>
      <c r="G173" s="216"/>
      <c r="H173" s="216"/>
      <c r="I173" s="216"/>
      <c r="J173" s="216"/>
      <c r="K173" s="216"/>
      <c r="L173" s="216"/>
      <c r="M173" s="258"/>
      <c r="N173" s="258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58"/>
      <c r="AL173" s="258"/>
      <c r="AM173" s="258"/>
      <c r="AN173" s="258"/>
      <c r="AO173" s="258"/>
      <c r="AP173" s="258"/>
      <c r="AR173" s="268"/>
      <c r="AS173" s="258"/>
      <c r="AT173" s="268"/>
      <c r="AU173" s="230"/>
      <c r="AV173" s="230"/>
      <c r="AW173" s="230"/>
      <c r="AX173" s="230"/>
      <c r="AY173" s="270"/>
      <c r="BA173" s="234"/>
      <c r="BD173" s="234"/>
      <c r="BG173" s="234"/>
      <c r="BJ173" s="234"/>
      <c r="BM173" s="234"/>
      <c r="BP173" s="234"/>
      <c r="BS173" s="234"/>
      <c r="BV173" s="234"/>
      <c r="BY173" s="234"/>
      <c r="CB173" s="234"/>
      <c r="CE173" s="234"/>
      <c r="CH173" s="234"/>
      <c r="CK173" s="234"/>
      <c r="CN173" s="234"/>
      <c r="CQ173" s="234"/>
      <c r="DX173" s="234"/>
      <c r="EA173" s="234"/>
      <c r="ED173" s="234"/>
      <c r="EG173" s="234"/>
      <c r="EJ173" s="234"/>
      <c r="EM173" s="234"/>
    </row>
    <row r="174" spans="1:150" x14ac:dyDescent="0.15">
      <c r="A174" s="310"/>
      <c r="B174" s="310"/>
      <c r="E174" s="216"/>
      <c r="F174" s="216"/>
      <c r="G174" s="216"/>
      <c r="H174" s="216"/>
      <c r="I174" s="216"/>
      <c r="J174" s="216"/>
      <c r="K174" s="216"/>
      <c r="L174" s="216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8"/>
      <c r="AL174" s="258"/>
      <c r="AM174" s="258"/>
      <c r="AN174" s="258"/>
      <c r="AO174" s="258"/>
      <c r="AP174" s="258"/>
      <c r="AR174" s="268"/>
      <c r="AS174" s="258"/>
      <c r="AT174" s="268"/>
      <c r="AU174" s="230"/>
      <c r="AV174" s="230"/>
      <c r="AW174" s="230"/>
      <c r="AX174" s="230"/>
      <c r="AY174" s="270"/>
      <c r="BA174" s="234"/>
      <c r="BD174" s="234"/>
      <c r="BG174" s="234"/>
      <c r="BJ174" s="234"/>
      <c r="BM174" s="234"/>
      <c r="BP174" s="234"/>
      <c r="BS174" s="234"/>
      <c r="BV174" s="234"/>
      <c r="BY174" s="234"/>
      <c r="CB174" s="234"/>
      <c r="CE174" s="234"/>
      <c r="CH174" s="234"/>
      <c r="CK174" s="234"/>
      <c r="CN174" s="234"/>
      <c r="CQ174" s="234"/>
      <c r="DX174" s="234"/>
      <c r="EA174" s="234"/>
      <c r="ED174" s="234"/>
      <c r="EG174" s="234"/>
      <c r="EJ174" s="234"/>
      <c r="EM174" s="234"/>
    </row>
    <row r="175" spans="1:150" x14ac:dyDescent="0.15">
      <c r="A175" s="310"/>
      <c r="B175" s="310"/>
      <c r="E175" s="216"/>
      <c r="F175" s="216"/>
      <c r="G175" s="216"/>
      <c r="H175" s="216"/>
      <c r="I175" s="216"/>
      <c r="J175" s="216"/>
      <c r="K175" s="216"/>
      <c r="L175" s="216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58"/>
      <c r="AL175" s="258"/>
      <c r="AM175" s="258"/>
      <c r="AN175" s="258"/>
      <c r="AO175" s="258"/>
      <c r="AP175" s="258"/>
      <c r="AR175" s="268"/>
      <c r="AS175" s="258"/>
      <c r="AT175" s="268"/>
      <c r="AU175" s="230"/>
      <c r="AV175" s="230"/>
      <c r="AW175" s="230"/>
      <c r="AX175" s="230"/>
      <c r="AY175" s="270"/>
      <c r="BA175" s="234"/>
      <c r="BD175" s="234"/>
      <c r="BG175" s="234"/>
      <c r="BJ175" s="234"/>
      <c r="BM175" s="234"/>
      <c r="BP175" s="234"/>
      <c r="BS175" s="234"/>
      <c r="BV175" s="234"/>
      <c r="BY175" s="234"/>
      <c r="CB175" s="234"/>
      <c r="CE175" s="234"/>
      <c r="CH175" s="234"/>
      <c r="CK175" s="234"/>
      <c r="CN175" s="234"/>
      <c r="CQ175" s="234"/>
      <c r="DX175" s="234"/>
      <c r="EA175" s="234"/>
      <c r="ED175" s="234"/>
      <c r="EG175" s="234"/>
      <c r="EJ175" s="234"/>
      <c r="EM175" s="234"/>
    </row>
    <row r="176" spans="1:150" x14ac:dyDescent="0.15">
      <c r="A176" s="310"/>
      <c r="B176" s="310"/>
      <c r="E176" s="216"/>
      <c r="F176" s="216"/>
      <c r="G176" s="216"/>
      <c r="H176" s="216"/>
      <c r="I176" s="216"/>
      <c r="J176" s="216"/>
      <c r="K176" s="216"/>
      <c r="L176" s="216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58"/>
      <c r="AL176" s="258"/>
      <c r="AM176" s="258"/>
      <c r="AN176" s="258"/>
      <c r="AO176" s="258"/>
      <c r="AP176" s="258"/>
      <c r="AR176" s="268"/>
      <c r="AS176" s="258"/>
      <c r="AT176" s="268"/>
      <c r="AU176" s="230"/>
      <c r="AV176" s="230"/>
      <c r="AW176" s="230"/>
      <c r="AX176" s="230"/>
      <c r="AY176" s="270"/>
      <c r="BA176" s="234"/>
      <c r="BD176" s="234"/>
      <c r="BG176" s="234"/>
      <c r="BJ176" s="234"/>
      <c r="BM176" s="234"/>
      <c r="BP176" s="234"/>
      <c r="BS176" s="234"/>
      <c r="BV176" s="234"/>
      <c r="BY176" s="234"/>
      <c r="CB176" s="234"/>
      <c r="CE176" s="234"/>
      <c r="CH176" s="234"/>
      <c r="CK176" s="234"/>
      <c r="CN176" s="234"/>
      <c r="CQ176" s="234"/>
      <c r="DX176" s="234"/>
      <c r="EA176" s="234"/>
      <c r="ED176" s="234"/>
      <c r="EG176" s="234"/>
      <c r="EJ176" s="234"/>
      <c r="EM176" s="234"/>
    </row>
    <row r="177" spans="1:143" x14ac:dyDescent="0.15">
      <c r="A177" s="310"/>
      <c r="B177" s="310"/>
      <c r="E177" s="216"/>
      <c r="F177" s="216"/>
      <c r="G177" s="216"/>
      <c r="H177" s="216"/>
      <c r="I177" s="216"/>
      <c r="J177" s="216"/>
      <c r="K177" s="216"/>
      <c r="L177" s="216"/>
      <c r="M177" s="258"/>
      <c r="N177" s="258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R177" s="268"/>
      <c r="AS177" s="258"/>
      <c r="AT177" s="268"/>
      <c r="AU177" s="230"/>
      <c r="AV177" s="230"/>
      <c r="AW177" s="230"/>
      <c r="AX177" s="230"/>
      <c r="AY177" s="270"/>
      <c r="BA177" s="234"/>
      <c r="BD177" s="234"/>
      <c r="BG177" s="234"/>
      <c r="BJ177" s="234"/>
      <c r="BM177" s="234"/>
      <c r="BP177" s="234"/>
      <c r="BS177" s="234"/>
      <c r="BV177" s="234"/>
      <c r="BY177" s="234"/>
      <c r="CB177" s="234"/>
      <c r="CE177" s="234"/>
      <c r="CH177" s="234"/>
      <c r="CK177" s="234"/>
      <c r="CN177" s="234"/>
      <c r="CQ177" s="234"/>
      <c r="DX177" s="234"/>
      <c r="EA177" s="234"/>
      <c r="ED177" s="234"/>
      <c r="EG177" s="234"/>
      <c r="EJ177" s="234"/>
      <c r="EM177" s="234"/>
    </row>
    <row r="178" spans="1:143" x14ac:dyDescent="0.15">
      <c r="A178" s="260"/>
      <c r="B178" s="260"/>
      <c r="E178" s="216"/>
      <c r="F178" s="216"/>
      <c r="G178" s="216"/>
      <c r="H178" s="216"/>
      <c r="I178" s="216"/>
      <c r="J178" s="216"/>
      <c r="K178" s="216"/>
      <c r="L178" s="216"/>
      <c r="M178" s="258"/>
      <c r="N178" s="258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58"/>
      <c r="AL178" s="258"/>
      <c r="AM178" s="258"/>
      <c r="AN178" s="258"/>
      <c r="AO178" s="258"/>
      <c r="AP178" s="258"/>
      <c r="AR178" s="268"/>
      <c r="AS178" s="258"/>
      <c r="AT178" s="268"/>
      <c r="AU178" s="230"/>
      <c r="AV178" s="230"/>
      <c r="AW178" s="230"/>
      <c r="AX178" s="230"/>
      <c r="AY178" s="270"/>
      <c r="BA178" s="234"/>
      <c r="BD178" s="234"/>
      <c r="BG178" s="234"/>
      <c r="BJ178" s="234"/>
      <c r="BM178" s="234"/>
      <c r="BP178" s="234"/>
      <c r="BS178" s="234"/>
      <c r="BV178" s="234"/>
      <c r="BY178" s="234"/>
      <c r="CB178" s="234"/>
      <c r="CE178" s="234"/>
      <c r="CH178" s="234"/>
      <c r="CK178" s="234"/>
      <c r="CN178" s="234"/>
      <c r="CQ178" s="234"/>
      <c r="DX178" s="234"/>
      <c r="EA178" s="234"/>
      <c r="ED178" s="234"/>
      <c r="EG178" s="234"/>
      <c r="EJ178" s="234"/>
      <c r="EM178" s="234"/>
    </row>
    <row r="179" spans="1:143" x14ac:dyDescent="0.15">
      <c r="A179" s="253"/>
      <c r="B179" s="234"/>
      <c r="C179" s="253"/>
      <c r="E179" s="234"/>
      <c r="H179" s="234"/>
      <c r="K179" s="234"/>
      <c r="M179" s="253"/>
      <c r="N179" s="253"/>
      <c r="O179" s="253"/>
      <c r="P179" s="253"/>
      <c r="Q179" s="234"/>
      <c r="R179" s="253"/>
      <c r="S179" s="253"/>
      <c r="T179" s="253"/>
      <c r="U179" s="253"/>
      <c r="W179" s="253"/>
      <c r="Y179" s="234"/>
      <c r="Z179" s="253"/>
      <c r="AA179" s="253"/>
      <c r="AB179" s="253"/>
      <c r="AC179" s="253"/>
      <c r="AE179" s="234"/>
      <c r="AF179" s="253"/>
      <c r="AG179" s="253"/>
      <c r="AH179" s="253"/>
      <c r="AI179" s="253"/>
      <c r="AL179" s="253"/>
      <c r="AO179" s="253"/>
      <c r="AR179" s="253"/>
      <c r="AU179" s="290"/>
      <c r="AV179" s="228"/>
      <c r="AW179" s="290"/>
      <c r="AX179" s="228"/>
      <c r="AY179" s="228"/>
      <c r="BA179" s="234"/>
      <c r="BD179" s="234"/>
      <c r="BG179" s="234"/>
      <c r="BJ179" s="234"/>
      <c r="BM179" s="234"/>
      <c r="BP179" s="234"/>
      <c r="BS179" s="234"/>
      <c r="BV179" s="234"/>
      <c r="BY179" s="234"/>
      <c r="CB179" s="234"/>
      <c r="CE179" s="234"/>
      <c r="CH179" s="234"/>
      <c r="CK179" s="234"/>
      <c r="CN179" s="234"/>
      <c r="CQ179" s="234"/>
      <c r="DX179" s="234"/>
      <c r="EA179" s="234"/>
      <c r="ED179" s="234"/>
      <c r="EG179" s="234"/>
      <c r="EJ179" s="234"/>
      <c r="EM179" s="234"/>
    </row>
    <row r="180" spans="1:143" x14ac:dyDescent="0.15">
      <c r="A180" s="253"/>
      <c r="B180" s="234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53"/>
      <c r="AT180" s="253"/>
      <c r="AU180" s="290"/>
      <c r="AV180" s="290"/>
      <c r="AW180" s="290"/>
      <c r="AX180" s="290"/>
      <c r="AY180" s="290"/>
      <c r="BA180" s="234"/>
      <c r="BD180" s="234"/>
      <c r="BG180" s="234"/>
      <c r="BJ180" s="234"/>
      <c r="BM180" s="234"/>
      <c r="BP180" s="234"/>
      <c r="BS180" s="234"/>
      <c r="BV180" s="234"/>
      <c r="BY180" s="234"/>
      <c r="CB180" s="234"/>
      <c r="CE180" s="234"/>
      <c r="CH180" s="234"/>
      <c r="CK180" s="234"/>
      <c r="CN180" s="234"/>
      <c r="CQ180" s="234"/>
      <c r="DX180" s="234"/>
      <c r="EA180" s="234"/>
      <c r="ED180" s="234"/>
      <c r="EG180" s="234"/>
      <c r="EJ180" s="234"/>
      <c r="EM180" s="234"/>
    </row>
    <row r="181" spans="1:143" x14ac:dyDescent="0.15">
      <c r="A181" s="253"/>
      <c r="B181" s="234"/>
      <c r="E181" s="216"/>
      <c r="F181" s="216"/>
      <c r="G181" s="216"/>
      <c r="H181" s="216"/>
      <c r="I181" s="216"/>
      <c r="J181" s="216"/>
      <c r="K181" s="216"/>
      <c r="L181" s="216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34"/>
      <c r="Y181" s="234"/>
      <c r="AB181" s="234"/>
      <c r="AE181" s="234"/>
      <c r="AH181" s="234"/>
      <c r="AL181" s="234"/>
      <c r="AO181" s="234"/>
      <c r="AR181" s="234"/>
      <c r="AU181" s="230"/>
      <c r="AV181" s="230"/>
      <c r="AW181" s="230"/>
      <c r="AX181" s="230"/>
      <c r="AY181" s="270"/>
      <c r="BA181" s="234"/>
      <c r="BD181" s="234"/>
      <c r="BG181" s="234"/>
      <c r="BJ181" s="234"/>
      <c r="BM181" s="234"/>
      <c r="BP181" s="234"/>
      <c r="BS181" s="234"/>
      <c r="BV181" s="234"/>
      <c r="BY181" s="234"/>
      <c r="CB181" s="234"/>
      <c r="CE181" s="234"/>
      <c r="CH181" s="234"/>
      <c r="CK181" s="234"/>
      <c r="CN181" s="234"/>
      <c r="CQ181" s="234"/>
      <c r="DX181" s="234"/>
      <c r="EA181" s="234"/>
      <c r="ED181" s="234"/>
      <c r="EG181" s="234"/>
      <c r="EJ181" s="234"/>
      <c r="EM181" s="234"/>
    </row>
    <row r="182" spans="1:143" x14ac:dyDescent="0.15">
      <c r="A182" s="253"/>
      <c r="B182" s="253"/>
      <c r="E182" s="216"/>
      <c r="F182" s="216"/>
      <c r="G182" s="216"/>
      <c r="H182" s="216"/>
      <c r="I182" s="216"/>
      <c r="J182" s="216"/>
      <c r="K182" s="216"/>
      <c r="L182" s="216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58"/>
      <c r="AL182" s="258"/>
      <c r="AM182" s="258"/>
      <c r="AN182" s="258"/>
      <c r="AO182" s="258"/>
      <c r="AP182" s="258"/>
      <c r="AR182" s="268"/>
      <c r="AS182" s="258"/>
      <c r="AT182" s="268"/>
      <c r="AU182" s="230"/>
      <c r="AV182" s="230"/>
      <c r="AW182" s="230"/>
      <c r="AX182" s="230"/>
      <c r="AY182" s="270"/>
      <c r="BA182" s="234"/>
      <c r="BD182" s="234"/>
      <c r="BG182" s="234"/>
      <c r="BJ182" s="234"/>
      <c r="BM182" s="234"/>
      <c r="BP182" s="234"/>
      <c r="BS182" s="234"/>
      <c r="BV182" s="234"/>
      <c r="BY182" s="234"/>
      <c r="CB182" s="234"/>
      <c r="CE182" s="234"/>
      <c r="CH182" s="234"/>
      <c r="CK182" s="234"/>
      <c r="CN182" s="234"/>
      <c r="CQ182" s="234"/>
      <c r="DX182" s="234"/>
      <c r="EA182" s="234"/>
      <c r="ED182" s="234"/>
      <c r="EG182" s="234"/>
      <c r="EJ182" s="234"/>
      <c r="EM182" s="234"/>
    </row>
    <row r="183" spans="1:143" x14ac:dyDescent="0.15">
      <c r="A183" s="253"/>
      <c r="B183" s="291"/>
      <c r="E183" s="216"/>
      <c r="F183" s="216"/>
      <c r="G183" s="216"/>
      <c r="H183" s="216"/>
      <c r="I183" s="216"/>
      <c r="J183" s="216"/>
      <c r="K183" s="216"/>
      <c r="L183" s="216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58"/>
      <c r="AL183" s="258"/>
      <c r="AM183" s="258"/>
      <c r="AN183" s="258"/>
      <c r="AO183" s="258"/>
      <c r="AP183" s="258"/>
      <c r="AR183" s="268"/>
      <c r="AS183" s="258"/>
      <c r="AT183" s="268"/>
      <c r="AU183" s="230"/>
      <c r="AV183" s="230"/>
      <c r="AW183" s="230"/>
      <c r="AX183" s="230"/>
      <c r="AY183" s="270"/>
      <c r="BA183" s="234"/>
      <c r="BD183" s="234"/>
      <c r="BG183" s="234"/>
      <c r="BJ183" s="234"/>
      <c r="BM183" s="234"/>
      <c r="BP183" s="234"/>
      <c r="BS183" s="234"/>
      <c r="BV183" s="234"/>
      <c r="BY183" s="234"/>
      <c r="CB183" s="234"/>
      <c r="CE183" s="234"/>
      <c r="CH183" s="234"/>
      <c r="CK183" s="234"/>
      <c r="CN183" s="234"/>
      <c r="CQ183" s="234"/>
      <c r="DX183" s="234"/>
      <c r="EA183" s="234"/>
      <c r="ED183" s="234"/>
      <c r="EG183" s="234"/>
      <c r="EJ183" s="234"/>
      <c r="EM183" s="234"/>
    </row>
    <row r="184" spans="1:143" x14ac:dyDescent="0.15">
      <c r="A184" s="310"/>
      <c r="B184" s="310"/>
      <c r="E184" s="216"/>
      <c r="F184" s="216"/>
      <c r="G184" s="216"/>
      <c r="H184" s="216"/>
      <c r="I184" s="216"/>
      <c r="J184" s="216"/>
      <c r="K184" s="216"/>
      <c r="L184" s="216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58"/>
      <c r="AL184" s="258"/>
      <c r="AM184" s="258"/>
      <c r="AN184" s="258"/>
      <c r="AO184" s="258"/>
      <c r="AP184" s="258"/>
      <c r="AR184" s="268"/>
      <c r="AS184" s="258"/>
      <c r="AT184" s="268"/>
      <c r="AU184" s="230"/>
      <c r="AV184" s="230"/>
      <c r="AW184" s="230"/>
      <c r="AX184" s="230"/>
      <c r="AY184" s="270"/>
      <c r="BA184" s="234"/>
      <c r="BD184" s="234"/>
      <c r="BG184" s="234"/>
      <c r="BJ184" s="234"/>
      <c r="BM184" s="234"/>
      <c r="BP184" s="234"/>
      <c r="BS184" s="234"/>
      <c r="BV184" s="234"/>
      <c r="BY184" s="234"/>
      <c r="CB184" s="234"/>
      <c r="CE184" s="234"/>
      <c r="CH184" s="234"/>
      <c r="CK184" s="234"/>
      <c r="CN184" s="234"/>
      <c r="CQ184" s="234"/>
      <c r="DX184" s="234"/>
      <c r="EA184" s="234"/>
      <c r="ED184" s="234"/>
      <c r="EG184" s="234"/>
      <c r="EJ184" s="234"/>
      <c r="EM184" s="234"/>
    </row>
    <row r="185" spans="1:143" x14ac:dyDescent="0.15">
      <c r="A185" s="310"/>
      <c r="B185" s="310"/>
      <c r="E185" s="216"/>
      <c r="F185" s="216"/>
      <c r="G185" s="216"/>
      <c r="H185" s="216"/>
      <c r="I185" s="216"/>
      <c r="J185" s="216"/>
      <c r="K185" s="216"/>
      <c r="L185" s="216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R185" s="268"/>
      <c r="AS185" s="258"/>
      <c r="AT185" s="268"/>
      <c r="AU185" s="230"/>
      <c r="AV185" s="230"/>
      <c r="AW185" s="230"/>
      <c r="AX185" s="230"/>
      <c r="AY185" s="270"/>
      <c r="BA185" s="234"/>
      <c r="BD185" s="234"/>
      <c r="BG185" s="234"/>
      <c r="BJ185" s="234"/>
      <c r="BM185" s="234"/>
      <c r="BP185" s="234"/>
      <c r="BS185" s="234"/>
      <c r="BV185" s="234"/>
      <c r="BY185" s="234"/>
      <c r="CB185" s="234"/>
      <c r="CE185" s="234"/>
      <c r="CH185" s="234"/>
      <c r="CK185" s="234"/>
      <c r="CN185" s="234"/>
      <c r="CQ185" s="234"/>
      <c r="DX185" s="234"/>
      <c r="EA185" s="234"/>
      <c r="ED185" s="234"/>
      <c r="EG185" s="234"/>
      <c r="EJ185" s="234"/>
      <c r="EM185" s="234"/>
    </row>
    <row r="186" spans="1:143" x14ac:dyDescent="0.15">
      <c r="A186" s="310"/>
      <c r="B186" s="310"/>
      <c r="E186" s="216"/>
      <c r="F186" s="216"/>
      <c r="G186" s="216"/>
      <c r="H186" s="216"/>
      <c r="I186" s="216"/>
      <c r="J186" s="216"/>
      <c r="K186" s="216"/>
      <c r="L186" s="216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  <c r="AM186" s="258"/>
      <c r="AN186" s="258"/>
      <c r="AO186" s="258"/>
      <c r="AP186" s="258"/>
      <c r="AR186" s="268"/>
      <c r="AS186" s="258"/>
      <c r="AT186" s="268"/>
      <c r="AU186" s="230"/>
      <c r="AV186" s="230"/>
      <c r="AW186" s="230"/>
      <c r="AX186" s="230"/>
      <c r="AY186" s="270"/>
      <c r="BA186" s="234"/>
      <c r="BD186" s="234"/>
      <c r="BG186" s="234"/>
      <c r="BJ186" s="234"/>
      <c r="BM186" s="234"/>
      <c r="BP186" s="234"/>
      <c r="BS186" s="234"/>
      <c r="BV186" s="234"/>
      <c r="BY186" s="234"/>
      <c r="CB186" s="234"/>
      <c r="CE186" s="234"/>
      <c r="CH186" s="234"/>
      <c r="CK186" s="234"/>
      <c r="CN186" s="234"/>
      <c r="CQ186" s="234"/>
      <c r="DX186" s="234"/>
      <c r="EA186" s="234"/>
      <c r="ED186" s="234"/>
      <c r="EG186" s="234"/>
      <c r="EJ186" s="234"/>
      <c r="EM186" s="234"/>
    </row>
    <row r="187" spans="1:143" x14ac:dyDescent="0.15">
      <c r="A187" s="310"/>
      <c r="B187" s="310"/>
      <c r="E187" s="216"/>
      <c r="F187" s="216"/>
      <c r="G187" s="216"/>
      <c r="H187" s="216"/>
      <c r="I187" s="216"/>
      <c r="J187" s="216"/>
      <c r="K187" s="216"/>
      <c r="L187" s="216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58"/>
      <c r="AL187" s="258"/>
      <c r="AM187" s="258"/>
      <c r="AN187" s="258"/>
      <c r="AO187" s="258"/>
      <c r="AP187" s="258"/>
      <c r="AR187" s="268"/>
      <c r="AS187" s="258"/>
      <c r="AT187" s="268"/>
      <c r="AU187" s="230"/>
      <c r="AV187" s="230"/>
      <c r="AW187" s="230"/>
      <c r="AX187" s="230"/>
      <c r="AY187" s="270"/>
      <c r="BA187" s="234"/>
      <c r="BD187" s="234"/>
      <c r="BG187" s="234"/>
      <c r="BJ187" s="234"/>
      <c r="BM187" s="234"/>
      <c r="BP187" s="234"/>
      <c r="BS187" s="234"/>
      <c r="BV187" s="234"/>
      <c r="BY187" s="234"/>
      <c r="CB187" s="234"/>
      <c r="CE187" s="234"/>
      <c r="CH187" s="234"/>
      <c r="CK187" s="234"/>
      <c r="CN187" s="234"/>
      <c r="CQ187" s="234"/>
      <c r="DX187" s="234"/>
      <c r="EA187" s="234"/>
      <c r="ED187" s="234"/>
      <c r="EG187" s="234"/>
      <c r="EJ187" s="234"/>
      <c r="EM187" s="234"/>
    </row>
    <row r="188" spans="1:143" x14ac:dyDescent="0.15">
      <c r="A188" s="310"/>
      <c r="B188" s="310"/>
      <c r="E188" s="216"/>
      <c r="F188" s="216"/>
      <c r="G188" s="216"/>
      <c r="H188" s="216"/>
      <c r="I188" s="216"/>
      <c r="J188" s="216"/>
      <c r="K188" s="216"/>
      <c r="L188" s="216"/>
      <c r="M188" s="258"/>
      <c r="N188" s="258"/>
      <c r="O188" s="258"/>
      <c r="P188" s="258"/>
      <c r="Q188" s="258"/>
      <c r="R188" s="258"/>
      <c r="S188" s="258"/>
      <c r="T188" s="258"/>
      <c r="U188" s="258"/>
      <c r="V188" s="258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258"/>
      <c r="AG188" s="258"/>
      <c r="AH188" s="258"/>
      <c r="AI188" s="258"/>
      <c r="AJ188" s="258"/>
      <c r="AK188" s="258"/>
      <c r="AL188" s="258"/>
      <c r="AM188" s="258"/>
      <c r="AN188" s="258"/>
      <c r="AO188" s="258"/>
      <c r="AP188" s="258"/>
      <c r="AR188" s="268"/>
      <c r="AS188" s="258"/>
      <c r="AT188" s="268"/>
      <c r="AU188" s="230"/>
      <c r="AV188" s="230"/>
      <c r="AW188" s="230"/>
      <c r="AX188" s="230"/>
      <c r="AY188" s="270"/>
      <c r="BA188" s="234"/>
      <c r="BD188" s="234"/>
      <c r="BG188" s="234"/>
      <c r="BJ188" s="234"/>
      <c r="BM188" s="234"/>
      <c r="BP188" s="234"/>
      <c r="BS188" s="234"/>
      <c r="BV188" s="234"/>
      <c r="BY188" s="234"/>
      <c r="CB188" s="234"/>
      <c r="CE188" s="234"/>
      <c r="CH188" s="234"/>
      <c r="CK188" s="234"/>
      <c r="CN188" s="234"/>
      <c r="CQ188" s="234"/>
      <c r="DX188" s="234"/>
      <c r="EA188" s="234"/>
      <c r="ED188" s="234"/>
      <c r="EG188" s="234"/>
      <c r="EJ188" s="234"/>
      <c r="EM188" s="234"/>
    </row>
    <row r="189" spans="1:143" ht="15" customHeight="1" x14ac:dyDescent="0.15">
      <c r="B189" s="234"/>
      <c r="E189" s="216"/>
      <c r="F189" s="216"/>
      <c r="G189" s="216"/>
      <c r="H189" s="216"/>
      <c r="I189" s="216"/>
      <c r="J189" s="216"/>
      <c r="K189" s="216"/>
      <c r="L189" s="216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19"/>
      <c r="X189" s="258"/>
      <c r="Y189" s="258"/>
      <c r="Z189" s="219"/>
      <c r="AA189" s="258"/>
      <c r="AB189" s="258"/>
      <c r="AC189" s="219"/>
      <c r="AD189" s="258"/>
      <c r="AE189" s="258"/>
      <c r="AF189" s="219"/>
      <c r="AG189" s="258"/>
      <c r="AH189" s="258"/>
      <c r="AI189" s="219"/>
      <c r="AJ189" s="258"/>
      <c r="AK189" s="258"/>
      <c r="AL189" s="219"/>
      <c r="AM189" s="258"/>
      <c r="AN189" s="258"/>
      <c r="AO189" s="258"/>
      <c r="AP189" s="258"/>
      <c r="AR189" s="268"/>
      <c r="AS189" s="258"/>
      <c r="AT189" s="268"/>
      <c r="AU189" s="234"/>
      <c r="AW189" s="234"/>
      <c r="AX189" s="234"/>
      <c r="BA189" s="234"/>
      <c r="BD189" s="234"/>
      <c r="BG189" s="234"/>
      <c r="BJ189" s="234"/>
      <c r="BM189" s="234"/>
      <c r="BP189" s="234"/>
      <c r="BS189" s="234"/>
      <c r="BV189" s="234"/>
      <c r="BY189" s="234"/>
      <c r="CB189" s="234"/>
      <c r="CE189" s="234"/>
      <c r="CH189" s="234"/>
      <c r="CK189" s="234"/>
      <c r="CN189" s="234"/>
      <c r="CQ189" s="234"/>
      <c r="DX189" s="234"/>
      <c r="EA189" s="234"/>
      <c r="ED189" s="234"/>
      <c r="EG189" s="234"/>
      <c r="EJ189" s="234"/>
      <c r="EM189" s="234"/>
    </row>
    <row r="190" spans="1:143" x14ac:dyDescent="0.15">
      <c r="A190" s="253"/>
      <c r="B190" s="234"/>
      <c r="C190" s="253"/>
      <c r="E190" s="234"/>
      <c r="H190" s="234"/>
      <c r="K190" s="234"/>
      <c r="M190" s="253"/>
      <c r="N190" s="253"/>
      <c r="O190" s="253"/>
      <c r="P190" s="253"/>
      <c r="Q190" s="234"/>
      <c r="R190" s="253"/>
      <c r="S190" s="253"/>
      <c r="T190" s="253"/>
      <c r="U190" s="253"/>
      <c r="W190" s="253"/>
      <c r="Y190" s="234"/>
      <c r="Z190" s="253"/>
      <c r="AA190" s="253"/>
      <c r="AB190" s="253"/>
      <c r="AC190" s="253"/>
      <c r="AE190" s="234"/>
      <c r="AF190" s="253"/>
      <c r="AG190" s="253"/>
      <c r="AH190" s="253"/>
      <c r="AI190" s="253"/>
      <c r="AL190" s="253"/>
      <c r="AO190" s="253"/>
      <c r="AR190" s="253"/>
      <c r="AU190" s="290"/>
      <c r="AV190" s="228"/>
      <c r="AW190" s="290"/>
      <c r="AX190" s="228"/>
      <c r="AY190" s="228"/>
      <c r="BA190" s="234"/>
      <c r="BD190" s="234"/>
      <c r="BG190" s="234"/>
      <c r="BJ190" s="234"/>
      <c r="BM190" s="234"/>
      <c r="BP190" s="234"/>
      <c r="BS190" s="234"/>
      <c r="BV190" s="234"/>
      <c r="BY190" s="234"/>
      <c r="CB190" s="234"/>
      <c r="CE190" s="234"/>
      <c r="CH190" s="234"/>
      <c r="CK190" s="234"/>
      <c r="CN190" s="234"/>
      <c r="CQ190" s="234"/>
      <c r="DX190" s="234"/>
      <c r="EA190" s="234"/>
      <c r="ED190" s="234"/>
      <c r="EG190" s="234"/>
      <c r="EJ190" s="234"/>
      <c r="EM190" s="234"/>
    </row>
    <row r="191" spans="1:143" x14ac:dyDescent="0.15">
      <c r="A191" s="253"/>
      <c r="B191" s="234"/>
      <c r="C191" s="253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53"/>
      <c r="AT191" s="253"/>
      <c r="AU191" s="290"/>
      <c r="AV191" s="290"/>
      <c r="AW191" s="290"/>
      <c r="AX191" s="290"/>
      <c r="AY191" s="290"/>
      <c r="BA191" s="234"/>
      <c r="BD191" s="234"/>
      <c r="BG191" s="234"/>
      <c r="BJ191" s="234"/>
      <c r="BM191" s="234"/>
      <c r="BP191" s="234"/>
      <c r="BS191" s="234"/>
      <c r="BV191" s="234"/>
      <c r="BY191" s="234"/>
      <c r="CB191" s="234"/>
      <c r="CE191" s="234"/>
      <c r="CH191" s="234"/>
      <c r="CK191" s="234"/>
      <c r="CN191" s="234"/>
      <c r="CQ191" s="234"/>
      <c r="DX191" s="234"/>
      <c r="EA191" s="234"/>
      <c r="ED191" s="234"/>
      <c r="EG191" s="234"/>
      <c r="EJ191" s="234"/>
      <c r="EM191" s="234"/>
    </row>
    <row r="192" spans="1:143" x14ac:dyDescent="0.15">
      <c r="A192" s="253"/>
      <c r="B192" s="234"/>
      <c r="E192" s="216"/>
      <c r="F192" s="216"/>
      <c r="G192" s="216"/>
      <c r="H192" s="216"/>
      <c r="I192" s="216"/>
      <c r="J192" s="216"/>
      <c r="K192" s="216"/>
      <c r="L192" s="216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34"/>
      <c r="Y192" s="234"/>
      <c r="AB192" s="234"/>
      <c r="AE192" s="234"/>
      <c r="AH192" s="234"/>
      <c r="AL192" s="234"/>
      <c r="AO192" s="234"/>
      <c r="AR192" s="234"/>
      <c r="AU192" s="230"/>
      <c r="AV192" s="230"/>
      <c r="AW192" s="230"/>
      <c r="AX192" s="230"/>
      <c r="AY192" s="270"/>
      <c r="BA192" s="234"/>
      <c r="BD192" s="234"/>
      <c r="BG192" s="234"/>
      <c r="BJ192" s="234"/>
      <c r="BM192" s="234"/>
      <c r="BP192" s="234"/>
      <c r="BS192" s="234"/>
      <c r="BV192" s="234"/>
      <c r="BY192" s="234"/>
      <c r="CB192" s="234"/>
      <c r="CE192" s="234"/>
      <c r="CH192" s="234"/>
      <c r="CK192" s="234"/>
      <c r="CN192" s="234"/>
      <c r="CQ192" s="234"/>
      <c r="DX192" s="234"/>
      <c r="EA192" s="234"/>
      <c r="ED192" s="234"/>
      <c r="EG192" s="234"/>
      <c r="EJ192" s="234"/>
      <c r="EM192" s="234"/>
    </row>
    <row r="193" spans="1:143" x14ac:dyDescent="0.15">
      <c r="A193" s="253"/>
      <c r="B193" s="253"/>
      <c r="E193" s="216"/>
      <c r="F193" s="216"/>
      <c r="G193" s="216"/>
      <c r="H193" s="216"/>
      <c r="I193" s="216"/>
      <c r="J193" s="216"/>
      <c r="K193" s="216"/>
      <c r="L193" s="216"/>
      <c r="M193" s="258"/>
      <c r="N193" s="258"/>
      <c r="O193" s="258"/>
      <c r="P193" s="258"/>
      <c r="Q193" s="258"/>
      <c r="R193" s="258"/>
      <c r="S193" s="258"/>
      <c r="T193" s="258"/>
      <c r="U193" s="258"/>
      <c r="V193" s="258"/>
      <c r="W193" s="258"/>
      <c r="X193" s="258"/>
      <c r="Y193" s="258"/>
      <c r="Z193" s="258"/>
      <c r="AA193" s="258"/>
      <c r="AB193" s="258"/>
      <c r="AC193" s="258"/>
      <c r="AD193" s="258"/>
      <c r="AE193" s="258"/>
      <c r="AF193" s="258"/>
      <c r="AG193" s="258"/>
      <c r="AH193" s="258"/>
      <c r="AI193" s="258"/>
      <c r="AJ193" s="258"/>
      <c r="AK193" s="258"/>
      <c r="AL193" s="258"/>
      <c r="AM193" s="258"/>
      <c r="AN193" s="258"/>
      <c r="AO193" s="258"/>
      <c r="AP193" s="258"/>
      <c r="AR193" s="268"/>
      <c r="AS193" s="258"/>
      <c r="AT193" s="268"/>
      <c r="AU193" s="230"/>
      <c r="AV193" s="230"/>
      <c r="AW193" s="230"/>
      <c r="AX193" s="230"/>
      <c r="AY193" s="270"/>
      <c r="BA193" s="234"/>
      <c r="BD193" s="234"/>
      <c r="BG193" s="234"/>
      <c r="BJ193" s="234"/>
      <c r="BM193" s="234"/>
      <c r="BP193" s="234"/>
      <c r="BS193" s="234"/>
      <c r="BV193" s="234"/>
      <c r="BY193" s="234"/>
      <c r="CB193" s="234"/>
      <c r="CE193" s="234"/>
      <c r="CH193" s="234"/>
      <c r="CK193" s="234"/>
      <c r="CN193" s="234"/>
      <c r="CQ193" s="234"/>
      <c r="DX193" s="234"/>
      <c r="EA193" s="234"/>
      <c r="ED193" s="234"/>
      <c r="EG193" s="234"/>
      <c r="EJ193" s="234"/>
      <c r="EM193" s="234"/>
    </row>
    <row r="194" spans="1:143" x14ac:dyDescent="0.15">
      <c r="A194" s="253"/>
      <c r="B194" s="291"/>
      <c r="E194" s="216"/>
      <c r="F194" s="216"/>
      <c r="G194" s="216"/>
      <c r="H194" s="216"/>
      <c r="I194" s="216"/>
      <c r="J194" s="216"/>
      <c r="K194" s="216"/>
      <c r="L194" s="216"/>
      <c r="M194" s="258"/>
      <c r="N194" s="258"/>
      <c r="O194" s="258"/>
      <c r="P194" s="258"/>
      <c r="Q194" s="258"/>
      <c r="R194" s="258"/>
      <c r="S194" s="258"/>
      <c r="T194" s="258"/>
      <c r="U194" s="258"/>
      <c r="V194" s="258"/>
      <c r="W194" s="258"/>
      <c r="X194" s="258"/>
      <c r="Y194" s="258"/>
      <c r="Z194" s="258"/>
      <c r="AA194" s="258"/>
      <c r="AB194" s="258"/>
      <c r="AC194" s="258"/>
      <c r="AD194" s="258"/>
      <c r="AE194" s="258"/>
      <c r="AF194" s="258"/>
      <c r="AG194" s="258"/>
      <c r="AH194" s="258"/>
      <c r="AI194" s="258"/>
      <c r="AJ194" s="258"/>
      <c r="AK194" s="258"/>
      <c r="AL194" s="258"/>
      <c r="AM194" s="258"/>
      <c r="AN194" s="258"/>
      <c r="AO194" s="258"/>
      <c r="AP194" s="258"/>
      <c r="AR194" s="268"/>
      <c r="AS194" s="258"/>
      <c r="AT194" s="268"/>
      <c r="AU194" s="230"/>
      <c r="AV194" s="230"/>
      <c r="AW194" s="230"/>
      <c r="AX194" s="230"/>
      <c r="AY194" s="270"/>
      <c r="BA194" s="234"/>
      <c r="BD194" s="234"/>
      <c r="BG194" s="234"/>
      <c r="BJ194" s="234"/>
      <c r="BM194" s="234"/>
      <c r="BP194" s="234"/>
      <c r="BS194" s="234"/>
      <c r="BV194" s="234"/>
      <c r="BY194" s="234"/>
      <c r="CB194" s="234"/>
      <c r="CE194" s="234"/>
      <c r="CH194" s="234"/>
      <c r="CK194" s="234"/>
      <c r="CN194" s="234"/>
      <c r="CQ194" s="234"/>
      <c r="DX194" s="234"/>
      <c r="EA194" s="234"/>
      <c r="ED194" s="234"/>
      <c r="EG194" s="234"/>
      <c r="EJ194" s="234"/>
      <c r="EM194" s="234"/>
    </row>
    <row r="195" spans="1:143" x14ac:dyDescent="0.15">
      <c r="A195" s="310"/>
      <c r="B195" s="310"/>
      <c r="E195" s="216"/>
      <c r="F195" s="216"/>
      <c r="G195" s="216"/>
      <c r="H195" s="216"/>
      <c r="I195" s="216"/>
      <c r="J195" s="216"/>
      <c r="K195" s="216"/>
      <c r="L195" s="216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8"/>
      <c r="AF195" s="258"/>
      <c r="AG195" s="258"/>
      <c r="AH195" s="258"/>
      <c r="AI195" s="258"/>
      <c r="AJ195" s="258"/>
      <c r="AK195" s="258"/>
      <c r="AL195" s="258"/>
      <c r="AM195" s="258"/>
      <c r="AN195" s="258"/>
      <c r="AO195" s="258"/>
      <c r="AP195" s="258"/>
      <c r="AR195" s="268"/>
      <c r="AS195" s="258"/>
      <c r="AT195" s="268"/>
      <c r="AU195" s="230"/>
      <c r="AV195" s="230"/>
      <c r="AW195" s="230"/>
      <c r="AX195" s="230"/>
      <c r="AY195" s="270"/>
      <c r="BA195" s="234"/>
      <c r="BD195" s="234"/>
      <c r="BG195" s="234"/>
      <c r="BJ195" s="234"/>
      <c r="BM195" s="234"/>
      <c r="BP195" s="234"/>
      <c r="BS195" s="234"/>
      <c r="BV195" s="234"/>
      <c r="BY195" s="234"/>
      <c r="CB195" s="234"/>
      <c r="CE195" s="234"/>
      <c r="CH195" s="234"/>
      <c r="CK195" s="234"/>
      <c r="CN195" s="234"/>
      <c r="CQ195" s="234"/>
      <c r="DX195" s="234"/>
      <c r="EA195" s="234"/>
      <c r="ED195" s="234"/>
      <c r="EG195" s="234"/>
      <c r="EJ195" s="234"/>
      <c r="EM195" s="234"/>
    </row>
    <row r="196" spans="1:143" x14ac:dyDescent="0.15">
      <c r="A196" s="310"/>
      <c r="B196" s="310"/>
      <c r="E196" s="216"/>
      <c r="F196" s="216"/>
      <c r="G196" s="216"/>
      <c r="H196" s="216"/>
      <c r="I196" s="216"/>
      <c r="J196" s="216"/>
      <c r="K196" s="216"/>
      <c r="L196" s="216"/>
      <c r="M196" s="258"/>
      <c r="N196" s="258"/>
      <c r="O196" s="258"/>
      <c r="P196" s="258"/>
      <c r="Q196" s="258"/>
      <c r="R196" s="258"/>
      <c r="S196" s="258"/>
      <c r="T196" s="258"/>
      <c r="U196" s="258"/>
      <c r="V196" s="258"/>
      <c r="W196" s="258"/>
      <c r="X196" s="258"/>
      <c r="Y196" s="258"/>
      <c r="Z196" s="258"/>
      <c r="AA196" s="258"/>
      <c r="AB196" s="258"/>
      <c r="AC196" s="258"/>
      <c r="AD196" s="258"/>
      <c r="AE196" s="258"/>
      <c r="AF196" s="258"/>
      <c r="AG196" s="258"/>
      <c r="AH196" s="258"/>
      <c r="AI196" s="258"/>
      <c r="AJ196" s="258"/>
      <c r="AK196" s="258"/>
      <c r="AL196" s="258"/>
      <c r="AM196" s="258"/>
      <c r="AN196" s="258"/>
      <c r="AO196" s="258"/>
      <c r="AP196" s="258"/>
      <c r="AR196" s="268"/>
      <c r="AS196" s="258"/>
      <c r="AT196" s="268"/>
      <c r="AU196" s="230"/>
      <c r="AV196" s="230"/>
      <c r="AW196" s="230"/>
      <c r="AX196" s="230"/>
      <c r="AY196" s="270"/>
      <c r="BA196" s="234"/>
      <c r="BD196" s="234"/>
      <c r="BG196" s="234"/>
      <c r="BJ196" s="234"/>
      <c r="BM196" s="234"/>
      <c r="BP196" s="234"/>
      <c r="BS196" s="234"/>
      <c r="BV196" s="234"/>
      <c r="BY196" s="234"/>
      <c r="CB196" s="234"/>
      <c r="CE196" s="234"/>
      <c r="CH196" s="234"/>
      <c r="CK196" s="234"/>
      <c r="CN196" s="234"/>
      <c r="CQ196" s="234"/>
      <c r="DX196" s="234"/>
      <c r="EA196" s="234"/>
      <c r="ED196" s="234"/>
      <c r="EG196" s="234"/>
      <c r="EJ196" s="234"/>
      <c r="EM196" s="234"/>
    </row>
    <row r="197" spans="1:143" x14ac:dyDescent="0.15">
      <c r="A197" s="310"/>
      <c r="B197" s="310"/>
      <c r="E197" s="216"/>
      <c r="F197" s="216"/>
      <c r="G197" s="216"/>
      <c r="H197" s="216"/>
      <c r="I197" s="216"/>
      <c r="J197" s="216"/>
      <c r="K197" s="216"/>
      <c r="L197" s="216"/>
      <c r="M197" s="258"/>
      <c r="N197" s="258"/>
      <c r="O197" s="258"/>
      <c r="P197" s="258"/>
      <c r="Q197" s="258"/>
      <c r="R197" s="258"/>
      <c r="S197" s="258"/>
      <c r="T197" s="258"/>
      <c r="U197" s="258"/>
      <c r="V197" s="258"/>
      <c r="W197" s="258"/>
      <c r="X197" s="258"/>
      <c r="Y197" s="258"/>
      <c r="Z197" s="258"/>
      <c r="AA197" s="258"/>
      <c r="AB197" s="258"/>
      <c r="AC197" s="258"/>
      <c r="AD197" s="258"/>
      <c r="AE197" s="234"/>
      <c r="AF197" s="258"/>
      <c r="AG197" s="258"/>
      <c r="AH197" s="258"/>
      <c r="AI197" s="258"/>
      <c r="AJ197" s="258"/>
      <c r="AK197" s="258"/>
      <c r="AL197" s="258"/>
      <c r="AM197" s="258"/>
      <c r="AN197" s="258"/>
      <c r="AO197" s="258"/>
      <c r="AP197" s="258"/>
      <c r="AR197" s="268"/>
      <c r="AS197" s="258"/>
      <c r="AT197" s="268"/>
      <c r="AU197" s="230"/>
      <c r="AV197" s="230"/>
      <c r="AW197" s="230"/>
      <c r="AX197" s="230"/>
      <c r="AY197" s="270"/>
      <c r="BA197" s="234"/>
      <c r="BD197" s="234"/>
      <c r="BG197" s="234"/>
      <c r="BJ197" s="234"/>
      <c r="BM197" s="234"/>
      <c r="BP197" s="234"/>
      <c r="BS197" s="234"/>
      <c r="BV197" s="234"/>
      <c r="BY197" s="234"/>
      <c r="CB197" s="234"/>
      <c r="CE197" s="234"/>
      <c r="CH197" s="234"/>
      <c r="CK197" s="234"/>
      <c r="CN197" s="234"/>
      <c r="CQ197" s="234"/>
      <c r="DX197" s="234"/>
      <c r="EA197" s="234"/>
      <c r="ED197" s="234"/>
      <c r="EG197" s="234"/>
      <c r="EJ197" s="234"/>
      <c r="EM197" s="234"/>
    </row>
    <row r="198" spans="1:143" x14ac:dyDescent="0.15">
      <c r="A198" s="310"/>
      <c r="B198" s="310"/>
      <c r="E198" s="216"/>
      <c r="F198" s="216"/>
      <c r="G198" s="216"/>
      <c r="H198" s="216"/>
      <c r="I198" s="216"/>
      <c r="J198" s="216"/>
      <c r="K198" s="216"/>
      <c r="L198" s="216"/>
      <c r="M198" s="258"/>
      <c r="N198" s="258"/>
      <c r="O198" s="258"/>
      <c r="P198" s="258"/>
      <c r="Q198" s="258"/>
      <c r="R198" s="258"/>
      <c r="S198" s="258"/>
      <c r="T198" s="258"/>
      <c r="U198" s="258"/>
      <c r="V198" s="258"/>
      <c r="W198" s="258"/>
      <c r="X198" s="258"/>
      <c r="Y198" s="258"/>
      <c r="Z198" s="258"/>
      <c r="AA198" s="258"/>
      <c r="AB198" s="258"/>
      <c r="AC198" s="258"/>
      <c r="AD198" s="258"/>
      <c r="AE198" s="258"/>
      <c r="AF198" s="258"/>
      <c r="AG198" s="258"/>
      <c r="AH198" s="258"/>
      <c r="AI198" s="258"/>
      <c r="AJ198" s="258"/>
      <c r="AK198" s="258"/>
      <c r="AL198" s="258"/>
      <c r="AM198" s="258"/>
      <c r="AN198" s="258"/>
      <c r="AO198" s="258"/>
      <c r="AP198" s="258"/>
      <c r="AR198" s="268"/>
      <c r="AS198" s="258"/>
      <c r="AT198" s="268"/>
      <c r="AU198" s="230"/>
      <c r="AV198" s="230"/>
      <c r="AW198" s="230"/>
      <c r="AX198" s="230"/>
      <c r="AY198" s="270"/>
      <c r="BA198" s="234"/>
      <c r="BD198" s="234"/>
      <c r="BG198" s="234"/>
      <c r="BJ198" s="234"/>
      <c r="BM198" s="234"/>
      <c r="BP198" s="234"/>
      <c r="BS198" s="234"/>
      <c r="BV198" s="234"/>
      <c r="BY198" s="234"/>
      <c r="CB198" s="234"/>
      <c r="CE198" s="234"/>
      <c r="CH198" s="234"/>
      <c r="CK198" s="234"/>
      <c r="CN198" s="234"/>
      <c r="CQ198" s="234"/>
      <c r="DX198" s="234"/>
      <c r="EA198" s="234"/>
      <c r="ED198" s="234"/>
      <c r="EG198" s="234"/>
      <c r="EJ198" s="234"/>
      <c r="EM198" s="234"/>
    </row>
    <row r="199" spans="1:143" x14ac:dyDescent="0.15">
      <c r="A199" s="310"/>
      <c r="B199" s="310"/>
      <c r="E199" s="216"/>
      <c r="F199" s="216"/>
      <c r="G199" s="216"/>
      <c r="H199" s="216"/>
      <c r="I199" s="216"/>
      <c r="J199" s="216"/>
      <c r="K199" s="216"/>
      <c r="L199" s="216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  <c r="AA199" s="258"/>
      <c r="AB199" s="258"/>
      <c r="AC199" s="258"/>
      <c r="AD199" s="258"/>
      <c r="AE199" s="258"/>
      <c r="AF199" s="258"/>
      <c r="AG199" s="258"/>
      <c r="AH199" s="258"/>
      <c r="AI199" s="258"/>
      <c r="AJ199" s="258"/>
      <c r="AK199" s="258"/>
      <c r="AL199" s="258"/>
      <c r="AM199" s="258"/>
      <c r="AN199" s="258"/>
      <c r="AO199" s="258"/>
      <c r="AP199" s="258"/>
      <c r="AR199" s="268"/>
      <c r="AS199" s="258"/>
      <c r="AT199" s="268"/>
      <c r="AU199" s="230"/>
      <c r="AV199" s="230"/>
      <c r="AW199" s="230"/>
      <c r="AX199" s="230"/>
      <c r="AY199" s="270"/>
      <c r="BA199" s="234"/>
      <c r="BD199" s="234"/>
      <c r="BG199" s="234"/>
      <c r="BJ199" s="234"/>
      <c r="BM199" s="234"/>
      <c r="BP199" s="234"/>
      <c r="BS199" s="234"/>
      <c r="BV199" s="234"/>
      <c r="BY199" s="234"/>
      <c r="CB199" s="234"/>
      <c r="CE199" s="234"/>
      <c r="CH199" s="234"/>
      <c r="CK199" s="234"/>
      <c r="CN199" s="234"/>
      <c r="CQ199" s="234"/>
      <c r="DX199" s="234"/>
      <c r="EA199" s="234"/>
      <c r="ED199" s="234"/>
      <c r="EG199" s="234"/>
      <c r="EJ199" s="234"/>
      <c r="EM199" s="234"/>
    </row>
    <row r="200" spans="1:143" ht="15" customHeight="1" x14ac:dyDescent="0.15">
      <c r="B200" s="234"/>
      <c r="E200" s="216"/>
      <c r="F200" s="216"/>
      <c r="G200" s="216"/>
      <c r="H200" s="216"/>
      <c r="I200" s="216"/>
      <c r="J200" s="216"/>
      <c r="K200" s="216"/>
      <c r="L200" s="216"/>
      <c r="M200" s="258"/>
      <c r="N200" s="258"/>
      <c r="O200" s="258"/>
      <c r="P200" s="258"/>
      <c r="Q200" s="258"/>
      <c r="R200" s="258"/>
      <c r="S200" s="258"/>
      <c r="T200" s="258"/>
      <c r="U200" s="258"/>
      <c r="V200" s="258"/>
      <c r="W200" s="219"/>
      <c r="X200" s="258"/>
      <c r="Y200" s="258"/>
      <c r="Z200" s="219"/>
      <c r="AA200" s="258"/>
      <c r="AB200" s="258"/>
      <c r="AC200" s="219"/>
      <c r="AD200" s="258"/>
      <c r="AE200" s="258"/>
      <c r="AF200" s="219"/>
      <c r="AG200" s="258"/>
      <c r="AH200" s="258"/>
      <c r="AI200" s="219"/>
      <c r="AJ200" s="258"/>
      <c r="AK200" s="258"/>
      <c r="AL200" s="219"/>
      <c r="AM200" s="258"/>
      <c r="AN200" s="258"/>
      <c r="AO200" s="258"/>
      <c r="AP200" s="258"/>
      <c r="AR200" s="268"/>
      <c r="AS200" s="258"/>
      <c r="AT200" s="268"/>
      <c r="AU200" s="234"/>
      <c r="AW200" s="234"/>
      <c r="AX200" s="234"/>
      <c r="BA200" s="234"/>
      <c r="BD200" s="234"/>
      <c r="BG200" s="234"/>
      <c r="BJ200" s="234"/>
      <c r="BM200" s="234"/>
      <c r="BP200" s="234"/>
      <c r="BS200" s="234"/>
      <c r="BV200" s="234"/>
      <c r="BY200" s="234"/>
      <c r="CB200" s="234"/>
      <c r="CE200" s="234"/>
      <c r="CH200" s="234"/>
      <c r="CK200" s="234"/>
      <c r="CN200" s="234"/>
      <c r="CQ200" s="234"/>
      <c r="DX200" s="234"/>
      <c r="EA200" s="234"/>
      <c r="ED200" s="234"/>
      <c r="EG200" s="234"/>
      <c r="EJ200" s="234"/>
      <c r="EM200" s="234"/>
    </row>
    <row r="201" spans="1:143" ht="15" customHeight="1" x14ac:dyDescent="0.15">
      <c r="B201" s="234"/>
      <c r="E201" s="216"/>
      <c r="F201" s="216"/>
      <c r="G201" s="216"/>
      <c r="H201" s="216"/>
      <c r="I201" s="216"/>
      <c r="J201" s="216"/>
      <c r="K201" s="216"/>
      <c r="L201" s="216"/>
      <c r="M201" s="258"/>
      <c r="N201" s="258"/>
      <c r="O201" s="258"/>
      <c r="P201" s="258"/>
      <c r="Q201" s="258"/>
      <c r="R201" s="258"/>
      <c r="S201" s="258"/>
      <c r="T201" s="258"/>
      <c r="U201" s="258"/>
      <c r="V201" s="258"/>
      <c r="W201" s="219"/>
      <c r="X201" s="258"/>
      <c r="Y201" s="258"/>
      <c r="Z201" s="219"/>
      <c r="AA201" s="258"/>
      <c r="AB201" s="258"/>
      <c r="AC201" s="219"/>
      <c r="AD201" s="258"/>
      <c r="AE201" s="258"/>
      <c r="AF201" s="219"/>
      <c r="AG201" s="258"/>
      <c r="AH201" s="258"/>
      <c r="AI201" s="219"/>
      <c r="AJ201" s="258"/>
      <c r="AK201" s="258"/>
      <c r="AL201" s="219"/>
      <c r="AM201" s="258"/>
      <c r="AN201" s="258"/>
      <c r="AO201" s="258"/>
      <c r="AP201" s="258"/>
      <c r="AR201" s="268"/>
      <c r="AS201" s="258"/>
      <c r="AT201" s="268"/>
      <c r="AU201" s="234"/>
      <c r="AW201" s="234"/>
      <c r="AX201" s="234"/>
      <c r="BA201" s="234"/>
      <c r="BD201" s="234"/>
      <c r="BG201" s="234"/>
      <c r="BJ201" s="234"/>
      <c r="BM201" s="234"/>
      <c r="BP201" s="234"/>
      <c r="BS201" s="234"/>
      <c r="BV201" s="234"/>
      <c r="BY201" s="234"/>
      <c r="CB201" s="234"/>
      <c r="CE201" s="234"/>
      <c r="CH201" s="234"/>
      <c r="CK201" s="234"/>
      <c r="CN201" s="234"/>
      <c r="CQ201" s="234"/>
      <c r="DX201" s="234"/>
      <c r="EA201" s="234"/>
      <c r="ED201" s="234"/>
      <c r="EG201" s="234"/>
      <c r="EJ201" s="234"/>
      <c r="EM201" s="234"/>
    </row>
    <row r="202" spans="1:143" ht="15" customHeight="1" x14ac:dyDescent="0.15">
      <c r="B202" s="234"/>
      <c r="E202" s="216"/>
      <c r="F202" s="216"/>
      <c r="G202" s="216"/>
      <c r="H202" s="216"/>
      <c r="I202" s="216"/>
      <c r="J202" s="216"/>
      <c r="K202" s="216"/>
      <c r="L202" s="216"/>
      <c r="M202" s="258"/>
      <c r="N202" s="258"/>
      <c r="O202" s="258"/>
      <c r="P202" s="258"/>
      <c r="Q202" s="258"/>
      <c r="R202" s="258"/>
      <c r="S202" s="258"/>
      <c r="T202" s="258"/>
      <c r="U202" s="258"/>
      <c r="V202" s="258"/>
      <c r="W202" s="219"/>
      <c r="X202" s="258"/>
      <c r="Y202" s="258"/>
      <c r="Z202" s="219"/>
      <c r="AA202" s="258"/>
      <c r="AB202" s="258"/>
      <c r="AC202" s="219"/>
      <c r="AD202" s="258"/>
      <c r="AE202" s="258"/>
      <c r="AF202" s="219"/>
      <c r="AG202" s="258"/>
      <c r="AH202" s="258"/>
      <c r="AI202" s="219"/>
      <c r="AJ202" s="258"/>
      <c r="AK202" s="258"/>
      <c r="AL202" s="219"/>
      <c r="AM202" s="258"/>
      <c r="AN202" s="258"/>
      <c r="AO202" s="258"/>
      <c r="AP202" s="258"/>
      <c r="AR202" s="268"/>
      <c r="AS202" s="258"/>
      <c r="AT202" s="268"/>
      <c r="AU202" s="234"/>
      <c r="AW202" s="234"/>
      <c r="AX202" s="234"/>
      <c r="BA202" s="234"/>
      <c r="BD202" s="234"/>
      <c r="BG202" s="234"/>
      <c r="BJ202" s="234"/>
      <c r="BM202" s="234"/>
      <c r="BP202" s="234"/>
      <c r="BS202" s="234"/>
      <c r="BV202" s="234"/>
      <c r="BY202" s="234"/>
      <c r="CB202" s="234"/>
      <c r="CE202" s="234"/>
      <c r="CH202" s="234"/>
      <c r="CK202" s="234"/>
      <c r="CN202" s="234"/>
      <c r="CQ202" s="234"/>
      <c r="DX202" s="234"/>
      <c r="EA202" s="234"/>
      <c r="ED202" s="234"/>
      <c r="EG202" s="234"/>
      <c r="EJ202" s="234"/>
      <c r="EM202" s="234"/>
    </row>
    <row r="203" spans="1:143" ht="15" customHeight="1" x14ac:dyDescent="0.15">
      <c r="B203" s="234"/>
      <c r="E203" s="216"/>
      <c r="F203" s="216"/>
      <c r="G203" s="216"/>
      <c r="H203" s="216"/>
      <c r="I203" s="216"/>
      <c r="J203" s="216"/>
      <c r="K203" s="216"/>
      <c r="L203" s="216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19"/>
      <c r="X203" s="258"/>
      <c r="Y203" s="258"/>
      <c r="Z203" s="219"/>
      <c r="AA203" s="258"/>
      <c r="AB203" s="258"/>
      <c r="AC203" s="219"/>
      <c r="AD203" s="258"/>
      <c r="AE203" s="258"/>
      <c r="AF203" s="219"/>
      <c r="AG203" s="258"/>
      <c r="AH203" s="258"/>
      <c r="AI203" s="219"/>
      <c r="AJ203" s="258"/>
      <c r="AK203" s="258"/>
      <c r="AL203" s="219"/>
      <c r="AM203" s="258"/>
      <c r="AN203" s="258"/>
      <c r="AO203" s="258"/>
      <c r="AP203" s="258"/>
      <c r="AR203" s="268"/>
      <c r="AS203" s="258"/>
      <c r="AT203" s="268"/>
      <c r="AU203" s="234"/>
      <c r="AW203" s="234"/>
      <c r="AX203" s="234"/>
      <c r="BA203" s="234"/>
      <c r="BD203" s="234"/>
      <c r="BG203" s="234"/>
      <c r="BJ203" s="234"/>
      <c r="BM203" s="234"/>
      <c r="BP203" s="234"/>
      <c r="BS203" s="234"/>
      <c r="BV203" s="234"/>
      <c r="BY203" s="234"/>
      <c r="CB203" s="234"/>
      <c r="CE203" s="234"/>
      <c r="CH203" s="234"/>
      <c r="CK203" s="234"/>
      <c r="CN203" s="234"/>
      <c r="CQ203" s="234"/>
      <c r="DX203" s="234"/>
      <c r="EA203" s="234"/>
      <c r="ED203" s="234"/>
      <c r="EG203" s="234"/>
      <c r="EJ203" s="234"/>
      <c r="EM203" s="234"/>
    </row>
    <row r="204" spans="1:143" s="228" customFormat="1" x14ac:dyDescent="0.15">
      <c r="A204" s="290"/>
      <c r="B204" s="290"/>
      <c r="M204" s="290"/>
      <c r="N204" s="290"/>
      <c r="O204" s="290"/>
      <c r="P204" s="290"/>
      <c r="R204" s="290"/>
      <c r="S204" s="290"/>
      <c r="T204" s="290"/>
      <c r="U204" s="290"/>
      <c r="W204" s="290"/>
      <c r="Z204" s="290"/>
      <c r="AA204" s="290"/>
      <c r="AB204" s="290"/>
      <c r="AC204" s="290"/>
      <c r="AF204" s="290"/>
      <c r="AG204" s="290"/>
      <c r="AH204" s="290"/>
      <c r="AI204" s="290"/>
      <c r="AL204" s="290"/>
      <c r="AO204" s="290"/>
      <c r="AR204" s="290"/>
      <c r="AU204" s="290"/>
      <c r="AW204" s="290"/>
    </row>
    <row r="205" spans="1:143" s="228" customFormat="1" x14ac:dyDescent="0.15">
      <c r="A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  <c r="AI205" s="290"/>
      <c r="AJ205" s="290"/>
      <c r="AK205" s="290"/>
      <c r="AL205" s="290"/>
      <c r="AM205" s="290"/>
      <c r="AN205" s="290"/>
      <c r="AO205" s="290"/>
      <c r="AP205" s="290"/>
      <c r="AQ205" s="290"/>
      <c r="AR205" s="290"/>
      <c r="AS205" s="290"/>
      <c r="AT205" s="290"/>
      <c r="AU205" s="290"/>
      <c r="AV205" s="290"/>
      <c r="AW205" s="290"/>
      <c r="AX205" s="290"/>
      <c r="AY205" s="290"/>
    </row>
    <row r="206" spans="1:143" s="228" customFormat="1" x14ac:dyDescent="0.15">
      <c r="A206" s="290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AE206" s="230"/>
      <c r="AH206" s="230"/>
      <c r="AK206" s="230"/>
      <c r="AN206" s="230"/>
      <c r="AO206" s="230"/>
      <c r="AP206" s="230"/>
      <c r="AU206" s="230"/>
      <c r="AV206" s="230"/>
      <c r="AW206" s="230"/>
      <c r="AY206" s="270"/>
    </row>
    <row r="207" spans="1:143" s="228" customFormat="1" x14ac:dyDescent="0.15">
      <c r="A207" s="290"/>
      <c r="B207" s="290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R207" s="270"/>
      <c r="AS207" s="270"/>
      <c r="AT207" s="270"/>
      <c r="AU207" s="230"/>
      <c r="AV207" s="230"/>
      <c r="AW207" s="230"/>
      <c r="AX207" s="270"/>
      <c r="AY207" s="270"/>
    </row>
    <row r="208" spans="1:143" s="228" customFormat="1" x14ac:dyDescent="0.15">
      <c r="A208" s="290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R208" s="270"/>
      <c r="AS208" s="270"/>
      <c r="AT208" s="270"/>
      <c r="AU208" s="230"/>
      <c r="AV208" s="230"/>
      <c r="AW208" s="230"/>
      <c r="AX208" s="270"/>
      <c r="AY208" s="270"/>
    </row>
    <row r="209" spans="1:143" s="228" customFormat="1" x14ac:dyDescent="0.15">
      <c r="A209" s="319"/>
      <c r="B209" s="31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R209" s="270"/>
      <c r="AS209" s="270"/>
      <c r="AT209" s="270"/>
      <c r="AU209" s="230"/>
      <c r="AV209" s="230"/>
      <c r="AW209" s="230"/>
      <c r="AX209" s="270"/>
      <c r="AY209" s="270"/>
    </row>
    <row r="210" spans="1:143" s="228" customFormat="1" x14ac:dyDescent="0.15">
      <c r="A210" s="319"/>
      <c r="B210" s="31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R210" s="270"/>
      <c r="AS210" s="270"/>
      <c r="AT210" s="270"/>
      <c r="AU210" s="230"/>
      <c r="AV210" s="230"/>
      <c r="AW210" s="230"/>
      <c r="AX210" s="270"/>
      <c r="AY210" s="270"/>
    </row>
    <row r="211" spans="1:143" s="228" customFormat="1" x14ac:dyDescent="0.15">
      <c r="A211" s="319"/>
      <c r="B211" s="31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R211" s="270"/>
      <c r="AS211" s="270"/>
      <c r="AT211" s="270"/>
      <c r="AU211" s="230"/>
      <c r="AV211" s="230"/>
      <c r="AW211" s="230"/>
      <c r="AX211" s="270"/>
      <c r="AY211" s="270"/>
    </row>
    <row r="212" spans="1:143" s="228" customFormat="1" x14ac:dyDescent="0.15">
      <c r="A212" s="319"/>
      <c r="B212" s="31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R212" s="270"/>
      <c r="AS212" s="270"/>
      <c r="AT212" s="270"/>
      <c r="AU212" s="230"/>
      <c r="AV212" s="230"/>
      <c r="AW212" s="230"/>
      <c r="AX212" s="270"/>
      <c r="AY212" s="270"/>
    </row>
    <row r="213" spans="1:143" s="228" customFormat="1" x14ac:dyDescent="0.15">
      <c r="A213" s="319"/>
      <c r="B213" s="31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R213" s="270"/>
      <c r="AS213" s="270"/>
      <c r="AT213" s="270"/>
      <c r="AU213" s="270"/>
      <c r="AV213" s="270"/>
      <c r="AW213" s="230"/>
      <c r="AX213" s="270"/>
      <c r="AY213" s="270"/>
    </row>
    <row r="214" spans="1:143" ht="15" customHeight="1" x14ac:dyDescent="0.15">
      <c r="B214" s="234"/>
      <c r="E214" s="216"/>
      <c r="F214" s="216"/>
      <c r="G214" s="216"/>
      <c r="H214" s="216"/>
      <c r="I214" s="216"/>
      <c r="J214" s="216"/>
      <c r="K214" s="216"/>
      <c r="L214" s="216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19"/>
      <c r="X214" s="258"/>
      <c r="Y214" s="258"/>
      <c r="Z214" s="219"/>
      <c r="AA214" s="258"/>
      <c r="AB214" s="258"/>
      <c r="AC214" s="219"/>
      <c r="AD214" s="258"/>
      <c r="AE214" s="258"/>
      <c r="AF214" s="219"/>
      <c r="AG214" s="258"/>
      <c r="AH214" s="258"/>
      <c r="AI214" s="219"/>
      <c r="AJ214" s="258"/>
      <c r="AK214" s="258"/>
      <c r="AL214" s="219"/>
      <c r="AM214" s="258"/>
      <c r="AN214" s="258"/>
      <c r="AO214" s="258"/>
      <c r="AP214" s="258"/>
      <c r="AR214" s="268"/>
      <c r="AS214" s="258"/>
      <c r="AT214" s="268"/>
      <c r="AU214" s="234"/>
      <c r="AW214" s="234"/>
      <c r="AX214" s="234"/>
      <c r="BA214" s="234"/>
      <c r="BD214" s="234"/>
      <c r="BG214" s="234"/>
      <c r="BJ214" s="234"/>
      <c r="BM214" s="234"/>
      <c r="BP214" s="234"/>
      <c r="BS214" s="234"/>
      <c r="BV214" s="234"/>
      <c r="BY214" s="234"/>
      <c r="CB214" s="234"/>
      <c r="CE214" s="234"/>
      <c r="CH214" s="234"/>
      <c r="CK214" s="234"/>
      <c r="CN214" s="234"/>
      <c r="CQ214" s="234"/>
      <c r="DX214" s="234"/>
      <c r="EA214" s="234"/>
      <c r="ED214" s="234"/>
      <c r="EG214" s="234"/>
      <c r="EJ214" s="234"/>
      <c r="EM214" s="234"/>
    </row>
    <row r="215" spans="1:143" s="228" customFormat="1" x14ac:dyDescent="0.15">
      <c r="A215" s="290"/>
      <c r="B215" s="290"/>
      <c r="M215" s="290"/>
      <c r="N215" s="290"/>
      <c r="O215" s="290"/>
      <c r="P215" s="290"/>
      <c r="R215" s="290"/>
      <c r="S215" s="290"/>
      <c r="T215" s="290"/>
      <c r="U215" s="290"/>
      <c r="W215" s="290"/>
      <c r="Z215" s="290"/>
      <c r="AA215" s="290"/>
      <c r="AB215" s="290"/>
      <c r="AC215" s="290"/>
      <c r="AF215" s="290"/>
      <c r="AG215" s="290"/>
      <c r="AH215" s="290"/>
      <c r="AI215" s="290"/>
      <c r="AL215" s="290"/>
      <c r="AO215" s="290"/>
      <c r="AR215" s="290"/>
      <c r="AU215" s="290"/>
      <c r="AW215" s="290"/>
    </row>
    <row r="216" spans="1:143" s="228" customFormat="1" x14ac:dyDescent="0.15">
      <c r="A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  <c r="AI216" s="290"/>
      <c r="AJ216" s="290"/>
      <c r="AK216" s="290"/>
      <c r="AL216" s="290"/>
      <c r="AM216" s="290"/>
      <c r="AN216" s="290"/>
      <c r="AO216" s="290"/>
      <c r="AP216" s="290"/>
      <c r="AQ216" s="290"/>
      <c r="AR216" s="290"/>
      <c r="AS216" s="290"/>
      <c r="AT216" s="290"/>
      <c r="AU216" s="290"/>
      <c r="AV216" s="290"/>
      <c r="AW216" s="290"/>
      <c r="AX216" s="290"/>
      <c r="AY216" s="290"/>
    </row>
    <row r="217" spans="1:143" s="228" customFormat="1" x14ac:dyDescent="0.15">
      <c r="A217" s="290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AE217" s="230"/>
      <c r="AH217" s="230"/>
      <c r="AK217" s="230"/>
      <c r="AN217" s="230"/>
      <c r="AO217" s="230"/>
      <c r="AP217" s="230"/>
      <c r="AU217" s="230"/>
      <c r="AV217" s="230"/>
      <c r="AW217" s="230"/>
      <c r="AY217" s="270"/>
    </row>
    <row r="218" spans="1:143" s="228" customFormat="1" x14ac:dyDescent="0.15">
      <c r="A218" s="290"/>
      <c r="B218" s="290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R218" s="270"/>
      <c r="AS218" s="270"/>
      <c r="AT218" s="270"/>
      <c r="AU218" s="230"/>
      <c r="AV218" s="230"/>
      <c r="AW218" s="230"/>
      <c r="AX218" s="270"/>
      <c r="AY218" s="270"/>
    </row>
    <row r="219" spans="1:143" s="228" customFormat="1" x14ac:dyDescent="0.15">
      <c r="A219" s="290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R219" s="270"/>
      <c r="AS219" s="270"/>
      <c r="AT219" s="270"/>
      <c r="AU219" s="230"/>
      <c r="AV219" s="230"/>
      <c r="AW219" s="230"/>
      <c r="AX219" s="270"/>
      <c r="AY219" s="270"/>
    </row>
    <row r="220" spans="1:143" s="228" customFormat="1" x14ac:dyDescent="0.15">
      <c r="A220" s="319"/>
      <c r="B220" s="31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R220" s="270"/>
      <c r="AS220" s="270"/>
      <c r="AT220" s="270"/>
      <c r="AU220" s="230"/>
      <c r="AV220" s="230"/>
      <c r="AW220" s="230"/>
      <c r="AX220" s="270"/>
      <c r="AY220" s="270"/>
    </row>
    <row r="221" spans="1:143" s="228" customFormat="1" x14ac:dyDescent="0.15">
      <c r="A221" s="319"/>
      <c r="B221" s="31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  <c r="AI221" s="230"/>
      <c r="AJ221" s="230"/>
      <c r="AK221" s="230"/>
      <c r="AL221" s="230"/>
      <c r="AM221" s="230"/>
      <c r="AN221" s="230"/>
      <c r="AO221" s="230"/>
      <c r="AP221" s="230"/>
      <c r="AR221" s="270"/>
      <c r="AS221" s="270"/>
      <c r="AT221" s="270"/>
      <c r="AU221" s="230"/>
      <c r="AV221" s="230"/>
      <c r="AW221" s="230"/>
      <c r="AX221" s="270"/>
      <c r="AY221" s="270"/>
    </row>
    <row r="222" spans="1:143" s="228" customFormat="1" x14ac:dyDescent="0.15">
      <c r="A222" s="319"/>
      <c r="B222" s="31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  <c r="AI222" s="230"/>
      <c r="AJ222" s="230"/>
      <c r="AK222" s="230"/>
      <c r="AL222" s="230"/>
      <c r="AM222" s="230"/>
      <c r="AN222" s="230"/>
      <c r="AO222" s="230"/>
      <c r="AP222" s="230"/>
      <c r="AR222" s="270"/>
      <c r="AS222" s="270"/>
      <c r="AT222" s="270"/>
      <c r="AU222" s="230"/>
      <c r="AV222" s="230"/>
      <c r="AW222" s="230"/>
      <c r="AX222" s="270"/>
      <c r="AY222" s="270"/>
    </row>
    <row r="223" spans="1:143" s="228" customFormat="1" x14ac:dyDescent="0.15">
      <c r="A223" s="319"/>
      <c r="B223" s="31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R223" s="270"/>
      <c r="AS223" s="270"/>
      <c r="AT223" s="270"/>
      <c r="AU223" s="230"/>
      <c r="AV223" s="230"/>
      <c r="AW223" s="230"/>
      <c r="AX223" s="270"/>
      <c r="AY223" s="270"/>
    </row>
    <row r="224" spans="1:143" s="228" customFormat="1" x14ac:dyDescent="0.15">
      <c r="A224" s="319"/>
      <c r="B224" s="31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  <c r="AI224" s="230"/>
      <c r="AJ224" s="230"/>
      <c r="AK224" s="230"/>
      <c r="AL224" s="230"/>
      <c r="AM224" s="230"/>
      <c r="AN224" s="230"/>
      <c r="AO224" s="230"/>
      <c r="AP224" s="230"/>
      <c r="AR224" s="270"/>
      <c r="AS224" s="270"/>
      <c r="AT224" s="270"/>
      <c r="AU224" s="270"/>
      <c r="AV224" s="270"/>
      <c r="AW224" s="230"/>
      <c r="AX224" s="270"/>
      <c r="AY224" s="270"/>
    </row>
    <row r="225" spans="1:143" x14ac:dyDescent="0.15">
      <c r="A225" s="260"/>
      <c r="B225" s="260"/>
      <c r="E225" s="216"/>
      <c r="F225" s="216"/>
      <c r="G225" s="216"/>
      <c r="H225" s="216"/>
      <c r="I225" s="216"/>
      <c r="J225" s="216"/>
      <c r="K225" s="216"/>
      <c r="L225" s="216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19"/>
      <c r="X225" s="258"/>
      <c r="Y225" s="258"/>
      <c r="Z225" s="219"/>
      <c r="AA225" s="258"/>
      <c r="AB225" s="258"/>
      <c r="AC225" s="219"/>
      <c r="AD225" s="258"/>
      <c r="AE225" s="258"/>
      <c r="AF225" s="219"/>
      <c r="AG225" s="258"/>
      <c r="AH225" s="258"/>
      <c r="AI225" s="219"/>
      <c r="AJ225" s="258"/>
      <c r="AK225" s="258"/>
      <c r="AL225" s="219"/>
      <c r="AM225" s="258"/>
      <c r="AN225" s="258"/>
      <c r="AO225" s="258"/>
      <c r="AP225" s="258"/>
      <c r="AR225" s="292"/>
      <c r="AS225" s="258"/>
      <c r="AT225" s="258"/>
      <c r="AU225" s="234"/>
      <c r="AW225" s="234"/>
      <c r="AX225" s="234"/>
      <c r="BA225" s="234"/>
      <c r="BD225" s="234"/>
      <c r="BG225" s="234"/>
      <c r="BJ225" s="234"/>
      <c r="BM225" s="234"/>
      <c r="BP225" s="234"/>
      <c r="BS225" s="234"/>
      <c r="BV225" s="234"/>
      <c r="BY225" s="234"/>
      <c r="CB225" s="234"/>
      <c r="CE225" s="234"/>
      <c r="CH225" s="234"/>
      <c r="CK225" s="234"/>
      <c r="CN225" s="234"/>
      <c r="CQ225" s="234"/>
      <c r="DX225" s="234"/>
      <c r="EA225" s="234"/>
      <c r="ED225" s="234"/>
      <c r="EG225" s="234"/>
      <c r="EJ225" s="234"/>
      <c r="EM225" s="234"/>
    </row>
    <row r="226" spans="1:143" ht="15" customHeight="1" x14ac:dyDescent="0.15">
      <c r="B226" s="234"/>
      <c r="E226" s="216"/>
      <c r="F226" s="216"/>
      <c r="G226" s="216"/>
      <c r="H226" s="216"/>
      <c r="I226" s="216"/>
      <c r="J226" s="216"/>
      <c r="K226" s="216"/>
      <c r="L226" s="216"/>
      <c r="M226" s="258"/>
      <c r="N226" s="258"/>
      <c r="O226" s="258"/>
      <c r="P226" s="258"/>
      <c r="Q226" s="258"/>
      <c r="R226" s="258"/>
      <c r="S226" s="258"/>
      <c r="T226" s="258"/>
      <c r="U226" s="258"/>
      <c r="V226" s="258"/>
      <c r="W226" s="219"/>
      <c r="X226" s="258"/>
      <c r="Y226" s="258"/>
      <c r="Z226" s="219"/>
      <c r="AA226" s="258"/>
      <c r="AB226" s="258"/>
      <c r="AC226" s="219"/>
      <c r="AD226" s="258"/>
      <c r="AE226" s="258"/>
      <c r="AF226" s="219"/>
      <c r="AG226" s="258"/>
      <c r="AH226" s="258"/>
      <c r="AI226" s="219"/>
      <c r="AJ226" s="258"/>
      <c r="AK226" s="258"/>
      <c r="AL226" s="219"/>
      <c r="AM226" s="258"/>
      <c r="AN226" s="258"/>
      <c r="AO226" s="258"/>
      <c r="AP226" s="258"/>
      <c r="AR226" s="268"/>
      <c r="AS226" s="258"/>
      <c r="AT226" s="268"/>
      <c r="AU226" s="234"/>
      <c r="AW226" s="234"/>
      <c r="AX226" s="234"/>
      <c r="BA226" s="234"/>
      <c r="BD226" s="234"/>
      <c r="BG226" s="234"/>
      <c r="BJ226" s="234"/>
      <c r="BM226" s="234"/>
      <c r="BP226" s="234"/>
      <c r="BS226" s="234"/>
      <c r="BV226" s="234"/>
      <c r="BY226" s="234"/>
      <c r="CB226" s="234"/>
      <c r="CE226" s="234"/>
      <c r="CH226" s="234"/>
      <c r="CK226" s="234"/>
      <c r="CN226" s="234"/>
      <c r="CQ226" s="234"/>
      <c r="DX226" s="234"/>
      <c r="EA226" s="234"/>
      <c r="ED226" s="234"/>
      <c r="EG226" s="234"/>
      <c r="EJ226" s="234"/>
      <c r="EM226" s="234"/>
    </row>
    <row r="227" spans="1:143" ht="15" customHeight="1" x14ac:dyDescent="0.15">
      <c r="B227" s="234"/>
      <c r="E227" s="216"/>
      <c r="F227" s="216"/>
      <c r="G227" s="216"/>
      <c r="H227" s="216"/>
      <c r="I227" s="216"/>
      <c r="J227" s="216"/>
      <c r="K227" s="216"/>
      <c r="L227" s="216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19"/>
      <c r="X227" s="258"/>
      <c r="Y227" s="258"/>
      <c r="Z227" s="219"/>
      <c r="AA227" s="258"/>
      <c r="AB227" s="258"/>
      <c r="AC227" s="219"/>
      <c r="AD227" s="258"/>
      <c r="AE227" s="258"/>
      <c r="AF227" s="219"/>
      <c r="AG227" s="258"/>
      <c r="AH227" s="258"/>
      <c r="AI227" s="219"/>
      <c r="AJ227" s="258"/>
      <c r="AK227" s="258"/>
      <c r="AL227" s="219"/>
      <c r="AM227" s="258"/>
      <c r="AN227" s="258"/>
      <c r="AO227" s="258"/>
      <c r="AP227" s="258"/>
      <c r="AR227" s="268"/>
      <c r="AS227" s="258"/>
      <c r="AT227" s="268"/>
      <c r="AU227" s="234"/>
      <c r="AW227" s="234"/>
      <c r="AX227" s="234"/>
      <c r="BA227" s="234"/>
      <c r="BD227" s="234"/>
      <c r="BG227" s="234"/>
      <c r="BJ227" s="234"/>
      <c r="BM227" s="234"/>
      <c r="BP227" s="234"/>
      <c r="BS227" s="234"/>
      <c r="BV227" s="234"/>
      <c r="BY227" s="234"/>
      <c r="CB227" s="234"/>
      <c r="CE227" s="234"/>
      <c r="CH227" s="234"/>
      <c r="CK227" s="234"/>
      <c r="CN227" s="234"/>
      <c r="CQ227" s="234"/>
      <c r="DX227" s="234"/>
      <c r="EA227" s="234"/>
      <c r="ED227" s="234"/>
      <c r="EG227" s="234"/>
      <c r="EJ227" s="234"/>
      <c r="EM227" s="234"/>
    </row>
    <row r="228" spans="1:143" ht="15" customHeight="1" x14ac:dyDescent="0.15">
      <c r="B228" s="234"/>
      <c r="E228" s="216"/>
      <c r="F228" s="216"/>
      <c r="G228" s="216"/>
      <c r="H228" s="216"/>
      <c r="I228" s="216"/>
      <c r="J228" s="216"/>
      <c r="K228" s="216"/>
      <c r="L228" s="216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19"/>
      <c r="X228" s="258"/>
      <c r="Y228" s="258"/>
      <c r="Z228" s="219"/>
      <c r="AA228" s="258"/>
      <c r="AB228" s="258"/>
      <c r="AC228" s="219"/>
      <c r="AD228" s="258"/>
      <c r="AE228" s="258"/>
      <c r="AF228" s="219"/>
      <c r="AG228" s="258"/>
      <c r="AH228" s="258"/>
      <c r="AI228" s="219"/>
      <c r="AJ228" s="258"/>
      <c r="AK228" s="258"/>
      <c r="AL228" s="219"/>
      <c r="AM228" s="258"/>
      <c r="AN228" s="258"/>
      <c r="AO228" s="258"/>
      <c r="AP228" s="258"/>
      <c r="AR228" s="268"/>
      <c r="AS228" s="258"/>
      <c r="AT228" s="268"/>
      <c r="AU228" s="234"/>
      <c r="AW228" s="234"/>
      <c r="AX228" s="234"/>
      <c r="BA228" s="234"/>
      <c r="BD228" s="234"/>
      <c r="BG228" s="234"/>
      <c r="BJ228" s="234"/>
      <c r="BM228" s="234"/>
      <c r="BP228" s="234"/>
      <c r="BS228" s="234"/>
      <c r="BV228" s="234"/>
      <c r="BY228" s="234"/>
      <c r="CB228" s="234"/>
      <c r="CE228" s="234"/>
      <c r="CH228" s="234"/>
      <c r="CK228" s="234"/>
      <c r="CN228" s="234"/>
      <c r="CQ228" s="234"/>
      <c r="DX228" s="234"/>
      <c r="EA228" s="234"/>
      <c r="ED228" s="234"/>
      <c r="EG228" s="234"/>
      <c r="EJ228" s="234"/>
      <c r="EM228" s="234"/>
    </row>
    <row r="229" spans="1:143" s="228" customFormat="1" x14ac:dyDescent="0.15">
      <c r="A229" s="290"/>
      <c r="M229" s="290"/>
      <c r="N229" s="290"/>
      <c r="O229" s="290"/>
      <c r="P229" s="290"/>
      <c r="R229" s="290"/>
      <c r="S229" s="290"/>
      <c r="T229" s="290"/>
      <c r="U229" s="290"/>
      <c r="W229" s="290"/>
      <c r="Z229" s="290"/>
      <c r="AA229" s="290"/>
      <c r="AB229" s="290"/>
      <c r="AC229" s="290"/>
      <c r="AF229" s="290"/>
      <c r="AG229" s="290"/>
      <c r="AH229" s="290"/>
      <c r="AI229" s="290"/>
      <c r="AL229" s="290"/>
      <c r="AO229" s="290"/>
      <c r="AR229" s="290"/>
      <c r="AU229" s="290"/>
      <c r="AW229" s="290"/>
    </row>
    <row r="230" spans="1:143" s="228" customFormat="1" x14ac:dyDescent="0.15">
      <c r="A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90"/>
      <c r="AB230" s="290"/>
      <c r="AC230" s="290"/>
      <c r="AD230" s="290"/>
      <c r="AE230" s="290"/>
      <c r="AF230" s="290"/>
      <c r="AG230" s="290"/>
      <c r="AH230" s="290"/>
      <c r="AI230" s="290"/>
      <c r="AJ230" s="290"/>
      <c r="AK230" s="290"/>
      <c r="AL230" s="290"/>
      <c r="AM230" s="290"/>
      <c r="AN230" s="290"/>
      <c r="AO230" s="290"/>
      <c r="AP230" s="290"/>
      <c r="AQ230" s="290"/>
      <c r="AR230" s="290"/>
      <c r="AS230" s="290"/>
      <c r="AT230" s="290"/>
      <c r="AU230" s="290"/>
      <c r="AV230" s="290"/>
      <c r="AW230" s="290"/>
      <c r="AX230" s="290"/>
      <c r="AY230" s="290"/>
    </row>
    <row r="231" spans="1:143" s="228" customFormat="1" x14ac:dyDescent="0.15">
      <c r="A231" s="290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AE231" s="230"/>
      <c r="AH231" s="230"/>
      <c r="AK231" s="230"/>
      <c r="AN231" s="230"/>
      <c r="AU231" s="230"/>
      <c r="AV231" s="230"/>
      <c r="AW231" s="230"/>
      <c r="AY231" s="270"/>
    </row>
    <row r="232" spans="1:143" s="228" customFormat="1" x14ac:dyDescent="0.15">
      <c r="A232" s="290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  <c r="AI232" s="230"/>
      <c r="AJ232" s="230"/>
      <c r="AK232" s="230"/>
      <c r="AL232" s="230"/>
      <c r="AM232" s="230"/>
      <c r="AN232" s="230"/>
      <c r="AO232" s="230"/>
      <c r="AP232" s="230"/>
      <c r="AR232" s="270"/>
      <c r="AS232" s="270"/>
      <c r="AT232" s="270"/>
      <c r="AU232" s="230"/>
      <c r="AV232" s="230"/>
      <c r="AW232" s="230"/>
      <c r="AX232" s="270"/>
      <c r="AY232" s="270"/>
    </row>
    <row r="233" spans="1:143" s="228" customFormat="1" x14ac:dyDescent="0.15">
      <c r="A233" s="290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  <c r="AI233" s="230"/>
      <c r="AJ233" s="230"/>
      <c r="AK233" s="230"/>
      <c r="AL233" s="230"/>
      <c r="AM233" s="230"/>
      <c r="AN233" s="230"/>
      <c r="AO233" s="230"/>
      <c r="AP233" s="230"/>
      <c r="AR233" s="270"/>
      <c r="AS233" s="270"/>
      <c r="AT233" s="270"/>
      <c r="AU233" s="270"/>
      <c r="AV233" s="270"/>
      <c r="AW233" s="230"/>
      <c r="AX233" s="270"/>
      <c r="AY233" s="270"/>
    </row>
    <row r="234" spans="1:143" s="228" customFormat="1" x14ac:dyDescent="0.15">
      <c r="A234" s="319"/>
      <c r="B234" s="31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  <c r="AI234" s="230"/>
      <c r="AJ234" s="230"/>
      <c r="AK234" s="230"/>
      <c r="AL234" s="230"/>
      <c r="AM234" s="230"/>
      <c r="AN234" s="230"/>
      <c r="AO234" s="230"/>
      <c r="AP234" s="230"/>
      <c r="AR234" s="270"/>
      <c r="AS234" s="270"/>
      <c r="AT234" s="270"/>
      <c r="AU234" s="270"/>
      <c r="AV234" s="270"/>
      <c r="AW234" s="230"/>
      <c r="AX234" s="270"/>
      <c r="AY234" s="270"/>
    </row>
    <row r="235" spans="1:143" s="228" customFormat="1" x14ac:dyDescent="0.15">
      <c r="A235" s="319"/>
      <c r="B235" s="31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  <c r="AI235" s="230"/>
      <c r="AJ235" s="230"/>
      <c r="AK235" s="230"/>
      <c r="AL235" s="230"/>
      <c r="AM235" s="230"/>
      <c r="AN235" s="230"/>
      <c r="AO235" s="230"/>
      <c r="AP235" s="230"/>
      <c r="AR235" s="270"/>
      <c r="AS235" s="270"/>
      <c r="AT235" s="270"/>
      <c r="AU235" s="270"/>
      <c r="AV235" s="270"/>
      <c r="AW235" s="230"/>
      <c r="AX235" s="270"/>
      <c r="AY235" s="270"/>
    </row>
    <row r="236" spans="1:143" s="228" customFormat="1" x14ac:dyDescent="0.15">
      <c r="A236" s="319"/>
      <c r="B236" s="31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R236" s="270"/>
      <c r="AS236" s="270"/>
      <c r="AT236" s="270"/>
      <c r="AU236" s="270"/>
      <c r="AV236" s="270"/>
      <c r="AW236" s="230"/>
      <c r="AX236" s="270"/>
      <c r="AY236" s="270"/>
    </row>
    <row r="237" spans="1:143" s="228" customFormat="1" x14ac:dyDescent="0.15">
      <c r="A237" s="319"/>
      <c r="B237" s="31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R237" s="270"/>
      <c r="AS237" s="270"/>
      <c r="AT237" s="270"/>
      <c r="AU237" s="270"/>
      <c r="AV237" s="270"/>
      <c r="AW237" s="230"/>
      <c r="AX237" s="270"/>
      <c r="AY237" s="270"/>
    </row>
    <row r="238" spans="1:143" s="228" customFormat="1" x14ac:dyDescent="0.15">
      <c r="A238" s="319"/>
      <c r="B238" s="31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R238" s="270"/>
      <c r="AS238" s="270"/>
      <c r="AT238" s="270"/>
      <c r="AU238" s="270"/>
      <c r="AV238" s="270"/>
      <c r="AW238" s="230"/>
      <c r="AX238" s="270"/>
      <c r="AY238" s="270"/>
    </row>
    <row r="239" spans="1:143" s="228" customFormat="1" x14ac:dyDescent="0.15">
      <c r="A239" s="319"/>
      <c r="B239" s="31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0"/>
      <c r="AP239" s="230"/>
      <c r="AR239" s="270"/>
      <c r="AS239" s="270"/>
      <c r="AT239" s="270"/>
      <c r="AU239" s="270"/>
      <c r="AV239" s="270"/>
      <c r="AW239" s="230"/>
      <c r="AX239" s="270"/>
      <c r="AY239" s="270"/>
    </row>
    <row r="240" spans="1:143" s="228" customFormat="1" x14ac:dyDescent="0.15">
      <c r="A240" s="319"/>
      <c r="B240" s="31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R240" s="270"/>
      <c r="AS240" s="270"/>
      <c r="AT240" s="270"/>
      <c r="AU240" s="270"/>
      <c r="AV240" s="270"/>
      <c r="AW240" s="230"/>
      <c r="AX240" s="270"/>
      <c r="AY240" s="270"/>
    </row>
    <row r="241" spans="1:51" s="231" customFormat="1" x14ac:dyDescent="0.15"/>
    <row r="242" spans="1:51" s="231" customFormat="1" x14ac:dyDescent="0.15">
      <c r="A242" s="293"/>
      <c r="M242" s="293"/>
      <c r="N242" s="293"/>
      <c r="O242" s="293"/>
      <c r="P242" s="293"/>
      <c r="R242" s="293"/>
      <c r="S242" s="293"/>
      <c r="T242" s="293"/>
      <c r="U242" s="293"/>
      <c r="W242" s="293"/>
      <c r="Z242" s="293"/>
      <c r="AA242" s="293"/>
      <c r="AB242" s="293"/>
      <c r="AC242" s="293"/>
      <c r="AF242" s="293"/>
      <c r="AG242" s="293"/>
      <c r="AH242" s="293"/>
      <c r="AI242" s="293"/>
      <c r="AL242" s="293"/>
      <c r="AO242" s="293"/>
      <c r="AR242" s="293"/>
      <c r="AU242" s="293"/>
      <c r="AW242" s="293"/>
    </row>
    <row r="243" spans="1:51" s="231" customFormat="1" x14ac:dyDescent="0.15">
      <c r="A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</row>
    <row r="244" spans="1:51" s="231" customFormat="1" x14ac:dyDescent="0.15">
      <c r="A244" s="293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AE244" s="233"/>
      <c r="AH244" s="233"/>
      <c r="AK244" s="233"/>
      <c r="AN244" s="233"/>
      <c r="AU244" s="233"/>
      <c r="AV244" s="233"/>
      <c r="AW244" s="233"/>
      <c r="AX244" s="233"/>
      <c r="AY244" s="294"/>
    </row>
    <row r="245" spans="1:51" s="231" customFormat="1" x14ac:dyDescent="0.15">
      <c r="A245" s="293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  <c r="AH245" s="233"/>
      <c r="AI245" s="233"/>
      <c r="AJ245" s="233"/>
      <c r="AK245" s="233"/>
      <c r="AL245" s="233"/>
      <c r="AM245" s="233"/>
      <c r="AN245" s="233"/>
      <c r="AO245" s="233"/>
      <c r="AP245" s="233"/>
      <c r="AR245" s="294"/>
      <c r="AS245" s="294"/>
      <c r="AT245" s="294"/>
      <c r="AU245" s="233"/>
      <c r="AV245" s="233"/>
      <c r="AW245" s="233"/>
      <c r="AX245" s="233"/>
      <c r="AY245" s="294"/>
    </row>
    <row r="246" spans="1:51" s="231" customFormat="1" x14ac:dyDescent="0.15">
      <c r="A246" s="293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  <c r="AH246" s="233"/>
      <c r="AI246" s="233"/>
      <c r="AJ246" s="233"/>
      <c r="AK246" s="233"/>
      <c r="AL246" s="233"/>
      <c r="AM246" s="233"/>
      <c r="AN246" s="233"/>
      <c r="AO246" s="233"/>
      <c r="AP246" s="233"/>
      <c r="AR246" s="294"/>
      <c r="AS246" s="294"/>
      <c r="AT246" s="294"/>
      <c r="AU246" s="233"/>
      <c r="AV246" s="233"/>
      <c r="AW246" s="233"/>
      <c r="AX246" s="233"/>
      <c r="AY246" s="294"/>
    </row>
    <row r="247" spans="1:51" s="231" customFormat="1" x14ac:dyDescent="0.15">
      <c r="A247" s="318"/>
      <c r="B247" s="318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  <c r="AH247" s="233"/>
      <c r="AI247" s="233"/>
      <c r="AJ247" s="233"/>
      <c r="AK247" s="233"/>
      <c r="AL247" s="233"/>
      <c r="AM247" s="233"/>
      <c r="AN247" s="233"/>
      <c r="AO247" s="233"/>
      <c r="AP247" s="233"/>
      <c r="AR247" s="294"/>
      <c r="AS247" s="294"/>
      <c r="AT247" s="294"/>
      <c r="AU247" s="233"/>
      <c r="AV247" s="233"/>
      <c r="AW247" s="233"/>
      <c r="AX247" s="233"/>
      <c r="AY247" s="294"/>
    </row>
    <row r="248" spans="1:51" s="231" customFormat="1" x14ac:dyDescent="0.15">
      <c r="A248" s="318"/>
      <c r="B248" s="318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  <c r="AH248" s="233"/>
      <c r="AI248" s="233"/>
      <c r="AJ248" s="233"/>
      <c r="AK248" s="233"/>
      <c r="AL248" s="233"/>
      <c r="AM248" s="233"/>
      <c r="AN248" s="233"/>
      <c r="AO248" s="233"/>
      <c r="AP248" s="233"/>
      <c r="AR248" s="294"/>
      <c r="AS248" s="294"/>
      <c r="AT248" s="294"/>
      <c r="AU248" s="233"/>
      <c r="AV248" s="233"/>
      <c r="AW248" s="233"/>
      <c r="AX248" s="233"/>
      <c r="AY248" s="294"/>
    </row>
    <row r="249" spans="1:51" s="231" customFormat="1" x14ac:dyDescent="0.15">
      <c r="A249" s="318"/>
      <c r="B249" s="318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3"/>
      <c r="X249" s="233"/>
      <c r="Y249" s="233"/>
      <c r="Z249" s="233"/>
      <c r="AA249" s="233"/>
      <c r="AB249" s="233"/>
      <c r="AC249" s="233"/>
      <c r="AD249" s="233"/>
      <c r="AE249" s="233"/>
      <c r="AF249" s="233"/>
      <c r="AG249" s="233"/>
      <c r="AH249" s="233"/>
      <c r="AI249" s="233"/>
      <c r="AJ249" s="233"/>
      <c r="AK249" s="233"/>
      <c r="AL249" s="233"/>
      <c r="AM249" s="233"/>
      <c r="AN249" s="233"/>
      <c r="AO249" s="233"/>
      <c r="AP249" s="233"/>
      <c r="AR249" s="294"/>
      <c r="AS249" s="294"/>
      <c r="AT249" s="294"/>
      <c r="AU249" s="233"/>
      <c r="AV249" s="233"/>
      <c r="AW249" s="233"/>
      <c r="AX249" s="233"/>
      <c r="AY249" s="294"/>
    </row>
    <row r="250" spans="1:51" s="231" customFormat="1" x14ac:dyDescent="0.15">
      <c r="A250" s="318"/>
      <c r="B250" s="318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3"/>
      <c r="X250" s="233"/>
      <c r="Y250" s="233"/>
      <c r="Z250" s="233"/>
      <c r="AA250" s="233"/>
      <c r="AB250" s="233"/>
      <c r="AC250" s="233"/>
      <c r="AD250" s="233"/>
      <c r="AE250" s="233"/>
      <c r="AF250" s="233"/>
      <c r="AG250" s="233"/>
      <c r="AH250" s="233"/>
      <c r="AI250" s="233"/>
      <c r="AJ250" s="233"/>
      <c r="AK250" s="233"/>
      <c r="AL250" s="233"/>
      <c r="AM250" s="233"/>
      <c r="AN250" s="233"/>
      <c r="AO250" s="233"/>
      <c r="AP250" s="233"/>
      <c r="AR250" s="294"/>
      <c r="AS250" s="294"/>
      <c r="AT250" s="294"/>
      <c r="AU250" s="233"/>
      <c r="AV250" s="233"/>
      <c r="AW250" s="233"/>
      <c r="AX250" s="233"/>
      <c r="AY250" s="294"/>
    </row>
    <row r="251" spans="1:51" s="231" customFormat="1" x14ac:dyDescent="0.15">
      <c r="A251" s="318"/>
      <c r="B251" s="318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  <c r="AH251" s="233"/>
      <c r="AI251" s="233"/>
      <c r="AJ251" s="233"/>
      <c r="AK251" s="233"/>
      <c r="AL251" s="233"/>
      <c r="AM251" s="233"/>
      <c r="AN251" s="233"/>
      <c r="AO251" s="233"/>
      <c r="AP251" s="233"/>
      <c r="AR251" s="294"/>
      <c r="AS251" s="294"/>
      <c r="AT251" s="294"/>
      <c r="AU251" s="233"/>
      <c r="AV251" s="233"/>
      <c r="AW251" s="233"/>
      <c r="AX251" s="233"/>
      <c r="AY251" s="294"/>
    </row>
    <row r="252" spans="1:51" s="231" customFormat="1" x14ac:dyDescent="0.15">
      <c r="A252" s="318"/>
      <c r="B252" s="318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  <c r="AH252" s="233"/>
      <c r="AI252" s="233"/>
      <c r="AJ252" s="233"/>
      <c r="AK252" s="233"/>
      <c r="AL252" s="233"/>
      <c r="AM252" s="233"/>
      <c r="AN252" s="233"/>
      <c r="AO252" s="233"/>
      <c r="AP252" s="233"/>
      <c r="AR252" s="294"/>
      <c r="AS252" s="294"/>
      <c r="AT252" s="294"/>
      <c r="AU252" s="233"/>
      <c r="AV252" s="233"/>
      <c r="AW252" s="233"/>
      <c r="AX252" s="233"/>
      <c r="AY252" s="294"/>
    </row>
    <row r="253" spans="1:51" s="231" customFormat="1" x14ac:dyDescent="0.15">
      <c r="A253" s="318"/>
      <c r="B253" s="318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33"/>
      <c r="AJ253" s="233"/>
      <c r="AK253" s="233"/>
      <c r="AL253" s="233"/>
      <c r="AM253" s="233"/>
      <c r="AN253" s="233"/>
      <c r="AO253" s="233"/>
      <c r="AP253" s="233"/>
      <c r="AR253" s="294"/>
      <c r="AS253" s="294"/>
      <c r="AT253" s="294"/>
      <c r="AU253" s="233"/>
      <c r="AV253" s="233"/>
      <c r="AW253" s="233"/>
      <c r="AX253" s="233"/>
      <c r="AY253" s="294"/>
    </row>
    <row r="254" spans="1:51" s="231" customFormat="1" x14ac:dyDescent="0.15"/>
    <row r="255" spans="1:51" s="231" customFormat="1" x14ac:dyDescent="0.15">
      <c r="A255" s="293"/>
      <c r="M255" s="293"/>
      <c r="N255" s="293"/>
      <c r="O255" s="293"/>
      <c r="P255" s="293"/>
      <c r="R255" s="293"/>
      <c r="S255" s="293"/>
      <c r="T255" s="293"/>
      <c r="U255" s="293"/>
      <c r="W255" s="293"/>
      <c r="Z255" s="293"/>
      <c r="AA255" s="293"/>
      <c r="AB255" s="293"/>
      <c r="AC255" s="293"/>
      <c r="AF255" s="293"/>
      <c r="AG255" s="293"/>
      <c r="AH255" s="293"/>
      <c r="AI255" s="293"/>
      <c r="AL255" s="293"/>
      <c r="AO255" s="293"/>
      <c r="AR255" s="293"/>
      <c r="AU255" s="293"/>
      <c r="AW255" s="293"/>
    </row>
    <row r="256" spans="1:51" s="231" customFormat="1" x14ac:dyDescent="0.15">
      <c r="A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</row>
    <row r="257" spans="1:51" s="231" customFormat="1" x14ac:dyDescent="0.15">
      <c r="A257" s="293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AE257" s="233"/>
      <c r="AH257" s="233"/>
      <c r="AK257" s="233"/>
      <c r="AN257" s="233"/>
      <c r="AY257" s="294"/>
    </row>
    <row r="258" spans="1:51" s="231" customFormat="1" x14ac:dyDescent="0.15">
      <c r="A258" s="293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33"/>
      <c r="AJ258" s="233"/>
      <c r="AK258" s="233"/>
      <c r="AL258" s="233"/>
      <c r="AM258" s="233"/>
      <c r="AN258" s="233"/>
      <c r="AO258" s="233"/>
      <c r="AP258" s="233"/>
      <c r="AR258" s="294"/>
      <c r="AS258" s="294"/>
      <c r="AT258" s="294"/>
      <c r="AU258" s="294"/>
      <c r="AV258" s="294"/>
      <c r="AW258" s="294"/>
      <c r="AX258" s="294"/>
      <c r="AY258" s="294"/>
    </row>
    <row r="259" spans="1:51" s="231" customFormat="1" x14ac:dyDescent="0.15">
      <c r="A259" s="293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  <c r="AH259" s="233"/>
      <c r="AI259" s="233"/>
      <c r="AJ259" s="233"/>
      <c r="AK259" s="233"/>
      <c r="AL259" s="233"/>
      <c r="AM259" s="233"/>
      <c r="AN259" s="233"/>
      <c r="AO259" s="233"/>
      <c r="AP259" s="233"/>
      <c r="AR259" s="294"/>
      <c r="AS259" s="294"/>
      <c r="AT259" s="294"/>
      <c r="AU259" s="294"/>
      <c r="AV259" s="294"/>
      <c r="AW259" s="294"/>
      <c r="AX259" s="294"/>
      <c r="AY259" s="294"/>
    </row>
    <row r="260" spans="1:51" s="231" customFormat="1" x14ac:dyDescent="0.15">
      <c r="A260" s="318"/>
      <c r="B260" s="318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  <c r="AH260" s="233"/>
      <c r="AI260" s="233"/>
      <c r="AJ260" s="233"/>
      <c r="AK260" s="233"/>
      <c r="AL260" s="233"/>
      <c r="AM260" s="233"/>
      <c r="AN260" s="233"/>
      <c r="AO260" s="233"/>
      <c r="AP260" s="233"/>
      <c r="AR260" s="294"/>
      <c r="AS260" s="294"/>
      <c r="AT260" s="294"/>
      <c r="AU260" s="294"/>
      <c r="AV260" s="294"/>
      <c r="AW260" s="294"/>
      <c r="AX260" s="294"/>
      <c r="AY260" s="294"/>
    </row>
    <row r="261" spans="1:51" s="231" customFormat="1" x14ac:dyDescent="0.15">
      <c r="A261" s="318"/>
      <c r="B261" s="318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R261" s="294"/>
      <c r="AS261" s="294"/>
      <c r="AT261" s="294"/>
      <c r="AU261" s="294"/>
      <c r="AV261" s="294"/>
      <c r="AW261" s="294"/>
      <c r="AX261" s="294"/>
      <c r="AY261" s="294"/>
    </row>
    <row r="262" spans="1:51" s="231" customFormat="1" x14ac:dyDescent="0.15">
      <c r="A262" s="318"/>
      <c r="B262" s="318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  <c r="AH262" s="233"/>
      <c r="AI262" s="233"/>
      <c r="AJ262" s="233"/>
      <c r="AK262" s="233"/>
      <c r="AL262" s="233"/>
      <c r="AM262" s="233"/>
      <c r="AN262" s="233"/>
      <c r="AO262" s="233"/>
      <c r="AP262" s="233"/>
      <c r="AR262" s="294"/>
      <c r="AS262" s="294"/>
      <c r="AT262" s="294"/>
      <c r="AU262" s="294"/>
      <c r="AV262" s="294"/>
      <c r="AW262" s="294"/>
      <c r="AX262" s="294"/>
      <c r="AY262" s="294"/>
    </row>
    <row r="263" spans="1:51" s="231" customFormat="1" x14ac:dyDescent="0.15">
      <c r="A263" s="318"/>
      <c r="B263" s="318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3"/>
      <c r="X263" s="233"/>
      <c r="Y263" s="233"/>
      <c r="Z263" s="233"/>
      <c r="AA263" s="233"/>
      <c r="AB263" s="233"/>
      <c r="AC263" s="233"/>
      <c r="AD263" s="233"/>
      <c r="AE263" s="233"/>
      <c r="AF263" s="233"/>
      <c r="AG263" s="233"/>
      <c r="AH263" s="233"/>
      <c r="AI263" s="233"/>
      <c r="AJ263" s="233"/>
      <c r="AK263" s="233"/>
      <c r="AL263" s="233"/>
      <c r="AM263" s="233"/>
      <c r="AN263" s="233"/>
      <c r="AO263" s="233"/>
      <c r="AP263" s="233"/>
      <c r="AR263" s="294"/>
      <c r="AS263" s="294"/>
      <c r="AT263" s="294"/>
      <c r="AU263" s="294"/>
      <c r="AV263" s="294"/>
      <c r="AW263" s="294"/>
      <c r="AX263" s="294"/>
      <c r="AY263" s="294"/>
    </row>
    <row r="264" spans="1:51" s="231" customFormat="1" x14ac:dyDescent="0.15">
      <c r="A264" s="318"/>
      <c r="B264" s="318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3"/>
      <c r="X264" s="233"/>
      <c r="Y264" s="233"/>
      <c r="Z264" s="233"/>
      <c r="AA264" s="233"/>
      <c r="AB264" s="233"/>
      <c r="AC264" s="233"/>
      <c r="AD264" s="233"/>
      <c r="AE264" s="233"/>
      <c r="AF264" s="233"/>
      <c r="AG264" s="233"/>
      <c r="AH264" s="233"/>
      <c r="AI264" s="233"/>
      <c r="AJ264" s="233"/>
      <c r="AK264" s="233"/>
      <c r="AL264" s="233"/>
      <c r="AM264" s="233"/>
      <c r="AN264" s="233"/>
      <c r="AO264" s="233"/>
      <c r="AP264" s="233"/>
      <c r="AR264" s="294"/>
      <c r="AS264" s="294"/>
      <c r="AT264" s="294"/>
      <c r="AU264" s="294"/>
      <c r="AV264" s="294"/>
      <c r="AW264" s="294"/>
      <c r="AX264" s="294"/>
      <c r="AY264" s="294"/>
    </row>
    <row r="265" spans="1:51" s="231" customFormat="1" x14ac:dyDescent="0.15">
      <c r="A265" s="318"/>
      <c r="B265" s="318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R265" s="294"/>
      <c r="AS265" s="294"/>
      <c r="AT265" s="294"/>
      <c r="AU265" s="294"/>
      <c r="AV265" s="294"/>
      <c r="AW265" s="294"/>
      <c r="AX265" s="294"/>
      <c r="AY265" s="294"/>
    </row>
    <row r="266" spans="1:51" s="231" customFormat="1" x14ac:dyDescent="0.15">
      <c r="A266" s="318"/>
      <c r="B266" s="318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3"/>
      <c r="X266" s="233"/>
      <c r="Y266" s="233"/>
      <c r="Z266" s="233"/>
      <c r="AA266" s="233"/>
      <c r="AB266" s="233"/>
      <c r="AC266" s="233"/>
      <c r="AD266" s="233"/>
      <c r="AE266" s="233"/>
      <c r="AF266" s="233"/>
      <c r="AG266" s="233"/>
      <c r="AH266" s="233"/>
      <c r="AI266" s="233"/>
      <c r="AJ266" s="233"/>
      <c r="AK266" s="233"/>
      <c r="AL266" s="233"/>
      <c r="AM266" s="233"/>
      <c r="AN266" s="233"/>
      <c r="AO266" s="233"/>
      <c r="AP266" s="233"/>
      <c r="AR266" s="294"/>
      <c r="AS266" s="294"/>
      <c r="AT266" s="294"/>
      <c r="AU266" s="294"/>
      <c r="AV266" s="294"/>
      <c r="AW266" s="294"/>
      <c r="AX266" s="294"/>
      <c r="AY266" s="294"/>
    </row>
    <row r="267" spans="1:51" s="231" customFormat="1" x14ac:dyDescent="0.15"/>
    <row r="268" spans="1:51" s="231" customFormat="1" x14ac:dyDescent="0.15">
      <c r="A268" s="293"/>
      <c r="M268" s="293"/>
      <c r="N268" s="293"/>
      <c r="O268" s="293"/>
      <c r="P268" s="293"/>
      <c r="R268" s="293"/>
      <c r="S268" s="293"/>
      <c r="T268" s="293"/>
      <c r="U268" s="293"/>
      <c r="W268" s="293"/>
      <c r="Z268" s="293"/>
      <c r="AA268" s="293"/>
      <c r="AB268" s="293"/>
      <c r="AC268" s="293"/>
      <c r="AF268" s="293"/>
      <c r="AG268" s="293"/>
      <c r="AH268" s="293"/>
      <c r="AI268" s="293"/>
      <c r="AL268" s="293"/>
      <c r="AO268" s="293"/>
      <c r="AR268" s="293"/>
      <c r="AU268" s="293"/>
      <c r="AW268" s="293"/>
    </row>
    <row r="269" spans="1:51" s="231" customFormat="1" x14ac:dyDescent="0.15">
      <c r="A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  <c r="AK269" s="293"/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</row>
    <row r="270" spans="1:51" s="231" customFormat="1" x14ac:dyDescent="0.15">
      <c r="A270" s="293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AE270" s="233"/>
      <c r="AH270" s="233"/>
      <c r="AK270" s="233"/>
      <c r="AN270" s="233"/>
      <c r="AU270" s="233"/>
      <c r="AV270" s="233"/>
      <c r="AW270" s="233"/>
      <c r="AX270" s="233"/>
      <c r="AY270" s="294"/>
    </row>
    <row r="271" spans="1:51" s="231" customFormat="1" x14ac:dyDescent="0.15">
      <c r="A271" s="293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  <c r="AH271" s="233"/>
      <c r="AI271" s="233"/>
      <c r="AJ271" s="233"/>
      <c r="AK271" s="233"/>
      <c r="AL271" s="233"/>
      <c r="AM271" s="233"/>
      <c r="AN271" s="233"/>
      <c r="AO271" s="233"/>
      <c r="AP271" s="233"/>
      <c r="AR271" s="294"/>
      <c r="AS271" s="294"/>
      <c r="AT271" s="294"/>
      <c r="AU271" s="233"/>
      <c r="AV271" s="233"/>
      <c r="AW271" s="233"/>
      <c r="AX271" s="233"/>
      <c r="AY271" s="294"/>
    </row>
    <row r="272" spans="1:51" s="231" customFormat="1" x14ac:dyDescent="0.15">
      <c r="A272" s="293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  <c r="AH272" s="233"/>
      <c r="AI272" s="233"/>
      <c r="AJ272" s="233"/>
      <c r="AK272" s="233"/>
      <c r="AL272" s="233"/>
      <c r="AM272" s="233"/>
      <c r="AN272" s="233"/>
      <c r="AO272" s="233"/>
      <c r="AP272" s="233"/>
      <c r="AR272" s="294"/>
      <c r="AS272" s="294"/>
      <c r="AT272" s="294"/>
      <c r="AU272" s="233"/>
      <c r="AV272" s="233"/>
      <c r="AW272" s="233"/>
      <c r="AX272" s="233"/>
      <c r="AY272" s="294"/>
    </row>
    <row r="273" spans="1:143" s="231" customFormat="1" x14ac:dyDescent="0.15">
      <c r="A273" s="318"/>
      <c r="B273" s="318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3"/>
      <c r="X273" s="233"/>
      <c r="Y273" s="233"/>
      <c r="Z273" s="233"/>
      <c r="AA273" s="233"/>
      <c r="AB273" s="233"/>
      <c r="AC273" s="233"/>
      <c r="AD273" s="233"/>
      <c r="AE273" s="233"/>
      <c r="AF273" s="233"/>
      <c r="AG273" s="233"/>
      <c r="AH273" s="233"/>
      <c r="AI273" s="233"/>
      <c r="AJ273" s="233"/>
      <c r="AK273" s="233"/>
      <c r="AL273" s="233"/>
      <c r="AM273" s="233"/>
      <c r="AN273" s="233"/>
      <c r="AO273" s="233"/>
      <c r="AP273" s="233"/>
      <c r="AR273" s="294"/>
      <c r="AS273" s="294"/>
      <c r="AT273" s="294"/>
      <c r="AU273" s="233"/>
      <c r="AV273" s="233"/>
      <c r="AW273" s="233"/>
      <c r="AX273" s="233"/>
      <c r="AY273" s="294"/>
    </row>
    <row r="274" spans="1:143" s="231" customFormat="1" x14ac:dyDescent="0.15">
      <c r="A274" s="318"/>
      <c r="B274" s="318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3"/>
      <c r="X274" s="233"/>
      <c r="Y274" s="233"/>
      <c r="Z274" s="233"/>
      <c r="AA274" s="233"/>
      <c r="AB274" s="233"/>
      <c r="AC274" s="233"/>
      <c r="AD274" s="233"/>
      <c r="AE274" s="233"/>
      <c r="AF274" s="233"/>
      <c r="AG274" s="233"/>
      <c r="AH274" s="233"/>
      <c r="AI274" s="233"/>
      <c r="AJ274" s="233"/>
      <c r="AK274" s="233"/>
      <c r="AL274" s="233"/>
      <c r="AM274" s="233"/>
      <c r="AN274" s="233"/>
      <c r="AO274" s="233"/>
      <c r="AP274" s="233"/>
      <c r="AR274" s="294"/>
      <c r="AS274" s="294"/>
      <c r="AT274" s="294"/>
      <c r="AU274" s="233"/>
      <c r="AV274" s="233"/>
      <c r="AW274" s="233"/>
      <c r="AX274" s="233"/>
      <c r="AY274" s="294"/>
    </row>
    <row r="275" spans="1:143" s="231" customFormat="1" x14ac:dyDescent="0.15">
      <c r="A275" s="318"/>
      <c r="B275" s="318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R275" s="294"/>
      <c r="AS275" s="294"/>
      <c r="AT275" s="294"/>
      <c r="AU275" s="233"/>
      <c r="AV275" s="233"/>
      <c r="AW275" s="233"/>
      <c r="AX275" s="233"/>
      <c r="AY275" s="294"/>
    </row>
    <row r="276" spans="1:143" s="231" customFormat="1" x14ac:dyDescent="0.15">
      <c r="A276" s="318"/>
      <c r="B276" s="318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  <c r="AH276" s="233"/>
      <c r="AI276" s="233"/>
      <c r="AJ276" s="233"/>
      <c r="AK276" s="233"/>
      <c r="AL276" s="233"/>
      <c r="AM276" s="233"/>
      <c r="AN276" s="233"/>
      <c r="AO276" s="233"/>
      <c r="AP276" s="233"/>
      <c r="AR276" s="294"/>
      <c r="AS276" s="294"/>
      <c r="AT276" s="294"/>
      <c r="AU276" s="233"/>
      <c r="AV276" s="233"/>
      <c r="AW276" s="233"/>
      <c r="AX276" s="233"/>
      <c r="AY276" s="294"/>
    </row>
    <row r="277" spans="1:143" s="231" customFormat="1" x14ac:dyDescent="0.15">
      <c r="A277" s="318"/>
      <c r="B277" s="318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  <c r="AH277" s="233"/>
      <c r="AI277" s="233"/>
      <c r="AJ277" s="233"/>
      <c r="AK277" s="233"/>
      <c r="AL277" s="233"/>
      <c r="AM277" s="233"/>
      <c r="AN277" s="233"/>
      <c r="AO277" s="233"/>
      <c r="AP277" s="233"/>
      <c r="AR277" s="294"/>
      <c r="AS277" s="294"/>
      <c r="AT277" s="294"/>
      <c r="AU277" s="233"/>
      <c r="AV277" s="233"/>
      <c r="AW277" s="233"/>
      <c r="AX277" s="233"/>
      <c r="AY277" s="294"/>
    </row>
    <row r="278" spans="1:143" s="231" customFormat="1" x14ac:dyDescent="0.15">
      <c r="A278" s="318"/>
      <c r="B278" s="318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  <c r="AH278" s="233"/>
      <c r="AI278" s="233"/>
      <c r="AJ278" s="233"/>
      <c r="AK278" s="233"/>
      <c r="AL278" s="233"/>
      <c r="AM278" s="233"/>
      <c r="AN278" s="233"/>
      <c r="AO278" s="233"/>
      <c r="AP278" s="233"/>
      <c r="AR278" s="294"/>
      <c r="AS278" s="294"/>
      <c r="AT278" s="294"/>
      <c r="AU278" s="233"/>
      <c r="AV278" s="233"/>
      <c r="AW278" s="233"/>
      <c r="AX278" s="233"/>
      <c r="AY278" s="294"/>
    </row>
    <row r="279" spans="1:143" s="231" customFormat="1" x14ac:dyDescent="0.15">
      <c r="A279" s="318"/>
      <c r="B279" s="318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R279" s="294"/>
      <c r="AS279" s="294"/>
      <c r="AT279" s="294"/>
      <c r="AU279" s="233"/>
      <c r="AV279" s="233"/>
      <c r="AW279" s="233"/>
      <c r="AX279" s="233"/>
      <c r="AY279" s="294"/>
    </row>
    <row r="280" spans="1:143" x14ac:dyDescent="0.15">
      <c r="B280" s="234"/>
      <c r="E280" s="234"/>
      <c r="H280" s="234"/>
      <c r="K280" s="234"/>
      <c r="N280" s="234"/>
      <c r="Q280" s="234"/>
      <c r="T280" s="234"/>
      <c r="W280" s="234"/>
      <c r="Y280" s="234"/>
      <c r="AB280" s="234"/>
      <c r="AE280" s="234"/>
      <c r="AH280" s="234"/>
      <c r="AL280" s="234"/>
      <c r="AO280" s="234"/>
      <c r="AR280" s="234"/>
      <c r="AU280" s="234"/>
      <c r="AW280" s="234"/>
      <c r="AX280" s="234"/>
      <c r="BA280" s="234"/>
      <c r="BD280" s="234"/>
      <c r="BG280" s="234"/>
      <c r="BJ280" s="234"/>
      <c r="BM280" s="234"/>
      <c r="BP280" s="234"/>
      <c r="BS280" s="234"/>
      <c r="BV280" s="234"/>
      <c r="BY280" s="234"/>
      <c r="CB280" s="234"/>
      <c r="CE280" s="234"/>
      <c r="CH280" s="234"/>
      <c r="CK280" s="234"/>
      <c r="CN280" s="234"/>
      <c r="CQ280" s="234"/>
      <c r="DX280" s="234"/>
      <c r="EA280" s="234"/>
      <c r="ED280" s="234"/>
      <c r="EG280" s="234"/>
      <c r="EJ280" s="234"/>
      <c r="EM280" s="234"/>
    </row>
  </sheetData>
  <mergeCells count="23">
    <mergeCell ref="A260:B266"/>
    <mergeCell ref="A273:B279"/>
    <mergeCell ref="A184:B188"/>
    <mergeCell ref="A195:B199"/>
    <mergeCell ref="A209:B213"/>
    <mergeCell ref="A220:B224"/>
    <mergeCell ref="A234:B240"/>
    <mergeCell ref="A247:B253"/>
    <mergeCell ref="A60:B64"/>
    <mergeCell ref="A173:B177"/>
    <mergeCell ref="A16:B20"/>
    <mergeCell ref="A49:B53"/>
    <mergeCell ref="A71:B75"/>
    <mergeCell ref="A27:B31"/>
    <mergeCell ref="A38:B42"/>
    <mergeCell ref="A107:B111"/>
    <mergeCell ref="A118:B122"/>
    <mergeCell ref="A129:B133"/>
    <mergeCell ref="A140:B144"/>
    <mergeCell ref="A162:B166"/>
    <mergeCell ref="A93:B97"/>
    <mergeCell ref="A82:B86"/>
    <mergeCell ref="A151:B1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14" zoomScale="85" zoomScaleNormal="85" workbookViewId="0">
      <pane xSplit="5" topLeftCell="O1" activePane="topRight" state="frozen"/>
      <selection activeCell="D176" sqref="D176"/>
      <selection pane="topRight" activeCell="U40" sqref="U40"/>
    </sheetView>
  </sheetViews>
  <sheetFormatPr baseColWidth="10" defaultColWidth="8.83203125" defaultRowHeight="15" x14ac:dyDescent="0.2"/>
  <cols>
    <col min="1" max="1" width="9.83203125" customWidth="1"/>
    <col min="2" max="2" width="10" customWidth="1"/>
    <col min="3" max="3" width="8.6640625" style="7" customWidth="1"/>
    <col min="4" max="4" width="6" customWidth="1"/>
    <col min="5" max="5" width="9.5" style="151" customWidth="1"/>
    <col min="6" max="6" width="9.5" customWidth="1"/>
    <col min="7" max="7" width="10.33203125" customWidth="1"/>
    <col min="8" max="8" width="7.33203125" customWidth="1"/>
    <col min="9" max="9" width="11.83203125" style="7" customWidth="1"/>
    <col min="10" max="10" width="12.1640625" style="134" customWidth="1"/>
    <col min="11" max="11" width="10.5" customWidth="1"/>
    <col min="12" max="12" width="9.83203125" customWidth="1"/>
    <col min="13" max="13" width="8.83203125" style="134"/>
    <col min="14" max="14" width="10.1640625" customWidth="1"/>
    <col min="15" max="15" width="9.83203125" customWidth="1"/>
    <col min="16" max="16" width="8.83203125" style="134"/>
    <col min="17" max="17" width="10" customWidth="1"/>
    <col min="18" max="18" width="9.83203125" customWidth="1"/>
    <col min="19" max="19" width="8.83203125" style="134"/>
    <col min="20" max="20" width="10.5" customWidth="1"/>
    <col min="21" max="21" width="9.83203125" customWidth="1"/>
    <col min="22" max="22" width="8.83203125" style="134"/>
    <col min="23" max="23" width="10.5" customWidth="1"/>
    <col min="24" max="24" width="9.83203125" customWidth="1"/>
    <col min="25" max="25" width="8.83203125" style="134"/>
    <col min="26" max="26" width="10.33203125" customWidth="1"/>
    <col min="29" max="29" width="16" style="7" customWidth="1"/>
    <col min="30" max="30" width="10.33203125" customWidth="1"/>
    <col min="32" max="32" width="8.83203125" style="7" customWidth="1"/>
    <col min="34" max="34" width="9.83203125" bestFit="1" customWidth="1"/>
    <col min="35" max="35" width="8.83203125" style="7"/>
    <col min="37" max="37" width="8.83203125" style="7"/>
  </cols>
  <sheetData>
    <row r="4" spans="1:39" x14ac:dyDescent="0.2">
      <c r="A4" s="92" t="s">
        <v>76</v>
      </c>
      <c r="B4" s="81"/>
    </row>
    <row r="5" spans="1:39" x14ac:dyDescent="0.2">
      <c r="A5" s="93" t="s">
        <v>77</v>
      </c>
      <c r="B5" s="93"/>
    </row>
    <row r="6" spans="1:39" x14ac:dyDescent="0.2">
      <c r="A6" s="94" t="s">
        <v>78</v>
      </c>
      <c r="B6" s="94"/>
    </row>
    <row r="7" spans="1:39" x14ac:dyDescent="0.2">
      <c r="A7" s="95" t="s">
        <v>79</v>
      </c>
      <c r="B7" s="95"/>
    </row>
    <row r="10" spans="1:39" s="81" customFormat="1" x14ac:dyDescent="0.2">
      <c r="C10" s="88"/>
      <c r="E10" s="152"/>
      <c r="I10" s="88"/>
      <c r="J10" s="135"/>
      <c r="M10" s="135"/>
      <c r="P10" s="135"/>
      <c r="S10" s="135"/>
      <c r="V10" s="135"/>
      <c r="Y10" s="135"/>
      <c r="AC10" s="88"/>
      <c r="AF10" s="88"/>
      <c r="AI10" s="88"/>
      <c r="AK10" s="88"/>
    </row>
    <row r="11" spans="1:39" s="124" customFormat="1" x14ac:dyDescent="0.2">
      <c r="A11" s="125" t="s">
        <v>71</v>
      </c>
      <c r="B11" s="124" t="s">
        <v>70</v>
      </c>
      <c r="C11" s="123" t="s">
        <v>72</v>
      </c>
      <c r="E11" s="153"/>
      <c r="I11" s="123" t="s">
        <v>22</v>
      </c>
      <c r="J11" s="136"/>
      <c r="K11" s="125" t="s">
        <v>25</v>
      </c>
      <c r="M11" s="136"/>
      <c r="N11" s="125" t="s">
        <v>26</v>
      </c>
      <c r="O11" s="125"/>
      <c r="P11" s="186"/>
      <c r="Q11" s="125" t="s">
        <v>27</v>
      </c>
      <c r="S11" s="136"/>
      <c r="T11" s="125" t="s">
        <v>28</v>
      </c>
      <c r="U11" s="125"/>
      <c r="V11" s="186"/>
      <c r="W11" s="125" t="s">
        <v>29</v>
      </c>
      <c r="Y11" s="136"/>
      <c r="Z11" s="125" t="s">
        <v>52</v>
      </c>
      <c r="AC11" s="123" t="s">
        <v>61</v>
      </c>
      <c r="AF11" s="123" t="s">
        <v>34</v>
      </c>
      <c r="AI11" s="123" t="s">
        <v>80</v>
      </c>
      <c r="AK11" s="123" t="s">
        <v>81</v>
      </c>
    </row>
    <row r="12" spans="1:39" s="58" customFormat="1" x14ac:dyDescent="0.2">
      <c r="A12" s="55" t="s">
        <v>37</v>
      </c>
      <c r="B12" s="56" t="s">
        <v>51</v>
      </c>
      <c r="C12" s="57" t="s">
        <v>21</v>
      </c>
      <c r="D12" s="55" t="s">
        <v>17</v>
      </c>
      <c r="E12" s="154" t="s">
        <v>18</v>
      </c>
      <c r="F12" s="55" t="s">
        <v>19</v>
      </c>
      <c r="G12" s="55" t="s">
        <v>20</v>
      </c>
      <c r="H12" s="55" t="s">
        <v>35</v>
      </c>
      <c r="I12" s="57" t="s">
        <v>23</v>
      </c>
      <c r="J12" s="137" t="s">
        <v>24</v>
      </c>
      <c r="K12" s="55" t="s">
        <v>31</v>
      </c>
      <c r="L12" s="55" t="s">
        <v>32</v>
      </c>
      <c r="M12" s="137" t="s">
        <v>33</v>
      </c>
      <c r="N12" s="55" t="s">
        <v>31</v>
      </c>
      <c r="O12" s="55" t="s">
        <v>32</v>
      </c>
      <c r="P12" s="137" t="s">
        <v>33</v>
      </c>
      <c r="Q12" s="55" t="s">
        <v>31</v>
      </c>
      <c r="R12" s="55" t="s">
        <v>32</v>
      </c>
      <c r="S12" s="137" t="s">
        <v>33</v>
      </c>
      <c r="T12" s="55" t="s">
        <v>31</v>
      </c>
      <c r="U12" s="55" t="s">
        <v>32</v>
      </c>
      <c r="V12" s="137" t="s">
        <v>33</v>
      </c>
      <c r="W12" s="55" t="s">
        <v>31</v>
      </c>
      <c r="X12" s="55" t="s">
        <v>32</v>
      </c>
      <c r="Y12" s="137" t="s">
        <v>33</v>
      </c>
      <c r="Z12" s="55" t="s">
        <v>31</v>
      </c>
      <c r="AA12" s="55" t="s">
        <v>32</v>
      </c>
      <c r="AB12" s="55" t="s">
        <v>33</v>
      </c>
      <c r="AC12" s="57" t="s">
        <v>31</v>
      </c>
      <c r="AD12" s="55" t="s">
        <v>32</v>
      </c>
      <c r="AE12" s="55" t="s">
        <v>33</v>
      </c>
      <c r="AF12" s="57" t="s">
        <v>31</v>
      </c>
      <c r="AG12" s="55" t="s">
        <v>32</v>
      </c>
      <c r="AH12" s="55" t="s">
        <v>33</v>
      </c>
      <c r="AI12" s="57" t="s">
        <v>31</v>
      </c>
      <c r="AJ12" s="55" t="s">
        <v>32</v>
      </c>
      <c r="AK12" s="57" t="s">
        <v>31</v>
      </c>
      <c r="AL12" s="55" t="s">
        <v>32</v>
      </c>
      <c r="AM12" s="55" t="s">
        <v>33</v>
      </c>
    </row>
    <row r="13" spans="1:39" x14ac:dyDescent="0.2">
      <c r="A13" s="1" t="s">
        <v>38</v>
      </c>
      <c r="B13" s="15" t="s">
        <v>57</v>
      </c>
      <c r="C13" s="7">
        <v>0</v>
      </c>
      <c r="D13">
        <v>0</v>
      </c>
      <c r="E13" s="145">
        <v>1.1505399999999999</v>
      </c>
      <c r="F13" s="24">
        <v>2.0000000000000001E-4</v>
      </c>
      <c r="G13" s="24">
        <v>9.8636000000000001E-2</v>
      </c>
      <c r="H13" s="19">
        <f>G13/0.0075</f>
        <v>13.151466666666668</v>
      </c>
      <c r="I13" s="105"/>
      <c r="J13" s="172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96"/>
      <c r="AJ13" s="97"/>
      <c r="AK13" s="96"/>
      <c r="AL13" s="97"/>
      <c r="AM13" s="108">
        <f>AK13+AL13</f>
        <v>0</v>
      </c>
    </row>
    <row r="14" spans="1:39" x14ac:dyDescent="0.2">
      <c r="A14" s="1" t="s">
        <v>73</v>
      </c>
      <c r="B14" s="15" t="s">
        <v>74</v>
      </c>
      <c r="C14" s="7">
        <v>3.5256599999999998</v>
      </c>
      <c r="D14">
        <v>0.1</v>
      </c>
      <c r="E14" s="145">
        <v>1.11757</v>
      </c>
      <c r="F14" s="24">
        <v>2.1000000000000001E-4</v>
      </c>
      <c r="G14" s="24">
        <v>7.1728E-2</v>
      </c>
      <c r="H14" s="19">
        <f t="shared" ref="H14:H20" si="0">G14/0.0075</f>
        <v>9.5637333333333334</v>
      </c>
      <c r="I14" s="105"/>
      <c r="J14" s="172"/>
      <c r="K14" s="16">
        <v>121400</v>
      </c>
      <c r="L14" s="100"/>
      <c r="M14" s="171">
        <f>K14+L14</f>
        <v>121400</v>
      </c>
      <c r="N14" s="16">
        <v>3403000</v>
      </c>
      <c r="O14" s="100"/>
      <c r="P14" s="171">
        <f>N14+O14</f>
        <v>3403000</v>
      </c>
      <c r="Q14" s="16">
        <v>72.06</v>
      </c>
      <c r="R14" s="100"/>
      <c r="S14" s="171">
        <f>Q14+R14</f>
        <v>72.06</v>
      </c>
      <c r="T14" s="16">
        <v>0.23719999999999999</v>
      </c>
      <c r="U14" s="100"/>
      <c r="V14" s="171">
        <f>T14+U14</f>
        <v>0.23719999999999999</v>
      </c>
      <c r="W14" s="16">
        <v>1.0859999999999999E-3</v>
      </c>
      <c r="X14" s="100"/>
      <c r="Y14" s="171">
        <f>W14+X14</f>
        <v>1.0859999999999999E-3</v>
      </c>
      <c r="Z14" s="16">
        <v>0</v>
      </c>
      <c r="AA14" s="100"/>
      <c r="AB14" s="16">
        <f>Z14+AA14</f>
        <v>0</v>
      </c>
      <c r="AC14" s="18">
        <f>(Q14+T14+W14+Z14)/1000</f>
        <v>7.2298286000000003E-2</v>
      </c>
      <c r="AD14" s="100"/>
      <c r="AE14">
        <f>AC14+AD14</f>
        <v>7.2298286000000003E-2</v>
      </c>
      <c r="AF14" s="27">
        <f>Q14/AC14/1000</f>
        <v>0.99670412656809038</v>
      </c>
      <c r="AG14" s="100"/>
      <c r="AH14" s="23">
        <f>S14/AE14/1000</f>
        <v>0.99670412656809038</v>
      </c>
      <c r="AI14" s="96"/>
      <c r="AJ14" s="97"/>
      <c r="AK14" s="96"/>
      <c r="AL14" s="97"/>
      <c r="AM14" s="108">
        <f>AK14+AL14</f>
        <v>0</v>
      </c>
    </row>
    <row r="15" spans="1:39" x14ac:dyDescent="0.2">
      <c r="A15" s="1" t="s">
        <v>69</v>
      </c>
      <c r="B15" s="91">
        <v>0</v>
      </c>
      <c r="C15" s="7">
        <v>35.256599999999999</v>
      </c>
      <c r="D15">
        <v>1</v>
      </c>
      <c r="E15" s="145">
        <v>1.10528</v>
      </c>
      <c r="F15" s="24">
        <v>2.1000000000000001E-4</v>
      </c>
      <c r="G15" s="24">
        <v>6.2247999999999998E-2</v>
      </c>
      <c r="H15" s="19">
        <f>G15/0.0075</f>
        <v>8.2997333333333341</v>
      </c>
      <c r="I15" s="105"/>
      <c r="J15" s="172"/>
      <c r="K15" s="16">
        <v>117700</v>
      </c>
      <c r="L15" s="100"/>
      <c r="M15" s="171">
        <f t="shared" ref="M15:M20" si="1">K15+L15</f>
        <v>117700</v>
      </c>
      <c r="N15" s="16">
        <v>3401000</v>
      </c>
      <c r="O15" s="100"/>
      <c r="P15" s="171">
        <f t="shared" ref="P15:P20" si="2">N15+O15</f>
        <v>3401000</v>
      </c>
      <c r="Q15" s="16">
        <v>1672</v>
      </c>
      <c r="R15" s="100"/>
      <c r="S15" s="171">
        <f t="shared" ref="S15:S20" si="3">Q15+R15</f>
        <v>1672</v>
      </c>
      <c r="T15" s="16">
        <v>34.549999999999997</v>
      </c>
      <c r="U15" s="100"/>
      <c r="V15" s="171">
        <f t="shared" ref="V15:V20" si="4">T15+U15</f>
        <v>34.549999999999997</v>
      </c>
      <c r="W15" s="16">
        <v>1.6519999999999999</v>
      </c>
      <c r="X15" s="100"/>
      <c r="Y15" s="171">
        <f t="shared" ref="Y15:Y20" si="5">W15+X15</f>
        <v>1.6519999999999999</v>
      </c>
      <c r="Z15" s="16">
        <v>1.1180000000000001E-2</v>
      </c>
      <c r="AA15" s="100"/>
      <c r="AB15" s="16">
        <f t="shared" ref="AB15:AB20" si="6">Z15+AA15</f>
        <v>1.1180000000000001E-2</v>
      </c>
      <c r="AC15" s="18">
        <f t="shared" ref="AC15:AC20" si="7">(Q15+T15+W15+Z15)/1000</f>
        <v>1.70821318</v>
      </c>
      <c r="AD15" s="100"/>
      <c r="AE15">
        <f t="shared" ref="AE15:AE20" si="8">AC15+AD15</f>
        <v>1.70821318</v>
      </c>
      <c r="AF15" s="27">
        <f t="shared" ref="AF15:AF20" si="9">Q15/AC15/1000</f>
        <v>0.97880054994072818</v>
      </c>
      <c r="AG15" s="100"/>
      <c r="AH15" s="23">
        <f t="shared" ref="AH15:AH20" si="10">S15/AE15/1000</f>
        <v>0.97880054994072818</v>
      </c>
      <c r="AI15" s="96"/>
      <c r="AJ15" s="97"/>
      <c r="AK15" s="96"/>
      <c r="AL15" s="97"/>
      <c r="AM15" s="108">
        <f t="shared" ref="AM15:AM20" si="11">AK15+AL15</f>
        <v>0</v>
      </c>
    </row>
    <row r="16" spans="1:39" x14ac:dyDescent="0.2">
      <c r="A16" s="320" t="e" vm="1">
        <v>#VALUE!</v>
      </c>
      <c r="B16" s="321"/>
      <c r="C16" s="7">
        <v>176.28299999999999</v>
      </c>
      <c r="D16">
        <v>5</v>
      </c>
      <c r="E16" s="145">
        <v>1.0702400000000001</v>
      </c>
      <c r="F16" s="24">
        <v>2.1000000000000001E-4</v>
      </c>
      <c r="G16" s="24">
        <v>2.9888999999999999E-2</v>
      </c>
      <c r="H16" s="19">
        <f t="shared" si="0"/>
        <v>3.9851999999999999</v>
      </c>
      <c r="I16" s="105"/>
      <c r="J16" s="172"/>
      <c r="K16" s="16">
        <v>102500</v>
      </c>
      <c r="L16" s="100"/>
      <c r="M16" s="171">
        <f t="shared" si="1"/>
        <v>102500</v>
      </c>
      <c r="N16" s="16">
        <v>3392000</v>
      </c>
      <c r="O16" s="100"/>
      <c r="P16" s="171">
        <f t="shared" si="2"/>
        <v>3392000</v>
      </c>
      <c r="Q16" s="16">
        <v>7445</v>
      </c>
      <c r="R16" s="100"/>
      <c r="S16" s="171">
        <f t="shared" si="3"/>
        <v>7445</v>
      </c>
      <c r="T16" s="16">
        <v>664.6</v>
      </c>
      <c r="U16" s="100"/>
      <c r="V16" s="171">
        <f t="shared" si="4"/>
        <v>664.6</v>
      </c>
      <c r="W16" s="16">
        <v>152.6</v>
      </c>
      <c r="X16" s="100"/>
      <c r="Y16" s="171">
        <f t="shared" si="5"/>
        <v>152.6</v>
      </c>
      <c r="Z16" s="16">
        <v>5.508</v>
      </c>
      <c r="AA16" s="100"/>
      <c r="AB16" s="16">
        <f t="shared" si="6"/>
        <v>5.508</v>
      </c>
      <c r="AC16" s="18">
        <f t="shared" si="7"/>
        <v>8.2677080000000007</v>
      </c>
      <c r="AD16" s="100"/>
      <c r="AE16">
        <f t="shared" si="8"/>
        <v>8.2677080000000007</v>
      </c>
      <c r="AF16" s="27">
        <f t="shared" si="9"/>
        <v>0.90049140584065124</v>
      </c>
      <c r="AG16" s="100"/>
      <c r="AH16" s="23">
        <f t="shared" si="10"/>
        <v>0.90049140584065124</v>
      </c>
      <c r="AI16" s="96"/>
      <c r="AJ16" s="97"/>
      <c r="AK16" s="96"/>
      <c r="AL16" s="97"/>
      <c r="AM16" s="108">
        <f t="shared" si="11"/>
        <v>0</v>
      </c>
    </row>
    <row r="17" spans="1:53" x14ac:dyDescent="0.2">
      <c r="A17" s="320"/>
      <c r="B17" s="321"/>
      <c r="C17" s="7">
        <v>352.56599999999997</v>
      </c>
      <c r="D17">
        <v>10</v>
      </c>
      <c r="E17" s="145">
        <v>1.02396</v>
      </c>
      <c r="F17" s="24">
        <v>2.2000000000000001E-4</v>
      </c>
      <c r="G17" s="24">
        <v>-1.3931000000000001E-2</v>
      </c>
      <c r="H17" s="19">
        <f t="shared" si="0"/>
        <v>-1.8574666666666668</v>
      </c>
      <c r="I17" s="105"/>
      <c r="J17" s="172"/>
      <c r="K17" s="16">
        <v>85960</v>
      </c>
      <c r="L17" s="100"/>
      <c r="M17" s="171">
        <f t="shared" si="1"/>
        <v>85960</v>
      </c>
      <c r="N17" s="16">
        <v>3381000</v>
      </c>
      <c r="O17" s="100"/>
      <c r="P17" s="171">
        <f t="shared" si="2"/>
        <v>3381000</v>
      </c>
      <c r="Q17" s="16">
        <v>12190</v>
      </c>
      <c r="R17" s="100"/>
      <c r="S17" s="171">
        <f t="shared" si="3"/>
        <v>12190</v>
      </c>
      <c r="T17" s="16">
        <v>1892</v>
      </c>
      <c r="U17" s="100"/>
      <c r="V17" s="171">
        <f t="shared" si="4"/>
        <v>1892</v>
      </c>
      <c r="W17" s="16">
        <v>750</v>
      </c>
      <c r="X17" s="100"/>
      <c r="Y17" s="171">
        <f t="shared" si="5"/>
        <v>750</v>
      </c>
      <c r="Z17" s="16">
        <v>58.48</v>
      </c>
      <c r="AA17" s="100"/>
      <c r="AB17" s="16">
        <f t="shared" si="6"/>
        <v>58.48</v>
      </c>
      <c r="AC17" s="18">
        <f t="shared" si="7"/>
        <v>14.89048</v>
      </c>
      <c r="AD17" s="100"/>
      <c r="AE17">
        <f t="shared" si="8"/>
        <v>14.89048</v>
      </c>
      <c r="AF17" s="27">
        <f t="shared" si="9"/>
        <v>0.81864385835782316</v>
      </c>
      <c r="AG17" s="100"/>
      <c r="AH17" s="23">
        <f t="shared" si="10"/>
        <v>0.81864385835782316</v>
      </c>
      <c r="AI17" s="96"/>
      <c r="AJ17" s="97"/>
      <c r="AK17" s="96"/>
      <c r="AL17" s="97"/>
      <c r="AM17" s="108">
        <f t="shared" si="11"/>
        <v>0</v>
      </c>
      <c r="BA17" t="s">
        <v>36</v>
      </c>
    </row>
    <row r="18" spans="1:53" s="3" customFormat="1" x14ac:dyDescent="0.2">
      <c r="A18" s="320"/>
      <c r="B18" s="321"/>
      <c r="C18" s="102">
        <v>528.84900000000005</v>
      </c>
      <c r="D18" s="3">
        <v>15</v>
      </c>
      <c r="E18" s="147">
        <v>0.98189000000000004</v>
      </c>
      <c r="F18" s="103">
        <v>2.1000000000000001E-4</v>
      </c>
      <c r="G18" s="103">
        <v>-5.6780999999999998E-2</v>
      </c>
      <c r="H18" s="104">
        <f t="shared" si="0"/>
        <v>-7.5708000000000002</v>
      </c>
      <c r="I18" s="105"/>
      <c r="J18" s="172"/>
      <c r="K18" s="100">
        <v>71700</v>
      </c>
      <c r="L18" s="100"/>
      <c r="M18" s="172">
        <f t="shared" si="1"/>
        <v>71700</v>
      </c>
      <c r="N18" s="100">
        <v>3368000</v>
      </c>
      <c r="O18" s="100"/>
      <c r="P18" s="172">
        <f t="shared" si="2"/>
        <v>3368000</v>
      </c>
      <c r="Q18" s="100">
        <v>15240</v>
      </c>
      <c r="R18" s="100"/>
      <c r="S18" s="172">
        <f t="shared" si="3"/>
        <v>15240</v>
      </c>
      <c r="T18" s="100">
        <v>3250</v>
      </c>
      <c r="U18" s="100"/>
      <c r="V18" s="172">
        <f t="shared" si="4"/>
        <v>3250</v>
      </c>
      <c r="W18" s="100">
        <v>1602</v>
      </c>
      <c r="X18" s="100"/>
      <c r="Y18" s="172">
        <f t="shared" si="5"/>
        <v>1602</v>
      </c>
      <c r="Z18" s="100">
        <v>203.9</v>
      </c>
      <c r="AA18" s="100"/>
      <c r="AB18" s="100">
        <f t="shared" si="6"/>
        <v>203.9</v>
      </c>
      <c r="AC18" s="105">
        <f t="shared" si="7"/>
        <v>20.295900000000003</v>
      </c>
      <c r="AD18" s="100"/>
      <c r="AE18" s="3">
        <f t="shared" si="8"/>
        <v>20.295900000000003</v>
      </c>
      <c r="AF18" s="106">
        <f t="shared" si="9"/>
        <v>0.75089057395828707</v>
      </c>
      <c r="AG18" s="100"/>
      <c r="AH18" s="107">
        <f t="shared" si="10"/>
        <v>0.75089057395828707</v>
      </c>
      <c r="AI18" s="96"/>
      <c r="AJ18" s="97"/>
      <c r="AK18" s="96"/>
      <c r="AL18" s="97"/>
      <c r="AM18" s="108">
        <f t="shared" si="11"/>
        <v>0</v>
      </c>
    </row>
    <row r="19" spans="1:53" s="3" customFormat="1" x14ac:dyDescent="0.2">
      <c r="A19" s="320"/>
      <c r="B19" s="321"/>
      <c r="C19" s="102">
        <v>705.13199999999995</v>
      </c>
      <c r="D19" s="3">
        <v>20</v>
      </c>
      <c r="E19" s="155">
        <v>0.94372999999999996</v>
      </c>
      <c r="F19" s="103">
        <v>2.1000000000000001E-4</v>
      </c>
      <c r="G19" s="103">
        <v>-0.10047300000000001</v>
      </c>
      <c r="H19" s="104">
        <f t="shared" si="0"/>
        <v>-13.396400000000002</v>
      </c>
      <c r="I19" s="105"/>
      <c r="J19" s="172"/>
      <c r="K19" s="100">
        <v>59300</v>
      </c>
      <c r="L19" s="100"/>
      <c r="M19" s="172">
        <f t="shared" si="1"/>
        <v>59300</v>
      </c>
      <c r="N19" s="100">
        <v>3356000</v>
      </c>
      <c r="O19" s="100"/>
      <c r="P19" s="172">
        <f t="shared" si="2"/>
        <v>3356000</v>
      </c>
      <c r="Q19" s="100">
        <v>17200</v>
      </c>
      <c r="R19" s="100"/>
      <c r="S19" s="172">
        <f t="shared" si="3"/>
        <v>17200</v>
      </c>
      <c r="T19" s="100">
        <v>4605</v>
      </c>
      <c r="U19" s="100"/>
      <c r="V19" s="172">
        <f t="shared" si="4"/>
        <v>4605</v>
      </c>
      <c r="W19" s="100">
        <v>2518</v>
      </c>
      <c r="X19" s="100"/>
      <c r="Y19" s="172">
        <f t="shared" si="5"/>
        <v>2518</v>
      </c>
      <c r="Z19" s="100">
        <v>460.1</v>
      </c>
      <c r="AA19" s="100"/>
      <c r="AB19" s="100">
        <f t="shared" si="6"/>
        <v>460.1</v>
      </c>
      <c r="AC19" s="105">
        <f t="shared" si="7"/>
        <v>24.783099999999997</v>
      </c>
      <c r="AD19" s="100"/>
      <c r="AE19" s="3">
        <f t="shared" si="8"/>
        <v>24.783099999999997</v>
      </c>
      <c r="AF19" s="106">
        <f t="shared" si="9"/>
        <v>0.69402132905084524</v>
      </c>
      <c r="AG19" s="100"/>
      <c r="AH19" s="107">
        <f t="shared" si="10"/>
        <v>0.69402132905084524</v>
      </c>
      <c r="AI19" s="96"/>
      <c r="AJ19" s="97"/>
      <c r="AK19" s="96"/>
      <c r="AL19" s="97"/>
      <c r="AM19" s="108">
        <f t="shared" si="11"/>
        <v>0</v>
      </c>
    </row>
    <row r="20" spans="1:53" s="110" customFormat="1" x14ac:dyDescent="0.2">
      <c r="A20" s="322"/>
      <c r="B20" s="323"/>
      <c r="C20" s="109">
        <v>881.41399999999999</v>
      </c>
      <c r="D20" s="110">
        <v>25</v>
      </c>
      <c r="E20" s="146">
        <v>0.90688000000000002</v>
      </c>
      <c r="F20" s="111">
        <v>1.9000000000000001E-4</v>
      </c>
      <c r="G20" s="111">
        <v>-0.145593</v>
      </c>
      <c r="H20" s="112">
        <f t="shared" si="0"/>
        <v>-19.412400000000002</v>
      </c>
      <c r="I20" s="113"/>
      <c r="J20" s="173"/>
      <c r="K20" s="100">
        <v>48560</v>
      </c>
      <c r="L20" s="101"/>
      <c r="M20" s="173">
        <f t="shared" si="1"/>
        <v>48560</v>
      </c>
      <c r="N20" s="100">
        <v>3343000</v>
      </c>
      <c r="O20" s="101"/>
      <c r="P20" s="173">
        <f t="shared" si="2"/>
        <v>3343000</v>
      </c>
      <c r="Q20" s="100">
        <v>18420</v>
      </c>
      <c r="R20" s="101"/>
      <c r="S20" s="173">
        <f t="shared" si="3"/>
        <v>18420</v>
      </c>
      <c r="T20" s="100">
        <v>5894</v>
      </c>
      <c r="U20" s="101"/>
      <c r="V20" s="173">
        <f t="shared" si="4"/>
        <v>5894</v>
      </c>
      <c r="W20" s="100">
        <v>3388</v>
      </c>
      <c r="X20" s="101"/>
      <c r="Y20" s="173">
        <f t="shared" si="5"/>
        <v>3388</v>
      </c>
      <c r="Z20" s="100">
        <v>826.5</v>
      </c>
      <c r="AA20" s="101"/>
      <c r="AB20" s="101">
        <f t="shared" si="6"/>
        <v>826.5</v>
      </c>
      <c r="AC20" s="113">
        <f t="shared" si="7"/>
        <v>28.528500000000001</v>
      </c>
      <c r="AD20" s="101"/>
      <c r="AE20" s="110">
        <f t="shared" si="8"/>
        <v>28.528500000000001</v>
      </c>
      <c r="AF20" s="114">
        <f t="shared" si="9"/>
        <v>0.64567011935432983</v>
      </c>
      <c r="AG20" s="101"/>
      <c r="AH20" s="115">
        <f t="shared" si="10"/>
        <v>0.64567011935432983</v>
      </c>
      <c r="AI20" s="98"/>
      <c r="AJ20" s="99"/>
      <c r="AK20" s="98"/>
      <c r="AL20" s="99"/>
      <c r="AM20" s="116">
        <f t="shared" si="11"/>
        <v>0</v>
      </c>
    </row>
    <row r="21" spans="1:53" x14ac:dyDescent="0.2">
      <c r="A21" s="26"/>
      <c r="B21" s="26"/>
      <c r="C21"/>
      <c r="E21" s="145"/>
      <c r="F21" s="24"/>
      <c r="G21" s="24"/>
      <c r="H21" s="19"/>
      <c r="I21" s="18"/>
      <c r="J21" s="171"/>
      <c r="K21" s="165"/>
      <c r="L21" s="16"/>
      <c r="M21" s="171"/>
      <c r="N21" s="165"/>
      <c r="O21" s="16"/>
      <c r="P21" s="171"/>
      <c r="Q21" s="165"/>
      <c r="R21" s="16"/>
      <c r="S21" s="171"/>
      <c r="T21" s="165"/>
      <c r="U21" s="16"/>
      <c r="V21" s="171"/>
      <c r="W21" s="165"/>
      <c r="X21" s="16"/>
      <c r="Y21" s="171"/>
      <c r="Z21" s="165"/>
      <c r="AA21" s="16"/>
      <c r="AB21" s="16"/>
      <c r="AC21" s="18"/>
      <c r="AD21" s="16"/>
      <c r="AF21" s="27"/>
      <c r="AG21" s="16"/>
      <c r="AH21" s="23"/>
    </row>
    <row r="22" spans="1:53" s="121" customFormat="1" x14ac:dyDescent="0.2">
      <c r="A22" s="120" t="s">
        <v>71</v>
      </c>
      <c r="B22" s="121" t="s">
        <v>70</v>
      </c>
      <c r="C22" s="122" t="s">
        <v>72</v>
      </c>
      <c r="E22" s="148"/>
      <c r="I22" s="122" t="s">
        <v>22</v>
      </c>
      <c r="J22" s="138"/>
      <c r="K22" s="120" t="s">
        <v>25</v>
      </c>
      <c r="M22" s="138"/>
      <c r="N22" s="120" t="s">
        <v>26</v>
      </c>
      <c r="O22" s="120"/>
      <c r="P22" s="187"/>
      <c r="Q22" s="120" t="s">
        <v>27</v>
      </c>
      <c r="S22" s="138"/>
      <c r="T22" s="120" t="s">
        <v>28</v>
      </c>
      <c r="U22" s="120"/>
      <c r="V22" s="187"/>
      <c r="W22" s="120" t="s">
        <v>29</v>
      </c>
      <c r="Y22" s="138"/>
      <c r="Z22" s="120" t="s">
        <v>52</v>
      </c>
      <c r="AC22" s="122" t="s">
        <v>61</v>
      </c>
      <c r="AF22" s="122" t="s">
        <v>34</v>
      </c>
      <c r="AI22" s="123" t="s">
        <v>80</v>
      </c>
      <c r="AJ22" s="124"/>
      <c r="AK22" s="123" t="s">
        <v>81</v>
      </c>
      <c r="AL22" s="124"/>
      <c r="AM22" s="124"/>
    </row>
    <row r="23" spans="1:53" x14ac:dyDescent="0.2">
      <c r="A23" s="1" t="s">
        <v>37</v>
      </c>
      <c r="B23" s="15" t="s">
        <v>51</v>
      </c>
      <c r="C23" s="8" t="s">
        <v>21</v>
      </c>
      <c r="D23" s="1" t="s">
        <v>17</v>
      </c>
      <c r="E23" s="149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139" t="s">
        <v>24</v>
      </c>
      <c r="K23" s="1" t="s">
        <v>31</v>
      </c>
      <c r="L23" s="1" t="s">
        <v>32</v>
      </c>
      <c r="M23" s="139" t="s">
        <v>33</v>
      </c>
      <c r="N23" s="1" t="s">
        <v>31</v>
      </c>
      <c r="O23" s="1" t="s">
        <v>32</v>
      </c>
      <c r="P23" s="139" t="s">
        <v>33</v>
      </c>
      <c r="Q23" s="1" t="s">
        <v>31</v>
      </c>
      <c r="R23" s="1" t="s">
        <v>32</v>
      </c>
      <c r="S23" s="139" t="s">
        <v>33</v>
      </c>
      <c r="T23" s="1" t="s">
        <v>31</v>
      </c>
      <c r="U23" s="1" t="s">
        <v>32</v>
      </c>
      <c r="V23" s="139" t="s">
        <v>33</v>
      </c>
      <c r="W23" s="1" t="s">
        <v>31</v>
      </c>
      <c r="X23" s="1" t="s">
        <v>32</v>
      </c>
      <c r="Y23" s="139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57" t="s">
        <v>31</v>
      </c>
      <c r="AJ23" s="55" t="s">
        <v>32</v>
      </c>
      <c r="AK23" s="57" t="s">
        <v>31</v>
      </c>
      <c r="AL23" s="55" t="s">
        <v>32</v>
      </c>
      <c r="AM23" s="55" t="s">
        <v>33</v>
      </c>
    </row>
    <row r="24" spans="1:53" x14ac:dyDescent="0.2">
      <c r="A24" s="1" t="s">
        <v>38</v>
      </c>
      <c r="B24" s="15" t="s">
        <v>57</v>
      </c>
      <c r="C24" s="7">
        <v>0</v>
      </c>
      <c r="D24">
        <v>0</v>
      </c>
      <c r="E24" s="145">
        <v>1.1515599999999999</v>
      </c>
      <c r="F24" s="24">
        <v>3.2000000000000003E-4</v>
      </c>
      <c r="G24" s="24">
        <v>0.13161300000000001</v>
      </c>
      <c r="H24" s="19">
        <f>G24/0.0075</f>
        <v>17.548400000000001</v>
      </c>
      <c r="I24" s="105"/>
      <c r="J24" s="172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64">
        <v>7.9099800000000008E-6</v>
      </c>
      <c r="AJ24" s="97"/>
      <c r="AK24" s="64">
        <f t="shared" ref="AK24:AK26" si="12">AI24*(7710000000000000000)*23.1662*3.016/(6.022E+23)*(C24*24*60*60)</f>
        <v>0</v>
      </c>
      <c r="AL24" s="63"/>
      <c r="AM24" s="61">
        <f>AK24+AL24</f>
        <v>0</v>
      </c>
    </row>
    <row r="25" spans="1:53" x14ac:dyDescent="0.2">
      <c r="A25" s="1" t="s">
        <v>73</v>
      </c>
      <c r="B25" s="15" t="s">
        <v>74</v>
      </c>
      <c r="C25" s="7">
        <v>3.5256599999999998</v>
      </c>
      <c r="D25">
        <v>0.1</v>
      </c>
      <c r="E25" s="145">
        <v>1.1180000000000001</v>
      </c>
      <c r="F25" s="24">
        <v>2.4000000000000001E-4</v>
      </c>
      <c r="G25" s="24">
        <v>0.105546</v>
      </c>
      <c r="H25" s="19">
        <f t="shared" ref="H25" si="13">G25/0.0075</f>
        <v>14.072800000000001</v>
      </c>
      <c r="I25" s="105"/>
      <c r="J25" s="172"/>
      <c r="K25" s="16">
        <v>121400</v>
      </c>
      <c r="L25" s="100"/>
      <c r="M25" s="171">
        <f>K25+L25</f>
        <v>121400</v>
      </c>
      <c r="N25" s="16">
        <v>3403000</v>
      </c>
      <c r="O25" s="100"/>
      <c r="P25" s="171">
        <f>N25+O25</f>
        <v>3403000</v>
      </c>
      <c r="Q25" s="16">
        <v>72.069999999999993</v>
      </c>
      <c r="R25" s="100"/>
      <c r="S25" s="171">
        <f>Q25+R25</f>
        <v>72.069999999999993</v>
      </c>
      <c r="T25" s="16">
        <v>0.23730000000000001</v>
      </c>
      <c r="U25" s="100"/>
      <c r="V25" s="171">
        <f>T25+U25</f>
        <v>0.23730000000000001</v>
      </c>
      <c r="W25" s="16">
        <v>1.0920000000000001E-3</v>
      </c>
      <c r="X25" s="100"/>
      <c r="Y25" s="171">
        <f>W25+X25</f>
        <v>1.0920000000000001E-3</v>
      </c>
      <c r="Z25" s="16">
        <v>0</v>
      </c>
      <c r="AA25" s="100"/>
      <c r="AB25" s="16">
        <f>Z25+AA25</f>
        <v>0</v>
      </c>
      <c r="AC25" s="18">
        <f>(Q25+T25+W25+Z25)/1000</f>
        <v>7.2308391999999999E-2</v>
      </c>
      <c r="AD25" s="100"/>
      <c r="AE25">
        <f>AC25+AD25</f>
        <v>7.2308391999999999E-2</v>
      </c>
      <c r="AF25" s="27">
        <f>Q25/AC25/1000</f>
        <v>0.99670312126426486</v>
      </c>
      <c r="AG25" s="100"/>
      <c r="AH25" s="23">
        <f>S25/AE25/1000</f>
        <v>0.99670312126426486</v>
      </c>
      <c r="AI25" s="64">
        <v>7.6986299999999998E-6</v>
      </c>
      <c r="AJ25" s="97"/>
      <c r="AK25" s="64">
        <f t="shared" si="12"/>
        <v>2.0978159548849904E-3</v>
      </c>
      <c r="AL25" s="63"/>
      <c r="AM25" s="61">
        <f>AK25+AL25</f>
        <v>2.0978159548849904E-3</v>
      </c>
    </row>
    <row r="26" spans="1:53" x14ac:dyDescent="0.2">
      <c r="A26" s="1" t="s">
        <v>69</v>
      </c>
      <c r="B26" s="91">
        <v>0.1</v>
      </c>
      <c r="C26" s="7">
        <v>35.256599999999999</v>
      </c>
      <c r="D26">
        <v>1</v>
      </c>
      <c r="E26" s="145">
        <v>1.1054200000000001</v>
      </c>
      <c r="F26" s="24">
        <v>3.1E-4</v>
      </c>
      <c r="G26" s="24">
        <v>9.5366000000000006E-2</v>
      </c>
      <c r="H26" s="19">
        <f>G26/0.0075</f>
        <v>12.715466666666668</v>
      </c>
      <c r="I26" s="105"/>
      <c r="J26" s="172"/>
      <c r="K26" s="16">
        <v>117700</v>
      </c>
      <c r="L26" s="100"/>
      <c r="M26" s="171">
        <f t="shared" ref="M26:M31" si="14">K26+L26</f>
        <v>117700</v>
      </c>
      <c r="N26" s="16">
        <v>3401000</v>
      </c>
      <c r="O26" s="100"/>
      <c r="P26" s="171">
        <f t="shared" ref="P26:P31" si="15">N26+O26</f>
        <v>3401000</v>
      </c>
      <c r="Q26" s="16">
        <v>1672</v>
      </c>
      <c r="R26" s="100"/>
      <c r="S26" s="171">
        <f t="shared" ref="S26:S31" si="16">Q26+R26</f>
        <v>1672</v>
      </c>
      <c r="T26" s="16">
        <v>34.56</v>
      </c>
      <c r="U26" s="100"/>
      <c r="V26" s="171">
        <f t="shared" ref="V26:V31" si="17">T26+U26</f>
        <v>34.56</v>
      </c>
      <c r="W26" s="16">
        <v>1.651</v>
      </c>
      <c r="X26" s="100"/>
      <c r="Y26" s="171">
        <f t="shared" ref="Y26:Y31" si="18">W26+X26</f>
        <v>1.651</v>
      </c>
      <c r="Z26" s="16">
        <v>1.1169999999999999E-2</v>
      </c>
      <c r="AA26" s="100"/>
      <c r="AB26" s="16">
        <f t="shared" ref="AB26:AB31" si="19">Z26+AA26</f>
        <v>1.1169999999999999E-2</v>
      </c>
      <c r="AC26" s="18">
        <f t="shared" ref="AC26:AC31" si="20">(Q26+T26+W26+Z26)/1000</f>
        <v>1.70822217</v>
      </c>
      <c r="AD26" s="100"/>
      <c r="AE26">
        <f t="shared" ref="AE26:AE31" si="21">AC26+AD26</f>
        <v>1.70822217</v>
      </c>
      <c r="AF26" s="27">
        <f t="shared" ref="AF26:AF31" si="22">Q26/AC26/1000</f>
        <v>0.97879539872732135</v>
      </c>
      <c r="AG26" s="100"/>
      <c r="AH26" s="23">
        <f t="shared" ref="AH26:AH31" si="23">S26/AE26/1000</f>
        <v>0.97879539872732135</v>
      </c>
      <c r="AI26" s="64">
        <v>7.54602E-6</v>
      </c>
      <c r="AJ26" s="97"/>
      <c r="AK26" s="64">
        <f t="shared" si="12"/>
        <v>2.0562309335402842E-2</v>
      </c>
      <c r="AL26" s="63"/>
      <c r="AM26" s="61">
        <f t="shared" ref="AM26:AM31" si="24">AK26+AL26</f>
        <v>2.0562309335402842E-2</v>
      </c>
    </row>
    <row r="27" spans="1:53" x14ac:dyDescent="0.2">
      <c r="A27" s="320" t="e" vm="1">
        <v>#VALUE!</v>
      </c>
      <c r="B27" s="321"/>
      <c r="C27" s="7">
        <v>176.28299999999999</v>
      </c>
      <c r="D27">
        <v>5</v>
      </c>
      <c r="E27" s="145">
        <v>1.0704199999999999</v>
      </c>
      <c r="F27" s="24">
        <v>2.9999999999999997E-4</v>
      </c>
      <c r="G27" s="24">
        <v>6.5786999999999998E-2</v>
      </c>
      <c r="H27" s="19">
        <f t="shared" ref="H27:H31" si="25">G27/0.0075</f>
        <v>8.7715999999999994</v>
      </c>
      <c r="I27" s="105"/>
      <c r="J27" s="172"/>
      <c r="K27" s="16">
        <v>102500</v>
      </c>
      <c r="L27" s="100"/>
      <c r="M27" s="171">
        <f t="shared" si="14"/>
        <v>102500</v>
      </c>
      <c r="N27" s="16">
        <v>3392000</v>
      </c>
      <c r="O27" s="100"/>
      <c r="P27" s="171">
        <f t="shared" si="15"/>
        <v>3392000</v>
      </c>
      <c r="Q27" s="16">
        <v>7438</v>
      </c>
      <c r="R27" s="100"/>
      <c r="S27" s="171">
        <f t="shared" si="16"/>
        <v>7438</v>
      </c>
      <c r="T27" s="16">
        <v>664</v>
      </c>
      <c r="U27" s="100"/>
      <c r="V27" s="171">
        <f t="shared" si="17"/>
        <v>664</v>
      </c>
      <c r="W27" s="16">
        <v>152.6</v>
      </c>
      <c r="X27" s="100"/>
      <c r="Y27" s="171">
        <f t="shared" si="18"/>
        <v>152.6</v>
      </c>
      <c r="Z27" s="16">
        <v>5.5110000000000001</v>
      </c>
      <c r="AA27" s="100"/>
      <c r="AB27" s="16">
        <f t="shared" si="19"/>
        <v>5.5110000000000001</v>
      </c>
      <c r="AC27" s="18">
        <f t="shared" si="20"/>
        <v>8.2601110000000002</v>
      </c>
      <c r="AD27" s="100"/>
      <c r="AE27">
        <f t="shared" si="21"/>
        <v>8.2601110000000002</v>
      </c>
      <c r="AF27" s="27">
        <f t="shared" si="22"/>
        <v>0.90047216072520087</v>
      </c>
      <c r="AG27" s="100"/>
      <c r="AH27" s="23">
        <f t="shared" si="23"/>
        <v>0.90047216072520087</v>
      </c>
      <c r="AI27" s="18">
        <v>7.1605700000000001E-6</v>
      </c>
      <c r="AJ27" s="97"/>
      <c r="AK27" s="64">
        <f>AI27*(7710000000000000000)*23.1662*3.016/(6.022E+23)*(C27*24*60*60)</f>
        <v>9.7559942431775626E-2</v>
      </c>
      <c r="AL27" s="63"/>
      <c r="AM27" s="61">
        <f t="shared" si="24"/>
        <v>9.7559942431775626E-2</v>
      </c>
    </row>
    <row r="28" spans="1:53" x14ac:dyDescent="0.2">
      <c r="A28" s="320"/>
      <c r="B28" s="321"/>
      <c r="C28" s="7">
        <v>352.56599999999997</v>
      </c>
      <c r="D28">
        <v>10</v>
      </c>
      <c r="E28" s="145">
        <v>1.02444</v>
      </c>
      <c r="F28" s="24">
        <v>2.7999999999999998E-4</v>
      </c>
      <c r="G28" s="24">
        <v>2.3857E-2</v>
      </c>
      <c r="H28" s="19">
        <f t="shared" si="25"/>
        <v>3.1809333333333334</v>
      </c>
      <c r="I28" s="105"/>
      <c r="J28" s="172"/>
      <c r="K28" s="16">
        <v>85960</v>
      </c>
      <c r="L28" s="100"/>
      <c r="M28" s="171">
        <f t="shared" si="14"/>
        <v>85960</v>
      </c>
      <c r="N28" s="16">
        <v>3381000</v>
      </c>
      <c r="O28" s="100"/>
      <c r="P28" s="171">
        <f t="shared" si="15"/>
        <v>3381000</v>
      </c>
      <c r="Q28" s="16">
        <v>12170</v>
      </c>
      <c r="R28" s="100"/>
      <c r="S28" s="171">
        <f t="shared" si="16"/>
        <v>12170</v>
      </c>
      <c r="T28" s="16">
        <v>1892</v>
      </c>
      <c r="U28" s="100"/>
      <c r="V28" s="171">
        <f t="shared" si="17"/>
        <v>1892</v>
      </c>
      <c r="W28" s="16">
        <v>749</v>
      </c>
      <c r="X28" s="100"/>
      <c r="Y28" s="171">
        <f t="shared" si="18"/>
        <v>749</v>
      </c>
      <c r="Z28" s="16">
        <v>58.46</v>
      </c>
      <c r="AA28" s="100"/>
      <c r="AB28" s="16">
        <f t="shared" si="19"/>
        <v>58.46</v>
      </c>
      <c r="AC28" s="18">
        <f t="shared" si="20"/>
        <v>14.869459999999998</v>
      </c>
      <c r="AD28" s="100"/>
      <c r="AE28">
        <f t="shared" si="21"/>
        <v>14.869459999999998</v>
      </c>
      <c r="AF28" s="27">
        <f t="shared" si="22"/>
        <v>0.81845608381205515</v>
      </c>
      <c r="AG28" s="100"/>
      <c r="AH28" s="23">
        <f t="shared" si="23"/>
        <v>0.81845608381205515</v>
      </c>
      <c r="AI28" s="64">
        <v>6.9037999999999999E-6</v>
      </c>
      <c r="AJ28" s="97"/>
      <c r="AK28" s="64">
        <f t="shared" ref="AK28:AK31" si="26">AI28*(7710000000000000000)*23.1662*3.016/(6.022E+23)*(C28*24*60*60)</f>
        <v>0.18812310488145287</v>
      </c>
      <c r="AL28" s="63"/>
      <c r="AM28" s="61">
        <f t="shared" si="24"/>
        <v>0.18812310488145287</v>
      </c>
      <c r="BA28" t="s">
        <v>36</v>
      </c>
    </row>
    <row r="29" spans="1:53" s="3" customFormat="1" x14ac:dyDescent="0.2">
      <c r="A29" s="320"/>
      <c r="B29" s="321"/>
      <c r="C29" s="102">
        <v>528.84900000000005</v>
      </c>
      <c r="D29" s="3">
        <v>15</v>
      </c>
      <c r="E29" s="147">
        <v>0.98214000000000001</v>
      </c>
      <c r="F29" s="103">
        <v>3.4000000000000002E-4</v>
      </c>
      <c r="G29" s="103">
        <v>-1.8185E-2</v>
      </c>
      <c r="H29" s="104">
        <f t="shared" si="25"/>
        <v>-2.4246666666666665</v>
      </c>
      <c r="I29" s="105"/>
      <c r="J29" s="172"/>
      <c r="K29" s="100">
        <v>71680</v>
      </c>
      <c r="L29" s="100"/>
      <c r="M29" s="172">
        <f t="shared" si="14"/>
        <v>71680</v>
      </c>
      <c r="N29" s="100">
        <v>3368000</v>
      </c>
      <c r="O29" s="100"/>
      <c r="P29" s="172">
        <f t="shared" si="15"/>
        <v>3368000</v>
      </c>
      <c r="Q29" s="100">
        <v>15220</v>
      </c>
      <c r="R29" s="100"/>
      <c r="S29" s="172">
        <f t="shared" si="16"/>
        <v>15220</v>
      </c>
      <c r="T29" s="100">
        <v>3250</v>
      </c>
      <c r="U29" s="100"/>
      <c r="V29" s="172">
        <f t="shared" si="17"/>
        <v>3250</v>
      </c>
      <c r="W29" s="100">
        <v>1602</v>
      </c>
      <c r="X29" s="100"/>
      <c r="Y29" s="172">
        <f t="shared" si="18"/>
        <v>1602</v>
      </c>
      <c r="Z29" s="100">
        <v>203.9</v>
      </c>
      <c r="AA29" s="100"/>
      <c r="AB29" s="100">
        <f t="shared" si="19"/>
        <v>203.9</v>
      </c>
      <c r="AC29" s="105">
        <f t="shared" si="20"/>
        <v>20.2759</v>
      </c>
      <c r="AD29" s="100"/>
      <c r="AE29" s="3">
        <f t="shared" si="21"/>
        <v>20.2759</v>
      </c>
      <c r="AF29" s="106">
        <f t="shared" si="22"/>
        <v>0.75064485423581684</v>
      </c>
      <c r="AG29" s="100"/>
      <c r="AH29" s="107">
        <f t="shared" si="23"/>
        <v>0.75064485423581684</v>
      </c>
      <c r="AI29" s="96">
        <v>6.7861600000000001E-6</v>
      </c>
      <c r="AJ29" s="97"/>
      <c r="AK29" s="96">
        <f t="shared" si="26"/>
        <v>0.27737626149851974</v>
      </c>
      <c r="AL29" s="97"/>
      <c r="AM29" s="108">
        <f t="shared" si="24"/>
        <v>0.27737626149851974</v>
      </c>
    </row>
    <row r="30" spans="1:53" s="3" customFormat="1" x14ac:dyDescent="0.2">
      <c r="A30" s="320"/>
      <c r="B30" s="321"/>
      <c r="C30" s="102">
        <v>705.13199999999995</v>
      </c>
      <c r="D30" s="3">
        <v>20</v>
      </c>
      <c r="E30" s="155">
        <v>0.94464000000000004</v>
      </c>
      <c r="F30" s="103">
        <v>3.1E-4</v>
      </c>
      <c r="G30" s="103">
        <v>-5.8604000000000003E-2</v>
      </c>
      <c r="H30" s="104">
        <f t="shared" si="25"/>
        <v>-7.8138666666666676</v>
      </c>
      <c r="I30" s="105"/>
      <c r="J30" s="172"/>
      <c r="K30" s="100">
        <v>59280</v>
      </c>
      <c r="L30" s="100"/>
      <c r="M30" s="172">
        <f t="shared" si="14"/>
        <v>59280</v>
      </c>
      <c r="N30" s="100">
        <v>3356000</v>
      </c>
      <c r="O30" s="100"/>
      <c r="P30" s="172">
        <f t="shared" si="15"/>
        <v>3356000</v>
      </c>
      <c r="Q30" s="100">
        <v>17190</v>
      </c>
      <c r="R30" s="100"/>
      <c r="S30" s="172">
        <f t="shared" si="16"/>
        <v>17190</v>
      </c>
      <c r="T30" s="100">
        <v>4604</v>
      </c>
      <c r="U30" s="100"/>
      <c r="V30" s="172">
        <f t="shared" si="17"/>
        <v>4604</v>
      </c>
      <c r="W30" s="100">
        <v>2518</v>
      </c>
      <c r="X30" s="100"/>
      <c r="Y30" s="172">
        <f t="shared" si="18"/>
        <v>2518</v>
      </c>
      <c r="Z30" s="100">
        <v>460.1</v>
      </c>
      <c r="AA30" s="100"/>
      <c r="AB30" s="100">
        <f t="shared" si="19"/>
        <v>460.1</v>
      </c>
      <c r="AC30" s="105">
        <f t="shared" si="20"/>
        <v>24.772099999999998</v>
      </c>
      <c r="AD30" s="100"/>
      <c r="AE30" s="3">
        <f t="shared" si="21"/>
        <v>24.772099999999998</v>
      </c>
      <c r="AF30" s="106">
        <f t="shared" si="22"/>
        <v>0.69392582784665013</v>
      </c>
      <c r="AG30" s="100"/>
      <c r="AH30" s="107">
        <f t="shared" si="23"/>
        <v>0.69392582784665013</v>
      </c>
      <c r="AI30" s="96">
        <v>6.7528599999999999E-6</v>
      </c>
      <c r="AJ30" s="97"/>
      <c r="AK30" s="96">
        <f t="shared" si="26"/>
        <v>0.36802021785966216</v>
      </c>
      <c r="AL30" s="97"/>
      <c r="AM30" s="108">
        <f t="shared" si="24"/>
        <v>0.36802021785966216</v>
      </c>
    </row>
    <row r="31" spans="1:53" s="110" customFormat="1" x14ac:dyDescent="0.2">
      <c r="A31" s="322"/>
      <c r="B31" s="323"/>
      <c r="C31" s="109">
        <v>881.41399999999999</v>
      </c>
      <c r="D31" s="110">
        <v>25</v>
      </c>
      <c r="E31" s="146">
        <v>0.90780000000000005</v>
      </c>
      <c r="F31" s="111">
        <v>3.1E-4</v>
      </c>
      <c r="G31" s="111">
        <v>-0.101564</v>
      </c>
      <c r="H31" s="112">
        <f t="shared" si="25"/>
        <v>-13.541866666666667</v>
      </c>
      <c r="I31" s="113"/>
      <c r="J31" s="173"/>
      <c r="K31" s="100">
        <v>48540</v>
      </c>
      <c r="L31" s="101"/>
      <c r="M31" s="173">
        <f t="shared" si="14"/>
        <v>48540</v>
      </c>
      <c r="N31" s="100">
        <v>3343000</v>
      </c>
      <c r="O31" s="101"/>
      <c r="P31" s="173">
        <f t="shared" si="15"/>
        <v>3343000</v>
      </c>
      <c r="Q31" s="100">
        <v>18420</v>
      </c>
      <c r="R31" s="101"/>
      <c r="S31" s="173">
        <f t="shared" si="16"/>
        <v>18420</v>
      </c>
      <c r="T31" s="100">
        <v>5890</v>
      </c>
      <c r="U31" s="101"/>
      <c r="V31" s="173">
        <f t="shared" si="17"/>
        <v>5890</v>
      </c>
      <c r="W31" s="100">
        <v>3390</v>
      </c>
      <c r="X31" s="101"/>
      <c r="Y31" s="173">
        <f t="shared" si="18"/>
        <v>3390</v>
      </c>
      <c r="Z31" s="100">
        <v>827</v>
      </c>
      <c r="AA31" s="101"/>
      <c r="AB31" s="101">
        <f t="shared" si="19"/>
        <v>827</v>
      </c>
      <c r="AC31" s="113">
        <f t="shared" si="20"/>
        <v>28.527000000000001</v>
      </c>
      <c r="AD31" s="101"/>
      <c r="AE31" s="110">
        <f t="shared" si="21"/>
        <v>28.527000000000001</v>
      </c>
      <c r="AF31" s="114">
        <f t="shared" si="22"/>
        <v>0.64570406982858342</v>
      </c>
      <c r="AG31" s="101"/>
      <c r="AH31" s="115">
        <f t="shared" si="23"/>
        <v>0.64570406982858342</v>
      </c>
      <c r="AI31" s="96">
        <v>6.7662499999999998E-6</v>
      </c>
      <c r="AJ31" s="99"/>
      <c r="AK31" s="96">
        <f t="shared" si="26"/>
        <v>0.46093691672073916</v>
      </c>
      <c r="AL31" s="99"/>
      <c r="AM31" s="116">
        <f t="shared" si="24"/>
        <v>0.46093691672073916</v>
      </c>
    </row>
    <row r="32" spans="1:53" ht="15" customHeight="1" x14ac:dyDescent="0.2">
      <c r="A32" s="26"/>
      <c r="B32" s="26"/>
      <c r="C32"/>
      <c r="E32" s="145"/>
      <c r="F32" s="24"/>
      <c r="G32" s="24"/>
      <c r="H32" s="19"/>
      <c r="I32" s="18"/>
      <c r="J32" s="171"/>
      <c r="K32" s="165"/>
      <c r="L32" s="16"/>
      <c r="M32" s="171"/>
      <c r="N32" s="165"/>
      <c r="O32" s="16"/>
      <c r="P32" s="171"/>
      <c r="Q32" s="165"/>
      <c r="R32" s="16"/>
      <c r="S32" s="171"/>
      <c r="T32" s="165"/>
      <c r="U32" s="16"/>
      <c r="V32" s="171"/>
      <c r="W32" s="165"/>
      <c r="X32" s="16"/>
      <c r="Y32" s="171"/>
      <c r="Z32" s="165"/>
      <c r="AA32" s="16"/>
      <c r="AB32" s="16"/>
      <c r="AC32" s="18"/>
      <c r="AD32" s="16"/>
      <c r="AF32" s="27"/>
      <c r="AG32" s="16"/>
      <c r="AH32" s="23"/>
    </row>
    <row r="33" spans="1:53" s="127" customFormat="1" x14ac:dyDescent="0.2">
      <c r="A33" s="126" t="s">
        <v>71</v>
      </c>
      <c r="B33" s="127" t="s">
        <v>70</v>
      </c>
      <c r="C33" s="128" t="s">
        <v>72</v>
      </c>
      <c r="E33" s="150"/>
      <c r="I33" s="128" t="s">
        <v>22</v>
      </c>
      <c r="J33" s="140"/>
      <c r="K33" s="126" t="s">
        <v>25</v>
      </c>
      <c r="M33" s="140"/>
      <c r="N33" s="126" t="s">
        <v>26</v>
      </c>
      <c r="O33" s="126"/>
      <c r="P33" s="188"/>
      <c r="Q33" s="126" t="s">
        <v>27</v>
      </c>
      <c r="S33" s="140"/>
      <c r="T33" s="126" t="s">
        <v>28</v>
      </c>
      <c r="U33" s="126"/>
      <c r="V33" s="188"/>
      <c r="W33" s="126" t="s">
        <v>29</v>
      </c>
      <c r="Y33" s="140"/>
      <c r="Z33" s="126" t="s">
        <v>52</v>
      </c>
      <c r="AC33" s="128" t="s">
        <v>61</v>
      </c>
      <c r="AF33" s="128" t="s">
        <v>34</v>
      </c>
      <c r="AI33" s="129" t="s">
        <v>80</v>
      </c>
      <c r="AJ33" s="130"/>
      <c r="AK33" s="129" t="s">
        <v>81</v>
      </c>
      <c r="AL33" s="130"/>
      <c r="AM33" s="130"/>
    </row>
    <row r="34" spans="1:53" x14ac:dyDescent="0.2">
      <c r="A34" s="1" t="s">
        <v>37</v>
      </c>
      <c r="B34" s="15" t="s">
        <v>51</v>
      </c>
      <c r="C34" s="8" t="s">
        <v>21</v>
      </c>
      <c r="D34" s="1" t="s">
        <v>17</v>
      </c>
      <c r="E34" s="149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139" t="s">
        <v>24</v>
      </c>
      <c r="K34" s="1" t="s">
        <v>31</v>
      </c>
      <c r="L34" s="1" t="s">
        <v>32</v>
      </c>
      <c r="M34" s="139" t="s">
        <v>33</v>
      </c>
      <c r="N34" s="1" t="s">
        <v>31</v>
      </c>
      <c r="O34" s="1" t="s">
        <v>32</v>
      </c>
      <c r="P34" s="139" t="s">
        <v>33</v>
      </c>
      <c r="Q34" s="1" t="s">
        <v>31</v>
      </c>
      <c r="R34" s="1" t="s">
        <v>32</v>
      </c>
      <c r="S34" s="139" t="s">
        <v>33</v>
      </c>
      <c r="T34" s="1" t="s">
        <v>31</v>
      </c>
      <c r="U34" s="1" t="s">
        <v>32</v>
      </c>
      <c r="V34" s="139" t="s">
        <v>33</v>
      </c>
      <c r="W34" s="1" t="s">
        <v>31</v>
      </c>
      <c r="X34" s="1" t="s">
        <v>32</v>
      </c>
      <c r="Y34" s="139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57" t="s">
        <v>31</v>
      </c>
      <c r="AJ34" s="55" t="s">
        <v>32</v>
      </c>
      <c r="AK34" s="57" t="s">
        <v>31</v>
      </c>
      <c r="AL34" s="55" t="s">
        <v>32</v>
      </c>
      <c r="AM34" s="55" t="s">
        <v>33</v>
      </c>
    </row>
    <row r="35" spans="1:53" x14ac:dyDescent="0.2">
      <c r="A35" s="1" t="s">
        <v>38</v>
      </c>
      <c r="B35" s="15" t="s">
        <v>57</v>
      </c>
      <c r="C35" s="7">
        <v>0</v>
      </c>
      <c r="D35">
        <v>0</v>
      </c>
      <c r="E35" s="145">
        <v>1.09595</v>
      </c>
      <c r="F35" s="24">
        <v>1.9000000000000001E-4</v>
      </c>
      <c r="G35" s="24">
        <v>5.3953000000000001E-2</v>
      </c>
      <c r="H35" s="19">
        <f>G35/0.0075</f>
        <v>7.1937333333333333</v>
      </c>
      <c r="I35" s="105"/>
      <c r="J35" s="172"/>
      <c r="O35" s="97"/>
      <c r="Q35">
        <v>0</v>
      </c>
      <c r="R35" s="3"/>
      <c r="T35">
        <v>0</v>
      </c>
      <c r="U35" s="97"/>
      <c r="W35">
        <v>0</v>
      </c>
      <c r="X35" s="97"/>
      <c r="Z35">
        <v>0</v>
      </c>
      <c r="AA35" s="97"/>
      <c r="AC35" s="7">
        <v>0</v>
      </c>
      <c r="AD35" s="97"/>
      <c r="AE35">
        <v>0</v>
      </c>
      <c r="AG35" s="97"/>
      <c r="AI35" s="18">
        <v>1.521E-3</v>
      </c>
      <c r="AJ35" s="97"/>
      <c r="AK35" s="64"/>
      <c r="AL35" s="63"/>
      <c r="AM35" s="61">
        <f>AK35+AL35</f>
        <v>0</v>
      </c>
    </row>
    <row r="36" spans="1:53" x14ac:dyDescent="0.2">
      <c r="A36" s="1" t="s">
        <v>73</v>
      </c>
      <c r="B36" s="15" t="s">
        <v>74</v>
      </c>
      <c r="C36" s="7">
        <v>3.5256599999999998</v>
      </c>
      <c r="D36">
        <v>0.1</v>
      </c>
      <c r="E36" s="145">
        <v>1.0661700000000001</v>
      </c>
      <c r="F36" s="24">
        <v>2.2000000000000001E-4</v>
      </c>
      <c r="G36" s="24">
        <v>2.7285E-2</v>
      </c>
      <c r="H36" s="19">
        <f t="shared" ref="H36" si="27">G36/0.0075</f>
        <v>3.6380000000000003</v>
      </c>
      <c r="I36" s="105"/>
      <c r="J36" s="172"/>
      <c r="K36" s="16">
        <v>121400</v>
      </c>
      <c r="L36" s="16"/>
      <c r="M36" s="171">
        <f>K36+L36</f>
        <v>121400</v>
      </c>
      <c r="N36" s="16">
        <v>3403000</v>
      </c>
      <c r="O36" s="97"/>
      <c r="P36" s="171">
        <f>N36+O36</f>
        <v>3403000</v>
      </c>
      <c r="Q36" s="16">
        <v>74.569999999999993</v>
      </c>
      <c r="R36" s="100"/>
      <c r="S36" s="171">
        <f>Q36+R36</f>
        <v>74.569999999999993</v>
      </c>
      <c r="T36" s="16">
        <v>0.25080000000000002</v>
      </c>
      <c r="U36" s="97"/>
      <c r="V36" s="171">
        <f>T36+U36</f>
        <v>0.25080000000000002</v>
      </c>
      <c r="W36" s="16">
        <v>1.1919999999999999E-3</v>
      </c>
      <c r="X36" s="97"/>
      <c r="Y36" s="171">
        <f>W36+X36</f>
        <v>1.1919999999999999E-3</v>
      </c>
      <c r="Z36" s="16">
        <v>0</v>
      </c>
      <c r="AA36" s="97"/>
      <c r="AB36" s="16">
        <f>Z36+AA36</f>
        <v>0</v>
      </c>
      <c r="AC36" s="18">
        <f>(Q36+T36+W36+Z36)/1000</f>
        <v>7.482199199999999E-2</v>
      </c>
      <c r="AD36" s="97"/>
      <c r="AE36">
        <f>AC36+AD36</f>
        <v>7.482199199999999E-2</v>
      </c>
      <c r="AF36" s="27">
        <f>Q36/AC36/1000</f>
        <v>0.99663211318939504</v>
      </c>
      <c r="AG36" s="97"/>
      <c r="AH36" s="23">
        <f>S36/AE36/1000</f>
        <v>0.99663211318939504</v>
      </c>
      <c r="AI36" s="18">
        <v>1.4816600000000001E-3</v>
      </c>
      <c r="AJ36" s="97"/>
      <c r="AK36" s="64"/>
      <c r="AL36" s="63"/>
      <c r="AM36" s="61">
        <f>AK36+AL36</f>
        <v>0</v>
      </c>
    </row>
    <row r="37" spans="1:53" x14ac:dyDescent="0.2">
      <c r="A37" s="1" t="s">
        <v>69</v>
      </c>
      <c r="B37" s="90">
        <v>1</v>
      </c>
      <c r="C37" s="7">
        <v>35.256599999999999</v>
      </c>
      <c r="D37">
        <v>1</v>
      </c>
      <c r="E37" s="145">
        <v>1.0557300000000001</v>
      </c>
      <c r="F37" s="24">
        <v>2.2000000000000001E-4</v>
      </c>
      <c r="G37" s="24">
        <v>1.7537000000000001E-2</v>
      </c>
      <c r="H37" s="19">
        <f>G37/0.0075</f>
        <v>2.3382666666666667</v>
      </c>
      <c r="I37" s="105"/>
      <c r="J37" s="172"/>
      <c r="K37" s="16">
        <v>117700</v>
      </c>
      <c r="L37" s="16"/>
      <c r="M37" s="171">
        <f t="shared" ref="M37:M42" si="28">K37+L37</f>
        <v>117700</v>
      </c>
      <c r="N37" s="16">
        <v>3401000</v>
      </c>
      <c r="O37" s="97"/>
      <c r="P37" s="171">
        <f t="shared" ref="P37:P42" si="29">N37+O37</f>
        <v>3401000</v>
      </c>
      <c r="Q37" s="16">
        <v>1729</v>
      </c>
      <c r="R37" s="100"/>
      <c r="S37" s="171">
        <f t="shared" ref="S37:S42" si="30">Q37+R37</f>
        <v>1729</v>
      </c>
      <c r="T37" s="16">
        <v>35.94</v>
      </c>
      <c r="U37" s="97"/>
      <c r="V37" s="171">
        <f t="shared" ref="V37:V42" si="31">T37+U37</f>
        <v>35.94</v>
      </c>
      <c r="W37" s="16">
        <v>1.7769999999999999</v>
      </c>
      <c r="X37" s="97"/>
      <c r="Y37" s="171">
        <f t="shared" ref="Y37:Y42" si="32">W37+X37</f>
        <v>1.7769999999999999</v>
      </c>
      <c r="Z37" s="16">
        <v>1.2019999999999999E-2</v>
      </c>
      <c r="AA37" s="97"/>
      <c r="AB37" s="16">
        <f t="shared" ref="AB37:AB42" si="33">Z37+AA37</f>
        <v>1.2019999999999999E-2</v>
      </c>
      <c r="AC37" s="18">
        <f t="shared" ref="AC37:AC42" si="34">(Q37+T37+W37+Z37)/1000</f>
        <v>1.7667290200000001</v>
      </c>
      <c r="AD37" s="97"/>
      <c r="AE37">
        <f t="shared" ref="AE37:AE42" si="35">AC37+AD37</f>
        <v>1.7667290200000001</v>
      </c>
      <c r="AF37" s="27">
        <f t="shared" ref="AF37:AF42" si="36">Q37/AC37/1000</f>
        <v>0.97864470466444253</v>
      </c>
      <c r="AG37" s="97"/>
      <c r="AH37" s="23">
        <f t="shared" ref="AH37:AH42" si="37">S37/AE37/1000</f>
        <v>0.97864470466444253</v>
      </c>
      <c r="AI37" s="18">
        <v>1.45118E-3</v>
      </c>
      <c r="AJ37" s="97"/>
      <c r="AK37" s="64"/>
      <c r="AL37" s="63"/>
      <c r="AM37" s="61">
        <f t="shared" ref="AM37:AM42" si="38">AK37+AL37</f>
        <v>0</v>
      </c>
    </row>
    <row r="38" spans="1:53" x14ac:dyDescent="0.2">
      <c r="A38" s="320" t="e" vm="1">
        <v>#VALUE!</v>
      </c>
      <c r="B38" s="321"/>
      <c r="C38" s="7">
        <v>176.28299999999999</v>
      </c>
      <c r="D38">
        <v>5</v>
      </c>
      <c r="E38" s="145">
        <v>1.0245599999999999</v>
      </c>
      <c r="F38" s="24">
        <v>2.1000000000000001E-4</v>
      </c>
      <c r="G38" s="24">
        <v>-1.1776999999999999E-2</v>
      </c>
      <c r="H38" s="19">
        <f t="shared" ref="H38:H42" si="39">G38/0.0075</f>
        <v>-1.5702666666666667</v>
      </c>
      <c r="I38" s="105"/>
      <c r="J38" s="172"/>
      <c r="K38" s="16">
        <v>102500</v>
      </c>
      <c r="L38" s="16"/>
      <c r="M38" s="171">
        <f t="shared" si="28"/>
        <v>102500</v>
      </c>
      <c r="N38" s="16">
        <v>3392000</v>
      </c>
      <c r="O38" s="2"/>
      <c r="P38" s="171">
        <f t="shared" si="29"/>
        <v>3392000</v>
      </c>
      <c r="Q38" s="16">
        <v>7683</v>
      </c>
      <c r="R38" s="2"/>
      <c r="S38" s="171">
        <f t="shared" si="30"/>
        <v>7683</v>
      </c>
      <c r="T38" s="16">
        <v>682.5</v>
      </c>
      <c r="U38" s="2"/>
      <c r="V38" s="171">
        <f t="shared" si="31"/>
        <v>682.5</v>
      </c>
      <c r="W38" s="16">
        <v>162.1</v>
      </c>
      <c r="X38" s="2"/>
      <c r="Y38" s="171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18">
        <f t="shared" si="34"/>
        <v>8.5334310000000002</v>
      </c>
      <c r="AD38" s="2"/>
      <c r="AE38">
        <f t="shared" si="35"/>
        <v>8.5334310000000002</v>
      </c>
      <c r="AF38" s="27">
        <f t="shared" si="36"/>
        <v>0.90034125781294772</v>
      </c>
      <c r="AG38" s="2"/>
      <c r="AH38" s="23">
        <f t="shared" si="37"/>
        <v>0.90034125781294772</v>
      </c>
      <c r="AI38" s="18">
        <v>1.3746299999999999E-3</v>
      </c>
      <c r="AJ38" s="2"/>
      <c r="AK38" s="64"/>
      <c r="AL38" s="63"/>
      <c r="AM38" s="61">
        <f t="shared" si="38"/>
        <v>0</v>
      </c>
    </row>
    <row r="39" spans="1:53" s="3" customFormat="1" x14ac:dyDescent="0.2">
      <c r="A39" s="320"/>
      <c r="B39" s="321"/>
      <c r="C39" s="102">
        <v>352.56599999999997</v>
      </c>
      <c r="D39" s="3">
        <v>10</v>
      </c>
      <c r="E39" s="147">
        <v>0.98282000000000003</v>
      </c>
      <c r="F39" s="103">
        <v>1.7000000000000001E-4</v>
      </c>
      <c r="G39" s="103">
        <v>-5.5932999999999997E-2</v>
      </c>
      <c r="H39" s="104">
        <f t="shared" si="39"/>
        <v>-7.4577333333333335</v>
      </c>
      <c r="I39" s="105"/>
      <c r="J39" s="172"/>
      <c r="K39" s="100">
        <v>86180</v>
      </c>
      <c r="L39" s="100"/>
      <c r="M39" s="172">
        <f t="shared" si="28"/>
        <v>86180</v>
      </c>
      <c r="N39" s="100">
        <v>3380000</v>
      </c>
      <c r="O39" s="100"/>
      <c r="P39" s="172">
        <f t="shared" si="29"/>
        <v>3380000</v>
      </c>
      <c r="Q39" s="100">
        <v>12580</v>
      </c>
      <c r="R39" s="100"/>
      <c r="S39" s="172">
        <f t="shared" si="30"/>
        <v>12580</v>
      </c>
      <c r="T39" s="100">
        <v>1928</v>
      </c>
      <c r="U39" s="100"/>
      <c r="V39" s="172">
        <f t="shared" si="31"/>
        <v>1928</v>
      </c>
      <c r="W39" s="100">
        <v>788.3</v>
      </c>
      <c r="X39" s="100"/>
      <c r="Y39" s="172">
        <f t="shared" si="32"/>
        <v>788.3</v>
      </c>
      <c r="Z39" s="100">
        <v>61.02</v>
      </c>
      <c r="AA39" s="100"/>
      <c r="AB39" s="100">
        <f t="shared" si="33"/>
        <v>61.02</v>
      </c>
      <c r="AC39" s="105">
        <f t="shared" si="34"/>
        <v>15.35732</v>
      </c>
      <c r="AD39" s="100"/>
      <c r="AE39" s="3">
        <f t="shared" si="35"/>
        <v>15.35732</v>
      </c>
      <c r="AF39" s="106">
        <f t="shared" si="36"/>
        <v>0.81915334185912647</v>
      </c>
      <c r="AG39" s="100"/>
      <c r="AH39" s="107">
        <f t="shared" si="37"/>
        <v>0.81915334185912647</v>
      </c>
      <c r="AI39" s="105">
        <v>1.3216E-3</v>
      </c>
      <c r="AJ39" s="117"/>
      <c r="AK39" s="96"/>
      <c r="AL39" s="97"/>
      <c r="AM39" s="108">
        <f t="shared" si="38"/>
        <v>0</v>
      </c>
      <c r="BA39" s="3" t="s">
        <v>36</v>
      </c>
    </row>
    <row r="40" spans="1:53" s="3" customFormat="1" x14ac:dyDescent="0.2">
      <c r="A40" s="320"/>
      <c r="B40" s="321"/>
      <c r="C40" s="102">
        <v>528.84900000000005</v>
      </c>
      <c r="D40" s="3">
        <v>15</v>
      </c>
      <c r="E40" s="147">
        <v>0.94396000000000002</v>
      </c>
      <c r="F40" s="103">
        <v>2.3000000000000001E-4</v>
      </c>
      <c r="G40" s="103">
        <v>-9.9094000000000002E-2</v>
      </c>
      <c r="H40" s="104">
        <f t="shared" si="39"/>
        <v>-13.212533333333335</v>
      </c>
      <c r="I40" s="105"/>
      <c r="J40" s="172"/>
      <c r="K40" s="100">
        <v>72080</v>
      </c>
      <c r="L40" s="100"/>
      <c r="M40" s="172">
        <f t="shared" si="28"/>
        <v>72080</v>
      </c>
      <c r="N40" s="100">
        <v>3368000</v>
      </c>
      <c r="O40" s="100"/>
      <c r="P40" s="172">
        <f t="shared" si="29"/>
        <v>3368000</v>
      </c>
      <c r="Q40" s="100">
        <v>15780</v>
      </c>
      <c r="R40" s="100"/>
      <c r="S40" s="172">
        <f t="shared" si="30"/>
        <v>15780</v>
      </c>
      <c r="T40" s="100">
        <v>3300</v>
      </c>
      <c r="U40" s="100"/>
      <c r="V40" s="172">
        <f t="shared" si="31"/>
        <v>3300</v>
      </c>
      <c r="W40" s="100">
        <v>1674</v>
      </c>
      <c r="X40" s="100"/>
      <c r="Y40" s="172">
        <f t="shared" si="32"/>
        <v>1674</v>
      </c>
      <c r="Z40" s="100">
        <v>210.4</v>
      </c>
      <c r="AA40" s="100"/>
      <c r="AB40" s="100">
        <f t="shared" si="33"/>
        <v>210.4</v>
      </c>
      <c r="AC40" s="105">
        <f t="shared" si="34"/>
        <v>20.964400000000001</v>
      </c>
      <c r="AD40" s="100"/>
      <c r="AE40" s="3">
        <f t="shared" si="35"/>
        <v>20.964400000000001</v>
      </c>
      <c r="AF40" s="106">
        <f t="shared" si="36"/>
        <v>0.75270458491538039</v>
      </c>
      <c r="AG40" s="100"/>
      <c r="AH40" s="107">
        <f t="shared" si="37"/>
        <v>0.75270458491538039</v>
      </c>
      <c r="AI40" s="105">
        <v>1.29564E-3</v>
      </c>
      <c r="AK40" s="96"/>
      <c r="AL40" s="97"/>
      <c r="AM40" s="108">
        <f t="shared" si="38"/>
        <v>0</v>
      </c>
    </row>
    <row r="41" spans="1:53" s="3" customFormat="1" x14ac:dyDescent="0.2">
      <c r="A41" s="320"/>
      <c r="B41" s="321"/>
      <c r="C41" s="102">
        <v>705.13199999999995</v>
      </c>
      <c r="D41" s="3">
        <v>20</v>
      </c>
      <c r="E41" s="155">
        <v>0.90863000000000005</v>
      </c>
      <c r="F41" s="103">
        <v>2.0000000000000001E-4</v>
      </c>
      <c r="G41" s="103">
        <v>-0.14369399999999999</v>
      </c>
      <c r="H41" s="104">
        <f t="shared" si="39"/>
        <v>-19.159199999999998</v>
      </c>
      <c r="I41" s="105"/>
      <c r="J41" s="172"/>
      <c r="K41" s="100">
        <v>59850</v>
      </c>
      <c r="L41" s="100"/>
      <c r="M41" s="172">
        <f t="shared" si="28"/>
        <v>59850</v>
      </c>
      <c r="N41" s="100">
        <v>3355000</v>
      </c>
      <c r="O41" s="100"/>
      <c r="P41" s="172">
        <f t="shared" si="29"/>
        <v>3355000</v>
      </c>
      <c r="Q41" s="100">
        <v>17840</v>
      </c>
      <c r="R41" s="100"/>
      <c r="S41" s="172">
        <f t="shared" si="30"/>
        <v>17840</v>
      </c>
      <c r="T41" s="100">
        <v>4664</v>
      </c>
      <c r="U41" s="100"/>
      <c r="V41" s="172">
        <f t="shared" si="31"/>
        <v>4664</v>
      </c>
      <c r="W41" s="100">
        <v>2624</v>
      </c>
      <c r="X41" s="100"/>
      <c r="Y41" s="172">
        <f t="shared" si="32"/>
        <v>2624</v>
      </c>
      <c r="Z41" s="100">
        <v>470.4</v>
      </c>
      <c r="AA41" s="100"/>
      <c r="AB41" s="100">
        <f t="shared" si="33"/>
        <v>470.4</v>
      </c>
      <c r="AC41" s="105">
        <f t="shared" si="34"/>
        <v>25.598400000000002</v>
      </c>
      <c r="AD41" s="100"/>
      <c r="AE41" s="3">
        <f t="shared" si="35"/>
        <v>25.598400000000002</v>
      </c>
      <c r="AF41" s="106">
        <f t="shared" si="36"/>
        <v>0.6969185574098381</v>
      </c>
      <c r="AG41" s="100"/>
      <c r="AH41" s="107">
        <f t="shared" si="37"/>
        <v>0.6969185574098381</v>
      </c>
      <c r="AI41" s="105">
        <v>1.28459E-3</v>
      </c>
      <c r="AK41" s="96"/>
      <c r="AL41" s="97"/>
      <c r="AM41" s="108">
        <f t="shared" si="38"/>
        <v>0</v>
      </c>
    </row>
    <row r="42" spans="1:53" s="110" customFormat="1" x14ac:dyDescent="0.2">
      <c r="A42" s="322"/>
      <c r="B42" s="323"/>
      <c r="C42" s="109">
        <v>881.41399999999999</v>
      </c>
      <c r="D42" s="110">
        <v>25</v>
      </c>
      <c r="E42" s="146">
        <v>0.87548999999999999</v>
      </c>
      <c r="F42" s="111">
        <v>2.0000000000000001E-4</v>
      </c>
      <c r="G42" s="111">
        <v>-0.18784600000000001</v>
      </c>
      <c r="H42" s="112">
        <f t="shared" si="39"/>
        <v>-25.046133333333337</v>
      </c>
      <c r="I42" s="113"/>
      <c r="J42" s="173"/>
      <c r="K42" s="100">
        <v>49280</v>
      </c>
      <c r="L42" s="101"/>
      <c r="M42" s="173">
        <f t="shared" si="28"/>
        <v>49280</v>
      </c>
      <c r="N42" s="100">
        <v>3341000</v>
      </c>
      <c r="O42" s="101"/>
      <c r="P42" s="173">
        <f t="shared" si="29"/>
        <v>3341000</v>
      </c>
      <c r="Q42" s="100">
        <v>19160</v>
      </c>
      <c r="R42" s="101"/>
      <c r="S42" s="173">
        <f t="shared" si="30"/>
        <v>19160</v>
      </c>
      <c r="T42" s="100">
        <v>5956</v>
      </c>
      <c r="U42" s="101"/>
      <c r="V42" s="173">
        <f t="shared" si="31"/>
        <v>5956</v>
      </c>
      <c r="W42" s="100">
        <v>3530</v>
      </c>
      <c r="X42" s="101"/>
      <c r="Y42" s="173">
        <f t="shared" si="32"/>
        <v>3530</v>
      </c>
      <c r="Z42" s="100">
        <v>839.3</v>
      </c>
      <c r="AA42" s="101"/>
      <c r="AB42" s="101">
        <f t="shared" si="33"/>
        <v>839.3</v>
      </c>
      <c r="AC42" s="113">
        <f t="shared" si="34"/>
        <v>29.485299999999999</v>
      </c>
      <c r="AD42" s="101"/>
      <c r="AE42" s="110">
        <f t="shared" si="35"/>
        <v>29.485299999999999</v>
      </c>
      <c r="AF42" s="114">
        <f t="shared" si="36"/>
        <v>0.64981533170766459</v>
      </c>
      <c r="AG42" s="101"/>
      <c r="AH42" s="115">
        <f t="shared" si="37"/>
        <v>0.64981533170766459</v>
      </c>
      <c r="AI42" s="113">
        <v>1.2837E-3</v>
      </c>
      <c r="AK42" s="98"/>
      <c r="AL42" s="99"/>
      <c r="AM42" s="116">
        <f t="shared" si="38"/>
        <v>0</v>
      </c>
    </row>
    <row r="43" spans="1:53" x14ac:dyDescent="0.2">
      <c r="A43" s="26"/>
      <c r="B43" s="26"/>
      <c r="C43"/>
      <c r="E43" s="145"/>
      <c r="F43" s="24"/>
      <c r="G43" s="24"/>
      <c r="H43" s="19"/>
      <c r="I43" s="18"/>
      <c r="J43" s="171"/>
      <c r="K43" s="165"/>
      <c r="L43" s="16"/>
      <c r="M43" s="171"/>
      <c r="N43" s="165"/>
      <c r="O43" s="16"/>
      <c r="P43" s="171"/>
      <c r="Q43" s="165"/>
      <c r="R43" s="16"/>
      <c r="S43" s="171"/>
      <c r="T43" s="165"/>
      <c r="U43" s="16"/>
      <c r="V43" s="171"/>
      <c r="W43" s="165"/>
      <c r="X43" s="16"/>
      <c r="Y43" s="171"/>
      <c r="Z43" s="165"/>
      <c r="AA43" s="16"/>
      <c r="AB43" s="16"/>
      <c r="AC43" s="18"/>
      <c r="AD43" s="16"/>
      <c r="AF43" s="27"/>
      <c r="AG43" s="16"/>
      <c r="AH43" s="23"/>
    </row>
    <row r="44" spans="1:53" s="121" customFormat="1" x14ac:dyDescent="0.2">
      <c r="A44" s="120" t="s">
        <v>71</v>
      </c>
      <c r="B44" s="121" t="s">
        <v>70</v>
      </c>
      <c r="C44" s="122" t="s">
        <v>72</v>
      </c>
      <c r="E44" s="148"/>
      <c r="I44" s="122" t="s">
        <v>22</v>
      </c>
      <c r="J44" s="138"/>
      <c r="K44" s="120" t="s">
        <v>25</v>
      </c>
      <c r="M44" s="138"/>
      <c r="N44" s="120" t="s">
        <v>26</v>
      </c>
      <c r="O44" s="120"/>
      <c r="P44" s="187"/>
      <c r="Q44" s="120" t="s">
        <v>27</v>
      </c>
      <c r="S44" s="138"/>
      <c r="T44" s="120" t="s">
        <v>28</v>
      </c>
      <c r="U44" s="120"/>
      <c r="V44" s="187"/>
      <c r="W44" s="120" t="s">
        <v>29</v>
      </c>
      <c r="Y44" s="138"/>
      <c r="Z44" s="120" t="s">
        <v>52</v>
      </c>
      <c r="AC44" s="122" t="s">
        <v>61</v>
      </c>
      <c r="AF44" s="122" t="s">
        <v>34</v>
      </c>
      <c r="AI44" s="123" t="s">
        <v>80</v>
      </c>
      <c r="AJ44" s="124"/>
      <c r="AK44" s="123" t="s">
        <v>81</v>
      </c>
      <c r="AL44" s="124"/>
      <c r="AM44" s="124"/>
    </row>
    <row r="45" spans="1:53" x14ac:dyDescent="0.2">
      <c r="A45" s="1" t="s">
        <v>37</v>
      </c>
      <c r="B45" s="15" t="s">
        <v>51</v>
      </c>
      <c r="C45" s="8" t="s">
        <v>21</v>
      </c>
      <c r="D45" s="1" t="s">
        <v>17</v>
      </c>
      <c r="E45" s="149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139" t="s">
        <v>24</v>
      </c>
      <c r="K45" s="1" t="s">
        <v>31</v>
      </c>
      <c r="L45" s="1" t="s">
        <v>32</v>
      </c>
      <c r="M45" s="139" t="s">
        <v>33</v>
      </c>
      <c r="N45" s="1" t="s">
        <v>31</v>
      </c>
      <c r="O45" s="1" t="s">
        <v>32</v>
      </c>
      <c r="P45" s="139" t="s">
        <v>33</v>
      </c>
      <c r="Q45" s="1" t="s">
        <v>31</v>
      </c>
      <c r="R45" s="1" t="s">
        <v>32</v>
      </c>
      <c r="S45" s="139" t="s">
        <v>33</v>
      </c>
      <c r="T45" s="1" t="s">
        <v>31</v>
      </c>
      <c r="U45" s="1" t="s">
        <v>32</v>
      </c>
      <c r="V45" s="139" t="s">
        <v>33</v>
      </c>
      <c r="W45" s="1" t="s">
        <v>31</v>
      </c>
      <c r="X45" s="1" t="s">
        <v>32</v>
      </c>
      <c r="Y45" s="139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57" t="s">
        <v>31</v>
      </c>
      <c r="AJ45" s="55" t="s">
        <v>32</v>
      </c>
      <c r="AK45" s="57" t="s">
        <v>31</v>
      </c>
      <c r="AL45" s="55" t="s">
        <v>32</v>
      </c>
      <c r="AM45" s="55" t="s">
        <v>33</v>
      </c>
    </row>
    <row r="46" spans="1:53" x14ac:dyDescent="0.2">
      <c r="A46" s="1" t="s">
        <v>38</v>
      </c>
      <c r="B46" s="15" t="s">
        <v>57</v>
      </c>
      <c r="C46" s="7">
        <v>0</v>
      </c>
      <c r="D46">
        <v>0</v>
      </c>
      <c r="E46" s="145">
        <v>1.1416299999999999</v>
      </c>
      <c r="F46" s="24">
        <v>2.9E-4</v>
      </c>
      <c r="G46" s="24">
        <v>0.124059</v>
      </c>
      <c r="H46" s="19">
        <f>G46/0.0075</f>
        <v>16.5412</v>
      </c>
      <c r="I46" s="105"/>
      <c r="J46" s="172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64">
        <v>3.9388200000000002E-4</v>
      </c>
      <c r="AJ46" s="97"/>
      <c r="AK46" s="64">
        <f>AI46*(7710000000000000000)*23.1662*3.016/(6.022E+23)*(C46*24*60*60)</f>
        <v>0</v>
      </c>
      <c r="AL46" s="63"/>
      <c r="AM46" s="61">
        <f>AK46+AL46</f>
        <v>0</v>
      </c>
    </row>
    <row r="47" spans="1:53" x14ac:dyDescent="0.2">
      <c r="A47" s="1" t="s">
        <v>73</v>
      </c>
      <c r="B47" s="15" t="s">
        <v>74</v>
      </c>
      <c r="C47" s="7">
        <v>3.5256599999999998</v>
      </c>
      <c r="D47">
        <v>0.1</v>
      </c>
      <c r="E47" s="145">
        <v>1.1084799999999999</v>
      </c>
      <c r="F47" s="24">
        <v>3.1E-4</v>
      </c>
      <c r="G47" s="24">
        <v>9.7864000000000007E-2</v>
      </c>
      <c r="H47" s="19">
        <f t="shared" ref="H47" si="40">G47/0.0075</f>
        <v>13.048533333333335</v>
      </c>
      <c r="I47" s="105"/>
      <c r="J47" s="172"/>
      <c r="K47" s="16">
        <v>121400</v>
      </c>
      <c r="L47" s="16"/>
      <c r="M47" s="171">
        <f>K47+L47</f>
        <v>121400</v>
      </c>
      <c r="N47" s="16">
        <v>3403000</v>
      </c>
      <c r="O47" s="16"/>
      <c r="P47" s="171">
        <f>N47+O47</f>
        <v>3403000</v>
      </c>
      <c r="Q47" s="16">
        <v>72.02</v>
      </c>
      <c r="R47" s="16"/>
      <c r="S47" s="171">
        <f>Q47+R47</f>
        <v>72.02</v>
      </c>
      <c r="T47" s="16">
        <v>0.2369</v>
      </c>
      <c r="U47" s="16"/>
      <c r="V47" s="171">
        <f>T47+U47</f>
        <v>0.2369</v>
      </c>
      <c r="W47" s="16">
        <v>1.083E-3</v>
      </c>
      <c r="X47" s="16"/>
      <c r="Y47" s="171">
        <f>W47+X47</f>
        <v>1.083E-3</v>
      </c>
      <c r="Z47" s="16">
        <v>0</v>
      </c>
      <c r="AA47" s="16"/>
      <c r="AB47" s="16">
        <f>Z47+AA47</f>
        <v>0</v>
      </c>
      <c r="AC47" s="18">
        <f>(Q47+T47+W47+Z47)/1000</f>
        <v>7.2257982999999998E-2</v>
      </c>
      <c r="AD47" s="16"/>
      <c r="AE47">
        <f>AC47+AD47</f>
        <v>7.2257982999999998E-2</v>
      </c>
      <c r="AF47" s="27">
        <f>Q47/AC47/1000</f>
        <v>0.99670648155235664</v>
      </c>
      <c r="AG47" s="16"/>
      <c r="AH47" s="23">
        <f>S47/AE47/1000</f>
        <v>0.99670648155235664</v>
      </c>
      <c r="AI47" s="64">
        <v>3.8274499999999998E-4</v>
      </c>
      <c r="AJ47" s="97"/>
      <c r="AK47" s="64">
        <f t="shared" ref="AK47:AK53" si="41">AI47*(7710000000000000000)*23.1662*3.016/(6.022E+23)*(C47*24*60*60)</f>
        <v>0.10429499373946478</v>
      </c>
      <c r="AL47" s="63"/>
      <c r="AM47" s="61">
        <f>AK47+AL47</f>
        <v>0.10429499373946478</v>
      </c>
    </row>
    <row r="48" spans="1:53" x14ac:dyDescent="0.2">
      <c r="A48" s="1" t="s">
        <v>69</v>
      </c>
      <c r="B48" s="90">
        <v>5</v>
      </c>
      <c r="C48" s="7">
        <v>35.256599999999999</v>
      </c>
      <c r="D48">
        <v>1</v>
      </c>
      <c r="E48" s="145">
        <v>1.09622</v>
      </c>
      <c r="F48" s="24">
        <v>2.9E-4</v>
      </c>
      <c r="G48" s="24">
        <v>8.7774000000000005E-2</v>
      </c>
      <c r="H48" s="19">
        <f>G48/0.0075</f>
        <v>11.703200000000001</v>
      </c>
      <c r="I48" s="105"/>
      <c r="J48" s="172"/>
      <c r="K48" s="16">
        <v>117700</v>
      </c>
      <c r="L48" s="16"/>
      <c r="M48" s="171">
        <f t="shared" ref="M48:M53" si="42">K48+L48</f>
        <v>117700</v>
      </c>
      <c r="N48" s="16">
        <v>3401000</v>
      </c>
      <c r="O48" s="16"/>
      <c r="P48" s="171">
        <f t="shared" ref="P48:P53" si="43">N48+O48</f>
        <v>3401000</v>
      </c>
      <c r="Q48" s="16">
        <v>1670</v>
      </c>
      <c r="R48" s="16"/>
      <c r="S48" s="171">
        <f t="shared" ref="S48:S53" si="44">Q48+R48</f>
        <v>1670</v>
      </c>
      <c r="T48" s="16">
        <v>34.54</v>
      </c>
      <c r="U48" s="16"/>
      <c r="V48" s="171">
        <f t="shared" ref="V48:V53" si="45">T48+U48</f>
        <v>34.54</v>
      </c>
      <c r="W48" s="16">
        <v>1.641</v>
      </c>
      <c r="X48" s="16"/>
      <c r="Y48" s="171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18">
        <f t="shared" ref="AC48:AC53" si="48">(Q48+T48+W48+Z48)/1000</f>
        <v>1.7061921</v>
      </c>
      <c r="AD48" s="16"/>
      <c r="AE48">
        <f t="shared" ref="AE48:AE53" si="49">AC48+AD48</f>
        <v>1.7061921</v>
      </c>
      <c r="AF48" s="27">
        <f t="shared" ref="AF48:AF53" si="50">Q48/AC48/1000</f>
        <v>0.97878779300408203</v>
      </c>
      <c r="AG48" s="16"/>
      <c r="AH48" s="23">
        <f t="shared" ref="AH48:AH53" si="51">S48/AE48/1000</f>
        <v>0.97878779300408203</v>
      </c>
      <c r="AI48" s="64">
        <v>3.7514200000000002E-4</v>
      </c>
      <c r="AJ48" s="97"/>
      <c r="AK48" s="64">
        <f t="shared" si="41"/>
        <v>1.0222323620533331</v>
      </c>
      <c r="AL48" s="63"/>
      <c r="AM48" s="61">
        <f t="shared" ref="AM48:AM53" si="52">AK48+AL48</f>
        <v>1.0222323620533331</v>
      </c>
    </row>
    <row r="49" spans="1:53" x14ac:dyDescent="0.2">
      <c r="A49" s="320" t="e" vm="1">
        <v>#VALUE!</v>
      </c>
      <c r="B49" s="321"/>
      <c r="C49" s="7">
        <v>176.28299999999999</v>
      </c>
      <c r="D49">
        <v>5</v>
      </c>
      <c r="E49" s="145">
        <v>1.0630599999999999</v>
      </c>
      <c r="F49" s="24">
        <v>2.7999999999999998E-4</v>
      </c>
      <c r="G49" s="24">
        <v>5.9318999999999997E-2</v>
      </c>
      <c r="H49" s="19">
        <f t="shared" ref="H49:H53" si="53">G49/0.0075</f>
        <v>7.9092000000000002</v>
      </c>
      <c r="I49" s="105"/>
      <c r="J49" s="172"/>
      <c r="K49" s="16">
        <v>102500</v>
      </c>
      <c r="L49" s="16"/>
      <c r="M49" s="171">
        <f t="shared" si="42"/>
        <v>102500</v>
      </c>
      <c r="N49" s="16">
        <v>3392000</v>
      </c>
      <c r="O49" s="16"/>
      <c r="P49" s="171">
        <f t="shared" si="43"/>
        <v>3392000</v>
      </c>
      <c r="Q49" s="16">
        <v>7437</v>
      </c>
      <c r="R49" s="16"/>
      <c r="S49" s="171">
        <f t="shared" si="44"/>
        <v>7437</v>
      </c>
      <c r="T49" s="16">
        <v>663.5</v>
      </c>
      <c r="U49" s="16"/>
      <c r="V49" s="171">
        <f t="shared" si="45"/>
        <v>663.5</v>
      </c>
      <c r="W49" s="16">
        <v>152.4</v>
      </c>
      <c r="X49" s="16"/>
      <c r="Y49" s="171">
        <f t="shared" si="46"/>
        <v>152.4</v>
      </c>
      <c r="Z49" s="16">
        <v>5.5</v>
      </c>
      <c r="AA49" s="16"/>
      <c r="AB49" s="16">
        <f t="shared" si="47"/>
        <v>5.5</v>
      </c>
      <c r="AC49" s="18">
        <f t="shared" si="48"/>
        <v>8.2584</v>
      </c>
      <c r="AD49" s="16"/>
      <c r="AE49">
        <f t="shared" si="49"/>
        <v>8.2584</v>
      </c>
      <c r="AF49" s="27">
        <f t="shared" si="50"/>
        <v>0.90053763440860213</v>
      </c>
      <c r="AG49" s="16"/>
      <c r="AH49" s="23">
        <f t="shared" si="51"/>
        <v>0.90053763440860213</v>
      </c>
      <c r="AI49" s="64">
        <v>3.5671299999999998E-4</v>
      </c>
      <c r="AJ49" s="97"/>
      <c r="AK49" s="64">
        <f t="shared" si="41"/>
        <v>4.8600739528649228</v>
      </c>
      <c r="AL49" s="63"/>
      <c r="AM49" s="61">
        <f t="shared" si="52"/>
        <v>4.8600739528649228</v>
      </c>
    </row>
    <row r="50" spans="1:53" x14ac:dyDescent="0.2">
      <c r="A50" s="320"/>
      <c r="B50" s="321"/>
      <c r="C50" s="7">
        <v>352.56599999999997</v>
      </c>
      <c r="D50">
        <v>10</v>
      </c>
      <c r="E50" s="145">
        <v>1.01667</v>
      </c>
      <c r="F50" s="24">
        <v>2.7E-4</v>
      </c>
      <c r="G50" s="24">
        <v>1.6396999999999998E-2</v>
      </c>
      <c r="H50" s="19">
        <f t="shared" si="53"/>
        <v>2.1862666666666666</v>
      </c>
      <c r="I50" s="105"/>
      <c r="J50" s="172"/>
      <c r="K50" s="16">
        <v>85960</v>
      </c>
      <c r="L50" s="16"/>
      <c r="M50" s="171">
        <f t="shared" si="42"/>
        <v>85960</v>
      </c>
      <c r="N50" s="16">
        <v>3381000</v>
      </c>
      <c r="O50" s="16"/>
      <c r="P50" s="171">
        <f t="shared" si="43"/>
        <v>3381000</v>
      </c>
      <c r="Q50" s="16">
        <v>12180</v>
      </c>
      <c r="R50" s="16"/>
      <c r="S50" s="171">
        <f t="shared" si="44"/>
        <v>12180</v>
      </c>
      <c r="T50" s="16">
        <v>1892</v>
      </c>
      <c r="U50" s="16"/>
      <c r="V50" s="171">
        <f t="shared" si="45"/>
        <v>1892</v>
      </c>
      <c r="W50" s="16">
        <v>747.8</v>
      </c>
      <c r="X50" s="16"/>
      <c r="Y50" s="171">
        <f t="shared" si="46"/>
        <v>747.8</v>
      </c>
      <c r="Z50" s="16">
        <v>58.38</v>
      </c>
      <c r="AA50" s="16"/>
      <c r="AB50" s="16">
        <f t="shared" si="47"/>
        <v>58.38</v>
      </c>
      <c r="AC50" s="18">
        <f t="shared" si="48"/>
        <v>14.878179999999999</v>
      </c>
      <c r="AD50" s="16"/>
      <c r="AE50">
        <f t="shared" si="49"/>
        <v>14.878179999999999</v>
      </c>
      <c r="AF50" s="27">
        <f t="shared" si="50"/>
        <v>0.81864851749340317</v>
      </c>
      <c r="AG50" s="16"/>
      <c r="AH50" s="23">
        <f t="shared" si="51"/>
        <v>0.81864851749340317</v>
      </c>
      <c r="AI50" s="64">
        <v>3.4375999999999997E-4</v>
      </c>
      <c r="AJ50" s="97"/>
      <c r="AK50" s="64">
        <f t="shared" si="41"/>
        <v>9.3671888719325942</v>
      </c>
      <c r="AL50" s="63"/>
      <c r="AM50" s="61">
        <f t="shared" si="52"/>
        <v>9.3671888719325942</v>
      </c>
      <c r="BA50" t="s">
        <v>36</v>
      </c>
    </row>
    <row r="51" spans="1:53" s="3" customFormat="1" x14ac:dyDescent="0.2">
      <c r="A51" s="320"/>
      <c r="B51" s="321"/>
      <c r="C51" s="102">
        <v>528.84900000000005</v>
      </c>
      <c r="D51" s="3">
        <v>15</v>
      </c>
      <c r="E51" s="147">
        <v>0.97570999999999997</v>
      </c>
      <c r="F51" s="103">
        <v>2.9E-4</v>
      </c>
      <c r="G51" s="103">
        <v>-2.4895E-2</v>
      </c>
      <c r="H51" s="104">
        <f t="shared" si="53"/>
        <v>-3.3193333333333337</v>
      </c>
      <c r="I51" s="105"/>
      <c r="J51" s="172"/>
      <c r="K51" s="100">
        <v>71690</v>
      </c>
      <c r="L51" s="100"/>
      <c r="M51" s="172">
        <f t="shared" si="42"/>
        <v>71690</v>
      </c>
      <c r="N51" s="100">
        <v>3368000</v>
      </c>
      <c r="O51" s="100"/>
      <c r="P51" s="172">
        <f t="shared" si="43"/>
        <v>3368000</v>
      </c>
      <c r="Q51" s="100">
        <v>15220</v>
      </c>
      <c r="R51" s="100"/>
      <c r="S51" s="172">
        <f t="shared" si="44"/>
        <v>15220</v>
      </c>
      <c r="T51" s="100">
        <v>3252</v>
      </c>
      <c r="U51" s="100"/>
      <c r="V51" s="172">
        <f t="shared" si="45"/>
        <v>3252</v>
      </c>
      <c r="W51" s="100">
        <v>1598</v>
      </c>
      <c r="X51" s="100"/>
      <c r="Y51" s="172">
        <f t="shared" si="46"/>
        <v>1598</v>
      </c>
      <c r="Z51" s="100">
        <v>203.6</v>
      </c>
      <c r="AA51" s="100"/>
      <c r="AB51" s="100">
        <f t="shared" si="47"/>
        <v>203.6</v>
      </c>
      <c r="AC51" s="105">
        <f t="shared" si="48"/>
        <v>20.273599999999998</v>
      </c>
      <c r="AD51" s="100"/>
      <c r="AE51" s="3">
        <f t="shared" si="49"/>
        <v>20.273599999999998</v>
      </c>
      <c r="AF51" s="106">
        <f t="shared" si="50"/>
        <v>0.75073001341646284</v>
      </c>
      <c r="AG51" s="100"/>
      <c r="AH51" s="107">
        <f t="shared" si="51"/>
        <v>0.75073001341646284</v>
      </c>
      <c r="AI51" s="96">
        <v>3.38353E-4</v>
      </c>
      <c r="AJ51" s="97"/>
      <c r="AK51" s="96">
        <f t="shared" si="41"/>
        <v>13.829778579757722</v>
      </c>
      <c r="AL51" s="97"/>
      <c r="AM51" s="108">
        <f t="shared" si="52"/>
        <v>13.829778579757722</v>
      </c>
    </row>
    <row r="52" spans="1:53" s="3" customFormat="1" x14ac:dyDescent="0.2">
      <c r="A52" s="320"/>
      <c r="B52" s="321"/>
      <c r="C52" s="102">
        <v>705.13199999999995</v>
      </c>
      <c r="D52" s="3">
        <v>20</v>
      </c>
      <c r="E52" s="155">
        <v>0.93664999999999998</v>
      </c>
      <c r="F52" s="103">
        <v>3.1E-4</v>
      </c>
      <c r="G52" s="103">
        <v>-6.7635000000000001E-2</v>
      </c>
      <c r="H52" s="104">
        <f t="shared" si="53"/>
        <v>-9.0180000000000007</v>
      </c>
      <c r="I52" s="105"/>
      <c r="J52" s="172"/>
      <c r="K52" s="100">
        <v>59290</v>
      </c>
      <c r="L52" s="100"/>
      <c r="M52" s="172">
        <f t="shared" si="42"/>
        <v>59290</v>
      </c>
      <c r="N52" s="100">
        <v>3356000</v>
      </c>
      <c r="O52" s="100"/>
      <c r="P52" s="172">
        <f t="shared" si="43"/>
        <v>3356000</v>
      </c>
      <c r="Q52" s="100">
        <v>17180</v>
      </c>
      <c r="R52" s="100"/>
      <c r="S52" s="172">
        <f t="shared" si="44"/>
        <v>17180</v>
      </c>
      <c r="T52" s="100">
        <v>4610</v>
      </c>
      <c r="U52" s="100"/>
      <c r="V52" s="172">
        <f t="shared" si="45"/>
        <v>4610</v>
      </c>
      <c r="W52" s="100">
        <v>2512</v>
      </c>
      <c r="X52" s="100"/>
      <c r="Y52" s="172">
        <f t="shared" si="46"/>
        <v>2512</v>
      </c>
      <c r="Z52" s="100">
        <v>459.2</v>
      </c>
      <c r="AA52" s="100"/>
      <c r="AB52" s="100">
        <f t="shared" si="47"/>
        <v>459.2</v>
      </c>
      <c r="AC52" s="105">
        <f t="shared" si="48"/>
        <v>24.761200000000002</v>
      </c>
      <c r="AD52" s="100"/>
      <c r="AE52" s="3">
        <f t="shared" si="49"/>
        <v>24.761200000000002</v>
      </c>
      <c r="AF52" s="106">
        <f t="shared" si="50"/>
        <v>0.69382743970405303</v>
      </c>
      <c r="AG52" s="100"/>
      <c r="AH52" s="107">
        <f t="shared" si="51"/>
        <v>0.69382743970405303</v>
      </c>
      <c r="AI52" s="96">
        <v>3.3609500000000001E-4</v>
      </c>
      <c r="AJ52" s="97"/>
      <c r="AK52" s="96">
        <f t="shared" si="41"/>
        <v>18.316647334839338</v>
      </c>
      <c r="AL52" s="97"/>
      <c r="AM52" s="108">
        <f t="shared" si="52"/>
        <v>18.316647334839338</v>
      </c>
    </row>
    <row r="53" spans="1:53" s="110" customFormat="1" x14ac:dyDescent="0.2">
      <c r="A53" s="322"/>
      <c r="B53" s="323"/>
      <c r="C53" s="109">
        <v>881.41399999999999</v>
      </c>
      <c r="D53" s="110">
        <v>25</v>
      </c>
      <c r="E53" s="146">
        <v>0.90022999999999997</v>
      </c>
      <c r="F53" s="111">
        <v>2.5000000000000001E-4</v>
      </c>
      <c r="G53" s="111">
        <v>-0.11082699999999999</v>
      </c>
      <c r="H53" s="112">
        <f t="shared" si="53"/>
        <v>-14.776933333333334</v>
      </c>
      <c r="I53" s="113"/>
      <c r="J53" s="173"/>
      <c r="K53" s="100">
        <v>48540</v>
      </c>
      <c r="L53" s="101"/>
      <c r="M53" s="173">
        <f t="shared" si="42"/>
        <v>48540</v>
      </c>
      <c r="N53" s="100">
        <v>3343000</v>
      </c>
      <c r="O53" s="101"/>
      <c r="P53" s="173">
        <f t="shared" si="43"/>
        <v>3343000</v>
      </c>
      <c r="Q53" s="100">
        <v>18420</v>
      </c>
      <c r="R53" s="101"/>
      <c r="S53" s="173">
        <f t="shared" si="44"/>
        <v>18420</v>
      </c>
      <c r="T53" s="100">
        <v>5905</v>
      </c>
      <c r="U53" s="101"/>
      <c r="V53" s="173">
        <f t="shared" si="45"/>
        <v>5905</v>
      </c>
      <c r="W53" s="100">
        <v>3380</v>
      </c>
      <c r="X53" s="101"/>
      <c r="Y53" s="173">
        <f t="shared" si="46"/>
        <v>3380</v>
      </c>
      <c r="Z53" s="100">
        <v>825</v>
      </c>
      <c r="AA53" s="101"/>
      <c r="AB53" s="101">
        <f t="shared" si="47"/>
        <v>825</v>
      </c>
      <c r="AC53" s="113">
        <f t="shared" si="48"/>
        <v>28.53</v>
      </c>
      <c r="AD53" s="101"/>
      <c r="AE53" s="110">
        <f t="shared" si="49"/>
        <v>28.53</v>
      </c>
      <c r="AF53" s="114">
        <f t="shared" si="50"/>
        <v>0.64563617245005256</v>
      </c>
      <c r="AG53" s="101"/>
      <c r="AH53" s="107">
        <f t="shared" si="51"/>
        <v>0.64563617245005256</v>
      </c>
      <c r="AI53" s="98">
        <v>3.36841E-4</v>
      </c>
      <c r="AJ53" s="99"/>
      <c r="AK53" s="98">
        <f t="shared" si="41"/>
        <v>22.946602913745505</v>
      </c>
      <c r="AL53" s="99"/>
      <c r="AM53" s="116">
        <f t="shared" si="52"/>
        <v>22.946602913745505</v>
      </c>
    </row>
    <row r="54" spans="1:53" x14ac:dyDescent="0.2">
      <c r="A54" s="26"/>
      <c r="B54" s="26"/>
      <c r="C54"/>
      <c r="E54" s="145"/>
      <c r="F54" s="24"/>
      <c r="G54" s="24"/>
      <c r="H54" s="19"/>
      <c r="I54" s="18"/>
      <c r="J54" s="171"/>
      <c r="K54" s="165"/>
      <c r="L54" s="16"/>
      <c r="M54" s="171"/>
      <c r="N54" s="165"/>
      <c r="O54" s="16"/>
      <c r="P54" s="171"/>
      <c r="Q54" s="165"/>
      <c r="R54" s="16"/>
      <c r="S54" s="171"/>
      <c r="T54" s="165"/>
      <c r="U54" s="16"/>
      <c r="V54" s="171"/>
      <c r="W54" s="165"/>
      <c r="X54" s="16"/>
      <c r="Y54" s="171"/>
      <c r="Z54" s="165"/>
      <c r="AA54" s="16"/>
      <c r="AB54" s="16"/>
      <c r="AC54" s="18"/>
      <c r="AD54" s="16"/>
      <c r="AF54" s="27"/>
      <c r="AG54" s="16"/>
      <c r="AH54" s="23"/>
    </row>
    <row r="55" spans="1:53" s="121" customFormat="1" x14ac:dyDescent="0.2">
      <c r="A55" s="120" t="s">
        <v>71</v>
      </c>
      <c r="B55" s="121" t="s">
        <v>70</v>
      </c>
      <c r="C55" s="122" t="s">
        <v>72</v>
      </c>
      <c r="E55" s="148"/>
      <c r="I55" s="122" t="s">
        <v>22</v>
      </c>
      <c r="J55" s="138"/>
      <c r="K55" s="120" t="s">
        <v>25</v>
      </c>
      <c r="M55" s="138"/>
      <c r="N55" s="120" t="s">
        <v>26</v>
      </c>
      <c r="O55" s="120"/>
      <c r="P55" s="187"/>
      <c r="Q55" s="120" t="s">
        <v>27</v>
      </c>
      <c r="S55" s="138"/>
      <c r="T55" s="120" t="s">
        <v>28</v>
      </c>
      <c r="U55" s="120"/>
      <c r="V55" s="187"/>
      <c r="W55" s="120" t="s">
        <v>29</v>
      </c>
      <c r="Y55" s="138"/>
      <c r="Z55" s="120" t="s">
        <v>52</v>
      </c>
      <c r="AC55" s="122" t="s">
        <v>61</v>
      </c>
      <c r="AF55" s="122" t="s">
        <v>34</v>
      </c>
      <c r="AI55" s="123" t="s">
        <v>80</v>
      </c>
      <c r="AJ55" s="124"/>
      <c r="AK55" s="123" t="s">
        <v>81</v>
      </c>
      <c r="AL55" s="124"/>
      <c r="AM55" s="124"/>
    </row>
    <row r="56" spans="1:53" x14ac:dyDescent="0.2">
      <c r="A56" s="1" t="s">
        <v>37</v>
      </c>
      <c r="B56" s="15" t="s">
        <v>51</v>
      </c>
      <c r="C56" s="8" t="s">
        <v>21</v>
      </c>
      <c r="D56" s="1" t="s">
        <v>17</v>
      </c>
      <c r="E56" s="149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139" t="s">
        <v>24</v>
      </c>
      <c r="K56" s="1" t="s">
        <v>31</v>
      </c>
      <c r="L56" s="1" t="s">
        <v>32</v>
      </c>
      <c r="M56" s="139" t="s">
        <v>33</v>
      </c>
      <c r="N56" s="1" t="s">
        <v>31</v>
      </c>
      <c r="O56" s="1" t="s">
        <v>32</v>
      </c>
      <c r="P56" s="139" t="s">
        <v>33</v>
      </c>
      <c r="Q56" s="1" t="s">
        <v>31</v>
      </c>
      <c r="R56" s="1" t="s">
        <v>32</v>
      </c>
      <c r="S56" s="139" t="s">
        <v>33</v>
      </c>
      <c r="T56" s="1" t="s">
        <v>31</v>
      </c>
      <c r="U56" s="1" t="s">
        <v>32</v>
      </c>
      <c r="V56" s="139" t="s">
        <v>33</v>
      </c>
      <c r="W56" s="1" t="s">
        <v>31</v>
      </c>
      <c r="X56" s="1" t="s">
        <v>32</v>
      </c>
      <c r="Y56" s="139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57" t="s">
        <v>31</v>
      </c>
      <c r="AJ56" s="55" t="s">
        <v>32</v>
      </c>
      <c r="AK56" s="57" t="s">
        <v>31</v>
      </c>
      <c r="AL56" s="55" t="s">
        <v>32</v>
      </c>
      <c r="AM56" s="55" t="s">
        <v>33</v>
      </c>
    </row>
    <row r="57" spans="1:53" x14ac:dyDescent="0.2">
      <c r="A57" s="1" t="s">
        <v>38</v>
      </c>
      <c r="B57" s="15" t="s">
        <v>57</v>
      </c>
      <c r="C57" s="7">
        <v>0</v>
      </c>
      <c r="D57">
        <v>0</v>
      </c>
      <c r="E57" s="145">
        <v>1.12459</v>
      </c>
      <c r="F57" s="24">
        <v>2.9E-4</v>
      </c>
      <c r="G57" s="24">
        <v>0.110787</v>
      </c>
      <c r="H57" s="19">
        <f>G57/0.0075</f>
        <v>14.771599999999999</v>
      </c>
      <c r="I57" s="105"/>
      <c r="J57" s="172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64">
        <v>7.7381599999999998E-4</v>
      </c>
      <c r="AJ57" s="97"/>
      <c r="AK57" s="64">
        <f t="shared" ref="AK57:AK64" si="54">AI57*(7710000000000000000)*23.1662*3.016/(6.022E+23)*(C57*24*60*60)</f>
        <v>0</v>
      </c>
      <c r="AL57" s="63"/>
      <c r="AM57" s="61">
        <f>AK57+AL57</f>
        <v>0</v>
      </c>
    </row>
    <row r="58" spans="1:53" x14ac:dyDescent="0.2">
      <c r="A58" s="1" t="s">
        <v>73</v>
      </c>
      <c r="B58" s="15" t="s">
        <v>74</v>
      </c>
      <c r="C58" s="7">
        <v>3.5256599999999998</v>
      </c>
      <c r="D58">
        <v>0.1</v>
      </c>
      <c r="E58" s="145">
        <v>1.0932200000000001</v>
      </c>
      <c r="F58" s="24">
        <v>2.9999999999999997E-4</v>
      </c>
      <c r="G58" s="24">
        <v>8.5271E-2</v>
      </c>
      <c r="H58" s="19">
        <f t="shared" ref="H58" si="55">G58/0.0075</f>
        <v>11.369466666666668</v>
      </c>
      <c r="I58" s="105"/>
      <c r="J58" s="172"/>
      <c r="K58" s="16">
        <v>121400</v>
      </c>
      <c r="L58" s="100"/>
      <c r="M58" s="171">
        <f>K58+L58</f>
        <v>121400</v>
      </c>
      <c r="N58" s="16">
        <v>3403000</v>
      </c>
      <c r="O58" s="100"/>
      <c r="P58" s="171">
        <f>N58+O58</f>
        <v>3403000</v>
      </c>
      <c r="Q58" s="16">
        <v>73.23</v>
      </c>
      <c r="R58" s="100"/>
      <c r="S58" s="171">
        <f>Q58+R58</f>
        <v>73.23</v>
      </c>
      <c r="T58" s="16">
        <v>0.24349999999999999</v>
      </c>
      <c r="U58" s="100"/>
      <c r="V58" s="171">
        <f>T58+U58</f>
        <v>0.24349999999999999</v>
      </c>
      <c r="W58" s="16">
        <v>1.132E-3</v>
      </c>
      <c r="X58" s="100"/>
      <c r="Y58" s="171">
        <f>W58+X58</f>
        <v>1.132E-3</v>
      </c>
      <c r="Z58" s="16">
        <v>0</v>
      </c>
      <c r="AA58" s="100"/>
      <c r="AB58" s="16">
        <f>Z58+AA58</f>
        <v>0</v>
      </c>
      <c r="AC58" s="18">
        <f>(Q58+T58+W58+Z58)/1000</f>
        <v>7.3474631999999998E-2</v>
      </c>
      <c r="AD58" s="100"/>
      <c r="AE58">
        <f>AC58+AD58</f>
        <v>7.3474631999999998E-2</v>
      </c>
      <c r="AF58" s="27">
        <f>Q58/AC58/1000</f>
        <v>0.99667052432464054</v>
      </c>
      <c r="AG58" s="100"/>
      <c r="AH58" s="23">
        <f>S58/AE58/1000</f>
        <v>0.99667052432464054</v>
      </c>
      <c r="AI58" s="64">
        <v>7.5378700000000001E-4</v>
      </c>
      <c r="AJ58" s="97"/>
      <c r="AK58" s="64">
        <f t="shared" si="54"/>
        <v>0.20540101228204138</v>
      </c>
      <c r="AL58" s="63"/>
      <c r="AM58" s="61">
        <f>AK58+AL58</f>
        <v>0.20540101228204138</v>
      </c>
    </row>
    <row r="59" spans="1:53" x14ac:dyDescent="0.2">
      <c r="A59" s="1" t="s">
        <v>69</v>
      </c>
      <c r="B59" s="91">
        <v>10</v>
      </c>
      <c r="C59" s="7">
        <v>35.256599999999999</v>
      </c>
      <c r="D59">
        <v>1</v>
      </c>
      <c r="E59" s="145">
        <v>1.08179</v>
      </c>
      <c r="F59" s="24">
        <v>3.3E-4</v>
      </c>
      <c r="G59" s="24">
        <v>7.5606000000000007E-2</v>
      </c>
      <c r="H59" s="19">
        <f>G59/0.0075</f>
        <v>10.080800000000002</v>
      </c>
      <c r="I59" s="105"/>
      <c r="J59" s="172"/>
      <c r="K59" s="16">
        <v>117700</v>
      </c>
      <c r="L59" s="100"/>
      <c r="M59" s="171">
        <f t="shared" ref="M59:M64" si="56">K59+L59</f>
        <v>117700</v>
      </c>
      <c r="N59" s="16">
        <v>3401000</v>
      </c>
      <c r="O59" s="100"/>
      <c r="P59" s="171">
        <f t="shared" ref="P59:P64" si="57">N59+O59</f>
        <v>3401000</v>
      </c>
      <c r="Q59" s="16">
        <v>1698</v>
      </c>
      <c r="R59" s="100"/>
      <c r="S59" s="171">
        <f t="shared" ref="S59:S64" si="58">Q59+R59</f>
        <v>1698</v>
      </c>
      <c r="T59" s="16">
        <v>35.17</v>
      </c>
      <c r="U59" s="100"/>
      <c r="V59" s="171">
        <f t="shared" ref="V59:V64" si="59">T59+U59</f>
        <v>35.17</v>
      </c>
      <c r="W59" s="16">
        <v>1.702</v>
      </c>
      <c r="X59" s="100"/>
      <c r="Y59" s="171">
        <f t="shared" ref="Y59:Y64" si="60">W59+X59</f>
        <v>1.702</v>
      </c>
      <c r="Z59" s="16">
        <v>1.15E-2</v>
      </c>
      <c r="AA59" s="100"/>
      <c r="AB59" s="16">
        <f t="shared" ref="AB59:AB64" si="61">Z59+AA59</f>
        <v>1.15E-2</v>
      </c>
      <c r="AC59" s="18">
        <f t="shared" ref="AC59:AC64" si="62">(Q59+T59+W59+Z59)/1000</f>
        <v>1.7348835000000002</v>
      </c>
      <c r="AD59" s="100"/>
      <c r="AE59">
        <f t="shared" ref="AE59:AE64" si="63">AC59+AD59</f>
        <v>1.7348835000000002</v>
      </c>
      <c r="AF59" s="27">
        <f t="shared" ref="AF59:AF64" si="64">Q59/AC59/1000</f>
        <v>0.97874007101917782</v>
      </c>
      <c r="AG59" s="100"/>
      <c r="AH59" s="23">
        <f t="shared" ref="AH59:AH64" si="65">S59/AE59/1000</f>
        <v>0.97874007101917782</v>
      </c>
      <c r="AI59" s="64">
        <v>7.3817800000000003E-4</v>
      </c>
      <c r="AJ59" s="97"/>
      <c r="AK59" s="64">
        <f t="shared" si="54"/>
        <v>2.011476828922929</v>
      </c>
      <c r="AL59" s="63"/>
      <c r="AM59" s="61">
        <f t="shared" ref="AM59:AM64" si="66">AK59+AL59</f>
        <v>2.011476828922929</v>
      </c>
    </row>
    <row r="60" spans="1:53" x14ac:dyDescent="0.2">
      <c r="A60" s="320" t="e" vm="1">
        <v>#VALUE!</v>
      </c>
      <c r="B60" s="321"/>
      <c r="C60" s="7">
        <v>176.28299999999999</v>
      </c>
      <c r="D60">
        <v>5</v>
      </c>
      <c r="E60" s="145">
        <v>1.0490699999999999</v>
      </c>
      <c r="F60" s="24">
        <v>3.5E-4</v>
      </c>
      <c r="G60" s="24">
        <v>4.6774999999999997E-2</v>
      </c>
      <c r="H60" s="19">
        <f t="shared" ref="H60:H64" si="67">G60/0.0075</f>
        <v>6.2366666666666664</v>
      </c>
      <c r="I60" s="105"/>
      <c r="J60" s="172"/>
      <c r="K60" s="16">
        <v>102500</v>
      </c>
      <c r="L60" s="100"/>
      <c r="M60" s="171">
        <f t="shared" si="56"/>
        <v>102500</v>
      </c>
      <c r="N60" s="16">
        <v>3392000</v>
      </c>
      <c r="O60" s="100"/>
      <c r="P60" s="171">
        <f t="shared" si="57"/>
        <v>3392000</v>
      </c>
      <c r="Q60" s="16">
        <v>7550</v>
      </c>
      <c r="R60" s="100"/>
      <c r="S60" s="171">
        <f t="shared" si="58"/>
        <v>7550</v>
      </c>
      <c r="T60" s="16">
        <v>672.6</v>
      </c>
      <c r="U60" s="100"/>
      <c r="V60" s="171">
        <f t="shared" si="59"/>
        <v>672.6</v>
      </c>
      <c r="W60" s="16">
        <v>156.80000000000001</v>
      </c>
      <c r="X60" s="100"/>
      <c r="Y60" s="171">
        <f t="shared" si="60"/>
        <v>156.80000000000001</v>
      </c>
      <c r="Z60" s="16">
        <v>5.6520000000000001</v>
      </c>
      <c r="AA60" s="100"/>
      <c r="AB60" s="16">
        <f t="shared" si="61"/>
        <v>5.6520000000000001</v>
      </c>
      <c r="AC60" s="18">
        <f t="shared" si="62"/>
        <v>8.3850519999999999</v>
      </c>
      <c r="AD60" s="100"/>
      <c r="AE60">
        <f t="shared" si="63"/>
        <v>8.3850519999999999</v>
      </c>
      <c r="AF60" s="27">
        <f t="shared" si="64"/>
        <v>0.90041182809599751</v>
      </c>
      <c r="AG60" s="100"/>
      <c r="AH60" s="23">
        <f t="shared" si="65"/>
        <v>0.90041182809599751</v>
      </c>
      <c r="AI60" s="64">
        <v>7.0009499999999997E-4</v>
      </c>
      <c r="AJ60" s="97"/>
      <c r="AK60" s="64">
        <f t="shared" si="54"/>
        <v>9.5385182878980252</v>
      </c>
      <c r="AL60" s="63"/>
      <c r="AM60" s="61">
        <f t="shared" si="66"/>
        <v>9.5385182878980252</v>
      </c>
    </row>
    <row r="61" spans="1:53" s="201" customFormat="1" x14ac:dyDescent="0.2">
      <c r="A61" s="320"/>
      <c r="B61" s="321"/>
      <c r="C61" s="200">
        <v>352.56599999999997</v>
      </c>
      <c r="D61" s="201">
        <v>10</v>
      </c>
      <c r="E61" s="202">
        <v>1.0041800000000001</v>
      </c>
      <c r="F61" s="203">
        <v>3.2000000000000003E-4</v>
      </c>
      <c r="G61" s="203">
        <v>4.163E-3</v>
      </c>
      <c r="H61" s="204">
        <f t="shared" si="67"/>
        <v>0.55506666666666671</v>
      </c>
      <c r="I61" s="205"/>
      <c r="J61" s="206"/>
      <c r="K61" s="207">
        <v>86060</v>
      </c>
      <c r="L61" s="207"/>
      <c r="M61" s="206">
        <f t="shared" si="56"/>
        <v>86060</v>
      </c>
      <c r="N61" s="207">
        <v>3380000</v>
      </c>
      <c r="O61" s="207"/>
      <c r="P61" s="206">
        <f t="shared" si="57"/>
        <v>3380000</v>
      </c>
      <c r="Q61" s="207">
        <v>12370</v>
      </c>
      <c r="R61" s="207"/>
      <c r="S61" s="206">
        <f t="shared" si="58"/>
        <v>12370</v>
      </c>
      <c r="T61" s="207">
        <v>1909</v>
      </c>
      <c r="U61" s="207"/>
      <c r="V61" s="206">
        <f t="shared" si="59"/>
        <v>1909</v>
      </c>
      <c r="W61" s="207">
        <v>767.4</v>
      </c>
      <c r="X61" s="207"/>
      <c r="Y61" s="206">
        <f t="shared" si="60"/>
        <v>767.4</v>
      </c>
      <c r="Z61" s="207">
        <v>59.62</v>
      </c>
      <c r="AA61" s="207"/>
      <c r="AB61" s="207">
        <f t="shared" si="61"/>
        <v>59.62</v>
      </c>
      <c r="AC61" s="200">
        <f t="shared" si="62"/>
        <v>15.106020000000001</v>
      </c>
      <c r="AD61" s="207"/>
      <c r="AE61" s="201">
        <f t="shared" si="63"/>
        <v>15.106020000000001</v>
      </c>
      <c r="AF61" s="209">
        <f t="shared" si="64"/>
        <v>0.81887883108853277</v>
      </c>
      <c r="AG61" s="207"/>
      <c r="AH61" s="208">
        <f t="shared" si="65"/>
        <v>0.81887883108853277</v>
      </c>
      <c r="AI61" s="191">
        <v>6.7279099999999995E-4</v>
      </c>
      <c r="AJ61" s="192"/>
      <c r="AK61" s="210">
        <f t="shared" si="54"/>
        <v>18.33302411082267</v>
      </c>
      <c r="AL61" s="192"/>
      <c r="AM61" s="193">
        <f t="shared" si="66"/>
        <v>18.33302411082267</v>
      </c>
      <c r="BA61" s="201" t="s">
        <v>36</v>
      </c>
    </row>
    <row r="62" spans="1:53" s="3" customFormat="1" x14ac:dyDescent="0.2">
      <c r="A62" s="320"/>
      <c r="B62" s="321"/>
      <c r="C62" s="102">
        <v>528.84900000000005</v>
      </c>
      <c r="D62" s="3">
        <v>15</v>
      </c>
      <c r="E62" s="147">
        <v>0.96431999999999995</v>
      </c>
      <c r="F62" s="103">
        <v>2.7E-4</v>
      </c>
      <c r="G62" s="103">
        <v>-3.6999999999999998E-2</v>
      </c>
      <c r="H62" s="104">
        <f t="shared" si="67"/>
        <v>-4.9333333333333336</v>
      </c>
      <c r="I62" s="105"/>
      <c r="J62" s="172"/>
      <c r="K62" s="16">
        <v>71870</v>
      </c>
      <c r="L62" s="100"/>
      <c r="M62" s="172">
        <f t="shared" si="56"/>
        <v>71870</v>
      </c>
      <c r="N62" s="16">
        <v>3368000</v>
      </c>
      <c r="O62" s="100"/>
      <c r="P62" s="172">
        <f t="shared" si="57"/>
        <v>3368000</v>
      </c>
      <c r="Q62" s="16">
        <v>15480</v>
      </c>
      <c r="R62" s="100"/>
      <c r="S62" s="172">
        <f t="shared" si="58"/>
        <v>15480</v>
      </c>
      <c r="T62" s="16">
        <v>3273</v>
      </c>
      <c r="U62" s="100"/>
      <c r="V62" s="172">
        <f t="shared" si="59"/>
        <v>3273</v>
      </c>
      <c r="W62" s="16">
        <v>1636</v>
      </c>
      <c r="X62" s="100"/>
      <c r="Y62" s="172">
        <f t="shared" si="60"/>
        <v>1636</v>
      </c>
      <c r="Z62" s="16">
        <v>206.9</v>
      </c>
      <c r="AA62" s="100"/>
      <c r="AB62" s="100">
        <f t="shared" si="61"/>
        <v>206.9</v>
      </c>
      <c r="AC62" s="105">
        <f t="shared" si="62"/>
        <v>20.5959</v>
      </c>
      <c r="AD62" s="100"/>
      <c r="AE62" s="3">
        <f t="shared" si="63"/>
        <v>20.5959</v>
      </c>
      <c r="AF62" s="106">
        <f t="shared" si="64"/>
        <v>0.75160590214557255</v>
      </c>
      <c r="AG62" s="100"/>
      <c r="AH62" s="107">
        <f t="shared" si="65"/>
        <v>0.75160590214557255</v>
      </c>
      <c r="AI62" s="96">
        <v>6.6160000000000004E-4</v>
      </c>
      <c r="AJ62" s="97"/>
      <c r="AK62" s="96">
        <f t="shared" si="54"/>
        <v>27.042117280969013</v>
      </c>
      <c r="AL62" s="97"/>
      <c r="AM62" s="108">
        <f t="shared" si="66"/>
        <v>27.042117280969013</v>
      </c>
    </row>
    <row r="63" spans="1:53" s="3" customFormat="1" x14ac:dyDescent="0.2">
      <c r="A63" s="320"/>
      <c r="B63" s="321"/>
      <c r="C63" s="102">
        <v>705.13199999999995</v>
      </c>
      <c r="D63" s="3">
        <v>20</v>
      </c>
      <c r="E63" s="155">
        <v>0.92623</v>
      </c>
      <c r="F63" s="103">
        <v>3.2000000000000003E-4</v>
      </c>
      <c r="G63" s="103">
        <v>-7.9644999999999994E-2</v>
      </c>
      <c r="H63" s="104">
        <f t="shared" si="67"/>
        <v>-10.619333333333334</v>
      </c>
      <c r="I63" s="105"/>
      <c r="J63" s="172"/>
      <c r="K63" s="16">
        <v>59540</v>
      </c>
      <c r="L63" s="100"/>
      <c r="M63" s="172">
        <f t="shared" si="56"/>
        <v>59540</v>
      </c>
      <c r="N63" s="16">
        <v>3355000</v>
      </c>
      <c r="O63" s="100"/>
      <c r="P63" s="172">
        <f t="shared" si="57"/>
        <v>3355000</v>
      </c>
      <c r="Q63" s="16">
        <v>17480</v>
      </c>
      <c r="R63" s="100"/>
      <c r="S63" s="172">
        <f t="shared" si="58"/>
        <v>17480</v>
      </c>
      <c r="T63" s="16">
        <v>4631</v>
      </c>
      <c r="U63" s="100"/>
      <c r="V63" s="172">
        <f t="shared" si="59"/>
        <v>4631</v>
      </c>
      <c r="W63" s="16">
        <v>2568</v>
      </c>
      <c r="X63" s="100"/>
      <c r="Y63" s="172">
        <f t="shared" si="60"/>
        <v>2568</v>
      </c>
      <c r="Z63" s="16">
        <v>465</v>
      </c>
      <c r="AA63" s="100"/>
      <c r="AB63" s="100">
        <f t="shared" si="61"/>
        <v>465</v>
      </c>
      <c r="AC63" s="105">
        <f t="shared" si="62"/>
        <v>25.143999999999998</v>
      </c>
      <c r="AD63" s="100"/>
      <c r="AE63" s="3">
        <f t="shared" si="63"/>
        <v>25.143999999999998</v>
      </c>
      <c r="AF63" s="106">
        <f t="shared" si="64"/>
        <v>0.69519567292395801</v>
      </c>
      <c r="AG63" s="100"/>
      <c r="AH63" s="107">
        <f t="shared" si="65"/>
        <v>0.69519567292395801</v>
      </c>
      <c r="AI63" s="96">
        <v>6.5576499999999999E-4</v>
      </c>
      <c r="AJ63" s="97"/>
      <c r="AK63" s="96">
        <f t="shared" si="54"/>
        <v>35.738158078908988</v>
      </c>
      <c r="AL63" s="97"/>
      <c r="AM63" s="108">
        <f t="shared" si="66"/>
        <v>35.738158078908988</v>
      </c>
    </row>
    <row r="64" spans="1:53" s="110" customFormat="1" x14ac:dyDescent="0.2">
      <c r="A64" s="322"/>
      <c r="B64" s="323"/>
      <c r="C64" s="109">
        <v>881.41399999999999</v>
      </c>
      <c r="D64" s="110">
        <v>25</v>
      </c>
      <c r="E64" s="146">
        <v>0.89146999999999998</v>
      </c>
      <c r="F64" s="111">
        <v>2.7E-4</v>
      </c>
      <c r="G64" s="111">
        <v>-0.121743</v>
      </c>
      <c r="H64" s="112">
        <f t="shared" si="67"/>
        <v>-16.232400000000002</v>
      </c>
      <c r="I64" s="113"/>
      <c r="J64" s="173"/>
      <c r="K64" s="16">
        <v>48880</v>
      </c>
      <c r="L64" s="101"/>
      <c r="M64" s="173">
        <f t="shared" si="56"/>
        <v>48880</v>
      </c>
      <c r="N64" s="16">
        <v>3342000</v>
      </c>
      <c r="O64" s="101"/>
      <c r="P64" s="173">
        <f t="shared" si="57"/>
        <v>3342000</v>
      </c>
      <c r="Q64" s="16">
        <v>18770</v>
      </c>
      <c r="R64" s="101"/>
      <c r="S64" s="173">
        <f t="shared" si="58"/>
        <v>18770</v>
      </c>
      <c r="T64" s="16">
        <v>5918</v>
      </c>
      <c r="U64" s="101"/>
      <c r="V64" s="173">
        <f t="shared" si="59"/>
        <v>5918</v>
      </c>
      <c r="W64" s="16">
        <v>3456</v>
      </c>
      <c r="X64" s="101"/>
      <c r="Y64" s="173">
        <f t="shared" si="60"/>
        <v>3456</v>
      </c>
      <c r="Z64" s="16">
        <v>832.8</v>
      </c>
      <c r="AA64" s="101"/>
      <c r="AB64" s="101">
        <f t="shared" si="61"/>
        <v>832.8</v>
      </c>
      <c r="AC64" s="113">
        <f t="shared" si="62"/>
        <v>28.976800000000001</v>
      </c>
      <c r="AD64" s="101"/>
      <c r="AE64" s="110">
        <f t="shared" si="63"/>
        <v>28.976800000000001</v>
      </c>
      <c r="AF64" s="114">
        <f t="shared" si="64"/>
        <v>0.64775958697992875</v>
      </c>
      <c r="AG64" s="101"/>
      <c r="AH64" s="115">
        <f t="shared" si="65"/>
        <v>0.64775958697992875</v>
      </c>
      <c r="AI64" s="98">
        <v>6.5551900000000002E-4</v>
      </c>
      <c r="AJ64" s="99"/>
      <c r="AK64" s="98">
        <f t="shared" si="54"/>
        <v>44.655888669774576</v>
      </c>
      <c r="AL64" s="99"/>
      <c r="AM64" s="116">
        <f t="shared" si="66"/>
        <v>44.655888669774576</v>
      </c>
    </row>
    <row r="65" spans="1:53" ht="15" customHeight="1" x14ac:dyDescent="0.2">
      <c r="A65" s="26"/>
      <c r="B65" s="26"/>
      <c r="C65"/>
      <c r="E65" s="145"/>
      <c r="F65" s="24"/>
      <c r="G65" s="24"/>
      <c r="H65" s="19"/>
      <c r="I65" s="18"/>
      <c r="J65" s="171"/>
      <c r="K65" s="165"/>
      <c r="L65" s="16"/>
      <c r="M65" s="171"/>
      <c r="N65" s="165"/>
      <c r="O65" s="16"/>
      <c r="P65" s="171"/>
      <c r="Q65" s="165"/>
      <c r="R65" s="16"/>
      <c r="S65" s="171"/>
      <c r="T65" s="165"/>
      <c r="U65" s="16"/>
      <c r="V65" s="171"/>
      <c r="W65" s="165"/>
      <c r="X65" s="16"/>
      <c r="Y65" s="171"/>
      <c r="Z65" s="165"/>
      <c r="AA65" s="16"/>
      <c r="AB65" s="16"/>
      <c r="AC65" s="18"/>
      <c r="AD65" s="16"/>
      <c r="AF65" s="27"/>
      <c r="AG65" s="16"/>
      <c r="AH65" s="23"/>
    </row>
    <row r="66" spans="1:53" s="121" customFormat="1" x14ac:dyDescent="0.2">
      <c r="A66" s="120" t="s">
        <v>71</v>
      </c>
      <c r="B66" s="121" t="s">
        <v>70</v>
      </c>
      <c r="C66" s="122" t="s">
        <v>72</v>
      </c>
      <c r="E66" s="148"/>
      <c r="I66" s="122" t="s">
        <v>22</v>
      </c>
      <c r="J66" s="138"/>
      <c r="K66" s="120" t="s">
        <v>25</v>
      </c>
      <c r="M66" s="138"/>
      <c r="N66" s="120" t="s">
        <v>26</v>
      </c>
      <c r="O66" s="120"/>
      <c r="P66" s="187"/>
      <c r="Q66" s="120" t="s">
        <v>27</v>
      </c>
      <c r="S66" s="138"/>
      <c r="T66" s="120" t="s">
        <v>28</v>
      </c>
      <c r="U66" s="120"/>
      <c r="V66" s="187"/>
      <c r="W66" s="120" t="s">
        <v>29</v>
      </c>
      <c r="Y66" s="138"/>
      <c r="Z66" s="120" t="s">
        <v>52</v>
      </c>
      <c r="AC66" s="122" t="s">
        <v>61</v>
      </c>
      <c r="AF66" s="122" t="s">
        <v>34</v>
      </c>
      <c r="AI66" s="123" t="s">
        <v>80</v>
      </c>
      <c r="AJ66" s="124"/>
      <c r="AK66" s="123" t="s">
        <v>81</v>
      </c>
      <c r="AL66" s="124"/>
      <c r="AM66" s="124"/>
    </row>
    <row r="67" spans="1:53" x14ac:dyDescent="0.2">
      <c r="A67" s="1" t="s">
        <v>37</v>
      </c>
      <c r="B67" s="15" t="s">
        <v>51</v>
      </c>
      <c r="C67" s="8" t="s">
        <v>21</v>
      </c>
      <c r="D67" s="1" t="s">
        <v>17</v>
      </c>
      <c r="E67" s="149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139" t="s">
        <v>24</v>
      </c>
      <c r="K67" s="1" t="s">
        <v>31</v>
      </c>
      <c r="L67" s="1" t="s">
        <v>32</v>
      </c>
      <c r="M67" s="139" t="s">
        <v>33</v>
      </c>
      <c r="N67" s="1" t="s">
        <v>31</v>
      </c>
      <c r="O67" s="1" t="s">
        <v>32</v>
      </c>
      <c r="P67" s="139" t="s">
        <v>33</v>
      </c>
      <c r="Q67" s="1" t="s">
        <v>31</v>
      </c>
      <c r="R67" s="1" t="s">
        <v>32</v>
      </c>
      <c r="S67" s="139" t="s">
        <v>33</v>
      </c>
      <c r="T67" s="1" t="s">
        <v>31</v>
      </c>
      <c r="U67" s="1" t="s">
        <v>32</v>
      </c>
      <c r="V67" s="139" t="s">
        <v>33</v>
      </c>
      <c r="W67" s="1" t="s">
        <v>31</v>
      </c>
      <c r="X67" s="1" t="s">
        <v>32</v>
      </c>
      <c r="Y67" s="139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57" t="s">
        <v>31</v>
      </c>
      <c r="AJ67" s="55" t="s">
        <v>32</v>
      </c>
      <c r="AK67" s="57" t="s">
        <v>31</v>
      </c>
      <c r="AL67" s="55" t="s">
        <v>32</v>
      </c>
      <c r="AM67" s="55" t="s">
        <v>33</v>
      </c>
    </row>
    <row r="68" spans="1:53" x14ac:dyDescent="0.2">
      <c r="A68" s="1" t="s">
        <v>38</v>
      </c>
      <c r="B68" s="15" t="s">
        <v>57</v>
      </c>
      <c r="C68" s="7">
        <v>0</v>
      </c>
      <c r="D68">
        <v>0</v>
      </c>
      <c r="E68" s="145">
        <v>1.1120300000000001</v>
      </c>
      <c r="F68" s="24">
        <v>2.9999999999999997E-4</v>
      </c>
      <c r="G68" s="24">
        <v>0.100744</v>
      </c>
      <c r="H68" s="19">
        <f>G68/0.0075</f>
        <v>13.432533333333334</v>
      </c>
      <c r="I68" s="105"/>
      <c r="J68" s="172"/>
      <c r="O68" s="97"/>
      <c r="Q68">
        <v>0</v>
      </c>
      <c r="R68" s="3"/>
      <c r="T68">
        <v>0</v>
      </c>
      <c r="U68" s="97"/>
      <c r="W68">
        <v>0</v>
      </c>
      <c r="X68" s="97"/>
      <c r="Z68">
        <v>0</v>
      </c>
      <c r="AA68" s="97"/>
      <c r="AC68" s="7">
        <v>0</v>
      </c>
      <c r="AD68" s="97"/>
      <c r="AE68">
        <v>0</v>
      </c>
      <c r="AG68" s="97"/>
      <c r="AI68" s="18">
        <v>1.1455899999999999E-3</v>
      </c>
      <c r="AJ68" s="97"/>
      <c r="AK68" s="64">
        <f t="shared" ref="AK68:AK75" si="68">AI68*(7710000000000000000)*23.1662*3.016/(6.022E+23)*(C68*24*60*60)</f>
        <v>0</v>
      </c>
      <c r="AL68" s="63"/>
      <c r="AM68" s="61">
        <f>AK68+AL68</f>
        <v>0</v>
      </c>
    </row>
    <row r="69" spans="1:53" x14ac:dyDescent="0.2">
      <c r="A69" s="1" t="s">
        <v>73</v>
      </c>
      <c r="B69" s="15" t="s">
        <v>74</v>
      </c>
      <c r="C69" s="7">
        <v>3.5256599999999998</v>
      </c>
      <c r="D69">
        <v>0.1</v>
      </c>
      <c r="E69" s="145">
        <v>1.0802700000000001</v>
      </c>
      <c r="F69" s="24">
        <v>3.5E-4</v>
      </c>
      <c r="G69" s="24">
        <v>7.4304999999999996E-2</v>
      </c>
      <c r="H69" s="19">
        <f t="shared" ref="H69" si="69">G69/0.0075</f>
        <v>9.9073333333333338</v>
      </c>
      <c r="I69" s="105"/>
      <c r="J69" s="172"/>
      <c r="K69" s="16">
        <v>121400</v>
      </c>
      <c r="L69" s="16"/>
      <c r="M69" s="171">
        <f>K69+L69</f>
        <v>121400</v>
      </c>
      <c r="N69" s="16">
        <v>3403000</v>
      </c>
      <c r="O69" s="97"/>
      <c r="P69" s="171">
        <f>N69+O69</f>
        <v>3403000</v>
      </c>
      <c r="Q69" s="16">
        <v>73.72</v>
      </c>
      <c r="R69" s="100"/>
      <c r="S69" s="171">
        <f>Q69+R69</f>
        <v>73.72</v>
      </c>
      <c r="T69" s="16">
        <v>0.24640000000000001</v>
      </c>
      <c r="U69" s="97"/>
      <c r="V69" s="171">
        <f>T69+U69</f>
        <v>0.24640000000000001</v>
      </c>
      <c r="W69" s="16">
        <v>1.1559999999999999E-3</v>
      </c>
      <c r="X69" s="97"/>
      <c r="Y69" s="171">
        <f>W69+X69</f>
        <v>1.1559999999999999E-3</v>
      </c>
      <c r="Z69" s="16">
        <v>0</v>
      </c>
      <c r="AA69" s="97"/>
      <c r="AB69" s="16">
        <f>Z69+AA69</f>
        <v>0</v>
      </c>
      <c r="AC69" s="18">
        <f>(Q69+T69+W69+Z69)/1000</f>
        <v>7.396755599999999E-2</v>
      </c>
      <c r="AD69" s="97"/>
      <c r="AE69">
        <f>AC69+AD69</f>
        <v>7.396755599999999E-2</v>
      </c>
      <c r="AF69" s="27">
        <f>Q69/AC69/1000</f>
        <v>0.99665318129478297</v>
      </c>
      <c r="AG69" s="97"/>
      <c r="AH69" s="23">
        <f>S69/AE69/1000</f>
        <v>0.99665318129478297</v>
      </c>
      <c r="AI69" s="18">
        <v>1.1146400000000001E-3</v>
      </c>
      <c r="AJ69" s="97"/>
      <c r="AK69" s="64">
        <f t="shared" si="68"/>
        <v>0.30373060868661128</v>
      </c>
      <c r="AL69" s="63"/>
      <c r="AM69" s="61">
        <f>AK69+AL69</f>
        <v>0.30373060868661128</v>
      </c>
    </row>
    <row r="70" spans="1:53" x14ac:dyDescent="0.2">
      <c r="A70" s="1" t="s">
        <v>69</v>
      </c>
      <c r="B70" s="91">
        <v>15</v>
      </c>
      <c r="C70" s="7">
        <v>35.256599999999999</v>
      </c>
      <c r="D70">
        <v>1</v>
      </c>
      <c r="E70" s="145">
        <v>1.0698300000000001</v>
      </c>
      <c r="F70" s="24">
        <v>2.7E-4</v>
      </c>
      <c r="G70" s="24">
        <v>6.5271999999999997E-2</v>
      </c>
      <c r="H70" s="19">
        <f>G70/0.0075</f>
        <v>8.7029333333333341</v>
      </c>
      <c r="I70" s="105"/>
      <c r="J70" s="172"/>
      <c r="K70" s="16">
        <v>117700</v>
      </c>
      <c r="L70" s="16"/>
      <c r="M70" s="171">
        <f t="shared" ref="M70:M75" si="70">K70+L70</f>
        <v>117700</v>
      </c>
      <c r="N70" s="16">
        <v>3401000</v>
      </c>
      <c r="O70" s="97"/>
      <c r="P70" s="171">
        <f t="shared" ref="P70:P75" si="71">N70+O70</f>
        <v>3401000</v>
      </c>
      <c r="Q70" s="16">
        <v>1712</v>
      </c>
      <c r="R70" s="100"/>
      <c r="S70" s="171">
        <f t="shared" ref="S70:S75" si="72">Q70+R70</f>
        <v>1712</v>
      </c>
      <c r="T70" s="16">
        <v>35.520000000000003</v>
      </c>
      <c r="U70" s="97"/>
      <c r="V70" s="171">
        <f t="shared" ref="V70:V75" si="73">T70+U70</f>
        <v>35.520000000000003</v>
      </c>
      <c r="W70" s="16">
        <v>1.738</v>
      </c>
      <c r="X70" s="97"/>
      <c r="Y70" s="171">
        <f t="shared" ref="Y70:Y75" si="74">W70+X70</f>
        <v>1.738</v>
      </c>
      <c r="Z70" s="16">
        <v>1.175E-2</v>
      </c>
      <c r="AA70" s="97"/>
      <c r="AB70" s="16">
        <f t="shared" ref="AB70:AB75" si="75">Z70+AA70</f>
        <v>1.175E-2</v>
      </c>
      <c r="AC70" s="18">
        <f t="shared" ref="AC70:AC75" si="76">(Q70+T70+W70+Z70)/1000</f>
        <v>1.7492697499999998</v>
      </c>
      <c r="AD70" s="97"/>
      <c r="AE70">
        <f t="shared" ref="AE70:AE75" si="77">AC70+AD70</f>
        <v>1.7492697499999998</v>
      </c>
      <c r="AF70" s="27">
        <f t="shared" ref="AF70:AF75" si="78">Q70/AC70/1000</f>
        <v>0.97869410935620427</v>
      </c>
      <c r="AG70" s="97"/>
      <c r="AH70" s="23">
        <f t="shared" ref="AH70:AH75" si="79">S70/AE70/1000</f>
        <v>0.97869410935620427</v>
      </c>
      <c r="AI70" s="18">
        <v>1.0939400000000001E-3</v>
      </c>
      <c r="AJ70" s="97"/>
      <c r="AK70" s="64">
        <f t="shared" si="68"/>
        <v>2.9809002195025442</v>
      </c>
      <c r="AL70" s="63"/>
      <c r="AM70" s="61">
        <f t="shared" ref="AM70:AM75" si="80">AK70+AL70</f>
        <v>2.9809002195025442</v>
      </c>
    </row>
    <row r="71" spans="1:53" x14ac:dyDescent="0.2">
      <c r="A71" s="320" t="e" vm="1">
        <v>#VALUE!</v>
      </c>
      <c r="B71" s="321"/>
      <c r="C71" s="7">
        <v>176.28299999999999</v>
      </c>
      <c r="D71">
        <v>5</v>
      </c>
      <c r="E71" s="145">
        <v>1.0376099999999999</v>
      </c>
      <c r="F71" s="24">
        <v>3.1E-4</v>
      </c>
      <c r="G71" s="24">
        <v>3.6247000000000001E-2</v>
      </c>
      <c r="H71" s="19">
        <f t="shared" ref="H71:H75" si="81">G71/0.0075</f>
        <v>4.832933333333334</v>
      </c>
      <c r="I71" s="105"/>
      <c r="J71" s="172"/>
      <c r="K71" s="16">
        <v>102500</v>
      </c>
      <c r="L71" s="16"/>
      <c r="M71" s="171">
        <f t="shared" si="70"/>
        <v>102500</v>
      </c>
      <c r="N71" s="16">
        <v>3392000</v>
      </c>
      <c r="O71" s="2"/>
      <c r="P71" s="171">
        <f t="shared" si="71"/>
        <v>3392000</v>
      </c>
      <c r="Q71" s="16">
        <v>7612</v>
      </c>
      <c r="R71" s="2"/>
      <c r="S71" s="171">
        <f t="shared" si="72"/>
        <v>7612</v>
      </c>
      <c r="T71" s="16">
        <v>677.2</v>
      </c>
      <c r="U71" s="2"/>
      <c r="V71" s="171">
        <f t="shared" si="73"/>
        <v>677.2</v>
      </c>
      <c r="W71" s="16">
        <v>159.4</v>
      </c>
      <c r="X71" s="2"/>
      <c r="Y71" s="171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18">
        <f t="shared" si="76"/>
        <v>8.4543389999999992</v>
      </c>
      <c r="AD71" s="2"/>
      <c r="AE71">
        <f t="shared" si="77"/>
        <v>8.4543389999999992</v>
      </c>
      <c r="AF71" s="27">
        <f t="shared" si="78"/>
        <v>0.90036607238011168</v>
      </c>
      <c r="AG71" s="2"/>
      <c r="AH71" s="23">
        <f t="shared" si="79"/>
        <v>0.90036607238011168</v>
      </c>
      <c r="AI71" s="18">
        <v>1.0348E-3</v>
      </c>
      <c r="AJ71" s="2"/>
      <c r="AK71" s="64">
        <f t="shared" si="68"/>
        <v>14.098741919763567</v>
      </c>
      <c r="AL71" s="63"/>
      <c r="AM71" s="61">
        <f t="shared" si="80"/>
        <v>14.098741919763567</v>
      </c>
    </row>
    <row r="72" spans="1:53" s="3" customFormat="1" x14ac:dyDescent="0.2">
      <c r="A72" s="320"/>
      <c r="B72" s="321"/>
      <c r="C72" s="102">
        <v>352.56599999999997</v>
      </c>
      <c r="D72" s="3">
        <v>10</v>
      </c>
      <c r="E72" s="147">
        <v>0.99497999999999998</v>
      </c>
      <c r="F72" s="103">
        <v>2.7E-4</v>
      </c>
      <c r="G72" s="103">
        <v>-5.045E-3</v>
      </c>
      <c r="H72" s="104">
        <f t="shared" si="81"/>
        <v>-0.67266666666666675</v>
      </c>
      <c r="I72" s="105"/>
      <c r="J72" s="172"/>
      <c r="K72" s="16">
        <v>86120</v>
      </c>
      <c r="L72" s="100"/>
      <c r="M72" s="172">
        <f t="shared" si="70"/>
        <v>86120</v>
      </c>
      <c r="N72" s="16">
        <v>3380000</v>
      </c>
      <c r="O72" s="100"/>
      <c r="P72" s="172">
        <f t="shared" si="71"/>
        <v>3380000</v>
      </c>
      <c r="Q72" s="16">
        <v>12460</v>
      </c>
      <c r="R72" s="100"/>
      <c r="S72" s="172">
        <f t="shared" si="72"/>
        <v>12460</v>
      </c>
      <c r="T72" s="16">
        <v>1918</v>
      </c>
      <c r="U72" s="100"/>
      <c r="V72" s="172">
        <f t="shared" si="73"/>
        <v>1918</v>
      </c>
      <c r="W72" s="16">
        <v>776.1</v>
      </c>
      <c r="X72" s="100"/>
      <c r="Y72" s="172">
        <f t="shared" si="74"/>
        <v>776.1</v>
      </c>
      <c r="Z72" s="16">
        <v>60.23</v>
      </c>
      <c r="AA72" s="100"/>
      <c r="AB72" s="100">
        <f t="shared" si="75"/>
        <v>60.23</v>
      </c>
      <c r="AC72" s="105">
        <f t="shared" si="76"/>
        <v>15.21433</v>
      </c>
      <c r="AD72" s="100"/>
      <c r="AE72" s="3">
        <f t="shared" si="77"/>
        <v>15.21433</v>
      </c>
      <c r="AF72" s="106">
        <f t="shared" si="78"/>
        <v>0.81896475230917165</v>
      </c>
      <c r="AG72" s="100"/>
      <c r="AH72" s="107">
        <f t="shared" si="79"/>
        <v>0.81896475230917165</v>
      </c>
      <c r="AI72" s="105">
        <v>9.9630500000000006E-4</v>
      </c>
      <c r="AJ72" s="117"/>
      <c r="AK72" s="96">
        <f t="shared" si="68"/>
        <v>27.14852545104376</v>
      </c>
      <c r="AL72" s="97"/>
      <c r="AM72" s="108">
        <f t="shared" si="80"/>
        <v>27.14852545104376</v>
      </c>
      <c r="BA72" s="3" t="s">
        <v>36</v>
      </c>
    </row>
    <row r="73" spans="1:53" s="3" customFormat="1" x14ac:dyDescent="0.2">
      <c r="A73" s="320"/>
      <c r="B73" s="321"/>
      <c r="C73" s="102">
        <v>528.84900000000005</v>
      </c>
      <c r="D73" s="3">
        <v>15</v>
      </c>
      <c r="E73" s="147">
        <v>0.95506000000000002</v>
      </c>
      <c r="F73" s="103">
        <v>2.7E-4</v>
      </c>
      <c r="G73" s="103">
        <v>-4.7055E-2</v>
      </c>
      <c r="H73" s="104">
        <f t="shared" si="81"/>
        <v>-6.274</v>
      </c>
      <c r="I73" s="105"/>
      <c r="J73" s="172"/>
      <c r="K73" s="16">
        <v>71960</v>
      </c>
      <c r="L73" s="100"/>
      <c r="M73" s="172">
        <f t="shared" si="70"/>
        <v>71960</v>
      </c>
      <c r="N73" s="16">
        <v>3368000</v>
      </c>
      <c r="O73" s="100"/>
      <c r="P73" s="172">
        <f t="shared" si="71"/>
        <v>3368000</v>
      </c>
      <c r="Q73" s="16">
        <v>15600</v>
      </c>
      <c r="R73" s="100"/>
      <c r="S73" s="172">
        <f t="shared" si="72"/>
        <v>15600</v>
      </c>
      <c r="T73" s="16">
        <v>3288</v>
      </c>
      <c r="U73" s="100"/>
      <c r="V73" s="172">
        <f t="shared" si="73"/>
        <v>3288</v>
      </c>
      <c r="W73" s="16">
        <v>1650</v>
      </c>
      <c r="X73" s="100"/>
      <c r="Y73" s="172">
        <f t="shared" si="74"/>
        <v>1650</v>
      </c>
      <c r="Z73" s="16">
        <v>208.4</v>
      </c>
      <c r="AA73" s="100"/>
      <c r="AB73" s="100">
        <f t="shared" si="75"/>
        <v>208.4</v>
      </c>
      <c r="AC73" s="105">
        <f t="shared" si="76"/>
        <v>20.746400000000001</v>
      </c>
      <c r="AD73" s="100"/>
      <c r="AE73" s="3">
        <f t="shared" si="77"/>
        <v>20.746400000000001</v>
      </c>
      <c r="AF73" s="106">
        <f t="shared" si="78"/>
        <v>0.75193768557436469</v>
      </c>
      <c r="AG73" s="100"/>
      <c r="AH73" s="107">
        <f t="shared" si="79"/>
        <v>0.75193768557436469</v>
      </c>
      <c r="AI73" s="105">
        <v>9.7695399999999993E-4</v>
      </c>
      <c r="AK73" s="96">
        <f t="shared" si="68"/>
        <v>39.931838945150844</v>
      </c>
      <c r="AL73" s="97"/>
      <c r="AM73" s="108">
        <f t="shared" si="80"/>
        <v>39.931838945150844</v>
      </c>
    </row>
    <row r="74" spans="1:53" s="3" customFormat="1" x14ac:dyDescent="0.2">
      <c r="A74" s="320"/>
      <c r="B74" s="321"/>
      <c r="C74" s="102">
        <v>705.13199999999995</v>
      </c>
      <c r="D74" s="3">
        <v>20</v>
      </c>
      <c r="E74" s="155">
        <v>0.91849000000000003</v>
      </c>
      <c r="F74" s="103">
        <v>3.2000000000000003E-4</v>
      </c>
      <c r="G74" s="103">
        <v>-8.8743000000000002E-2</v>
      </c>
      <c r="H74" s="104">
        <f t="shared" si="81"/>
        <v>-11.832400000000002</v>
      </c>
      <c r="I74" s="105"/>
      <c r="J74" s="172"/>
      <c r="K74" s="16">
        <v>59680</v>
      </c>
      <c r="L74" s="100"/>
      <c r="M74" s="172">
        <f t="shared" si="70"/>
        <v>59680</v>
      </c>
      <c r="N74" s="16">
        <v>3355000</v>
      </c>
      <c r="O74" s="100"/>
      <c r="P74" s="172">
        <f t="shared" si="71"/>
        <v>3355000</v>
      </c>
      <c r="Q74" s="16">
        <v>17640</v>
      </c>
      <c r="R74" s="100"/>
      <c r="S74" s="172">
        <f t="shared" si="72"/>
        <v>17640</v>
      </c>
      <c r="T74" s="16">
        <v>4645</v>
      </c>
      <c r="U74" s="100"/>
      <c r="V74" s="172">
        <f t="shared" si="73"/>
        <v>4645</v>
      </c>
      <c r="W74" s="16">
        <v>2594</v>
      </c>
      <c r="X74" s="100"/>
      <c r="Y74" s="172">
        <f t="shared" si="74"/>
        <v>2594</v>
      </c>
      <c r="Z74" s="16">
        <v>467.2</v>
      </c>
      <c r="AA74" s="100"/>
      <c r="AB74" s="100">
        <f t="shared" si="75"/>
        <v>467.2</v>
      </c>
      <c r="AC74" s="105">
        <f t="shared" si="76"/>
        <v>25.3462</v>
      </c>
      <c r="AD74" s="100"/>
      <c r="AE74" s="3">
        <f t="shared" si="77"/>
        <v>25.3462</v>
      </c>
      <c r="AF74" s="106">
        <f t="shared" si="78"/>
        <v>0.69596231387742546</v>
      </c>
      <c r="AG74" s="100"/>
      <c r="AH74" s="107">
        <f t="shared" si="79"/>
        <v>0.69596231387742546</v>
      </c>
      <c r="AI74" s="105">
        <v>9.6821299999999999E-4</v>
      </c>
      <c r="AK74" s="96">
        <f t="shared" si="68"/>
        <v>52.766081215152852</v>
      </c>
      <c r="AL74" s="97"/>
      <c r="AM74" s="108">
        <f t="shared" si="80"/>
        <v>52.766081215152852</v>
      </c>
    </row>
    <row r="75" spans="1:53" s="110" customFormat="1" x14ac:dyDescent="0.2">
      <c r="A75" s="322"/>
      <c r="B75" s="323"/>
      <c r="C75" s="109">
        <v>881.41399999999999</v>
      </c>
      <c r="D75" s="110">
        <v>25</v>
      </c>
      <c r="E75" s="146">
        <v>0.88426000000000005</v>
      </c>
      <c r="F75" s="111">
        <v>2.9999999999999997E-4</v>
      </c>
      <c r="G75" s="111">
        <v>-0.13088900000000001</v>
      </c>
      <c r="H75" s="112">
        <f t="shared" si="81"/>
        <v>-17.451866666666668</v>
      </c>
      <c r="I75" s="113"/>
      <c r="J75" s="173"/>
      <c r="K75" s="16">
        <v>49050</v>
      </c>
      <c r="L75" s="101"/>
      <c r="M75" s="173">
        <f t="shared" si="70"/>
        <v>49050</v>
      </c>
      <c r="N75" s="16">
        <v>3341000</v>
      </c>
      <c r="O75" s="101"/>
      <c r="P75" s="173">
        <f t="shared" si="71"/>
        <v>3341000</v>
      </c>
      <c r="Q75" s="16">
        <v>18940</v>
      </c>
      <c r="R75" s="101"/>
      <c r="S75" s="173">
        <f t="shared" si="72"/>
        <v>18940</v>
      </c>
      <c r="T75" s="16">
        <v>5936</v>
      </c>
      <c r="U75" s="101"/>
      <c r="V75" s="173">
        <f t="shared" si="73"/>
        <v>5936</v>
      </c>
      <c r="W75" s="16">
        <v>3488</v>
      </c>
      <c r="X75" s="101"/>
      <c r="Y75" s="173">
        <f t="shared" si="74"/>
        <v>3488</v>
      </c>
      <c r="Z75" s="16">
        <v>835.5</v>
      </c>
      <c r="AA75" s="101"/>
      <c r="AB75" s="101">
        <f t="shared" si="75"/>
        <v>835.5</v>
      </c>
      <c r="AC75" s="113">
        <f t="shared" si="76"/>
        <v>29.1995</v>
      </c>
      <c r="AD75" s="101"/>
      <c r="AE75" s="110">
        <f t="shared" si="77"/>
        <v>29.1995</v>
      </c>
      <c r="AF75" s="114">
        <f t="shared" si="78"/>
        <v>0.64864124385691535</v>
      </c>
      <c r="AG75" s="101"/>
      <c r="AH75" s="115">
        <f t="shared" si="79"/>
        <v>0.64864124385691535</v>
      </c>
      <c r="AI75" s="113">
        <v>9.6734499999999999E-4</v>
      </c>
      <c r="AK75" s="98">
        <f t="shared" si="68"/>
        <v>65.898395966040781</v>
      </c>
      <c r="AL75" s="99"/>
      <c r="AM75" s="116">
        <f t="shared" si="80"/>
        <v>65.898395966040781</v>
      </c>
    </row>
    <row r="76" spans="1:53" x14ac:dyDescent="0.2">
      <c r="A76" s="26"/>
      <c r="B76" s="26"/>
      <c r="C76"/>
      <c r="E76" s="145"/>
      <c r="F76" s="24"/>
      <c r="G76" s="24"/>
      <c r="H76" s="19"/>
      <c r="I76" s="18"/>
      <c r="J76" s="171"/>
      <c r="K76" s="165"/>
      <c r="L76" s="16"/>
      <c r="M76" s="171"/>
      <c r="N76" s="165"/>
      <c r="O76" s="16"/>
      <c r="P76" s="171"/>
      <c r="Q76" s="165"/>
      <c r="R76" s="16"/>
      <c r="S76" s="171"/>
      <c r="T76" s="165"/>
      <c r="U76" s="16"/>
      <c r="V76" s="171"/>
      <c r="W76" s="165"/>
      <c r="X76" s="16"/>
      <c r="Y76" s="171"/>
      <c r="Z76" s="165"/>
      <c r="AA76" s="16"/>
      <c r="AB76" s="16"/>
      <c r="AC76" s="18"/>
      <c r="AD76" s="16"/>
      <c r="AF76" s="27"/>
      <c r="AG76" s="16"/>
      <c r="AH76" s="23"/>
    </row>
    <row r="77" spans="1:53" s="81" customFormat="1" x14ac:dyDescent="0.2">
      <c r="A77" s="80"/>
      <c r="B77" s="80"/>
      <c r="E77" s="156"/>
      <c r="F77" s="82"/>
      <c r="G77" s="82"/>
      <c r="H77" s="83"/>
      <c r="I77" s="84"/>
      <c r="J77" s="174"/>
      <c r="K77" s="166"/>
      <c r="L77" s="85"/>
      <c r="M77" s="174"/>
      <c r="N77" s="166"/>
      <c r="O77" s="85"/>
      <c r="P77" s="174"/>
      <c r="Q77" s="166"/>
      <c r="R77" s="85"/>
      <c r="S77" s="174"/>
      <c r="T77" s="166"/>
      <c r="U77" s="85"/>
      <c r="V77" s="174"/>
      <c r="W77" s="166"/>
      <c r="X77" s="85"/>
      <c r="Y77" s="174"/>
      <c r="Z77" s="166"/>
      <c r="AA77" s="85"/>
      <c r="AB77" s="85"/>
      <c r="AC77" s="84"/>
      <c r="AD77" s="85"/>
      <c r="AF77" s="86"/>
      <c r="AG77" s="85"/>
      <c r="AH77" s="87"/>
      <c r="AI77" s="88"/>
      <c r="AK77" s="88"/>
    </row>
    <row r="78" spans="1:53" s="81" customFormat="1" x14ac:dyDescent="0.2">
      <c r="A78" s="80"/>
      <c r="B78" s="80"/>
      <c r="E78" s="156"/>
      <c r="F78" s="82"/>
      <c r="G78" s="82"/>
      <c r="H78" s="83"/>
      <c r="I78" s="84"/>
      <c r="J78" s="174"/>
      <c r="K78" s="166"/>
      <c r="L78" s="85"/>
      <c r="M78" s="174"/>
      <c r="N78" s="166"/>
      <c r="O78" s="85"/>
      <c r="P78" s="174"/>
      <c r="Q78" s="166"/>
      <c r="R78" s="85"/>
      <c r="S78" s="174"/>
      <c r="T78" s="166"/>
      <c r="U78" s="85"/>
      <c r="V78" s="174"/>
      <c r="W78" s="166"/>
      <c r="X78" s="85"/>
      <c r="Y78" s="174"/>
      <c r="Z78" s="166"/>
      <c r="AA78" s="85"/>
      <c r="AB78" s="85"/>
      <c r="AC78" s="84"/>
      <c r="AD78" s="85"/>
      <c r="AF78" s="86"/>
      <c r="AG78" s="85"/>
      <c r="AH78" s="87"/>
      <c r="AI78" s="88"/>
      <c r="AK78" s="88"/>
    </row>
    <row r="79" spans="1:53" s="121" customFormat="1" x14ac:dyDescent="0.2">
      <c r="A79" s="120" t="s">
        <v>71</v>
      </c>
      <c r="B79" s="121" t="s">
        <v>70</v>
      </c>
      <c r="C79" s="122" t="s">
        <v>72</v>
      </c>
      <c r="E79" s="148"/>
      <c r="I79" s="122" t="s">
        <v>22</v>
      </c>
      <c r="J79" s="138"/>
      <c r="K79" s="120" t="s">
        <v>25</v>
      </c>
      <c r="M79" s="138"/>
      <c r="N79" s="120" t="s">
        <v>26</v>
      </c>
      <c r="O79" s="120"/>
      <c r="P79" s="187"/>
      <c r="Q79" s="120" t="s">
        <v>94</v>
      </c>
      <c r="S79" s="138"/>
      <c r="T79" s="120" t="s">
        <v>28</v>
      </c>
      <c r="U79" s="120"/>
      <c r="V79" s="187"/>
      <c r="W79" s="120" t="s">
        <v>29</v>
      </c>
      <c r="Y79" s="138"/>
      <c r="Z79" s="120" t="s">
        <v>52</v>
      </c>
      <c r="AC79" s="122" t="s">
        <v>61</v>
      </c>
      <c r="AF79" s="122" t="s">
        <v>34</v>
      </c>
      <c r="AI79" s="123" t="s">
        <v>80</v>
      </c>
      <c r="AJ79" s="124"/>
      <c r="AK79" s="123" t="s">
        <v>81</v>
      </c>
      <c r="AL79" s="124"/>
      <c r="AM79" s="124"/>
    </row>
    <row r="80" spans="1:53" x14ac:dyDescent="0.2">
      <c r="A80" s="1" t="s">
        <v>37</v>
      </c>
      <c r="B80" s="15" t="s">
        <v>51</v>
      </c>
      <c r="C80" s="8" t="s">
        <v>21</v>
      </c>
      <c r="D80" s="1" t="s">
        <v>17</v>
      </c>
      <c r="E80" s="149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139" t="s">
        <v>24</v>
      </c>
      <c r="K80" s="1" t="s">
        <v>31</v>
      </c>
      <c r="L80" s="1" t="s">
        <v>32</v>
      </c>
      <c r="M80" s="139" t="s">
        <v>33</v>
      </c>
      <c r="N80" s="1" t="s">
        <v>31</v>
      </c>
      <c r="O80" s="1" t="s">
        <v>32</v>
      </c>
      <c r="P80" s="139" t="s">
        <v>33</v>
      </c>
      <c r="Q80" s="1" t="s">
        <v>31</v>
      </c>
      <c r="R80" s="1" t="s">
        <v>32</v>
      </c>
      <c r="S80" s="139" t="s">
        <v>119</v>
      </c>
      <c r="T80" s="1" t="s">
        <v>31</v>
      </c>
      <c r="U80" s="1" t="s">
        <v>32</v>
      </c>
      <c r="V80" s="139" t="s">
        <v>33</v>
      </c>
      <c r="W80" s="1" t="s">
        <v>31</v>
      </c>
      <c r="X80" s="1" t="s">
        <v>32</v>
      </c>
      <c r="Y80" s="139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119</v>
      </c>
      <c r="AF80" s="8" t="s">
        <v>31</v>
      </c>
      <c r="AG80" s="1" t="s">
        <v>32</v>
      </c>
      <c r="AH80" s="1" t="s">
        <v>33</v>
      </c>
      <c r="AI80" s="57" t="s">
        <v>31</v>
      </c>
      <c r="AJ80" s="55" t="s">
        <v>32</v>
      </c>
      <c r="AK80" s="57" t="s">
        <v>31</v>
      </c>
      <c r="AL80" s="55" t="s">
        <v>32</v>
      </c>
      <c r="AM80" s="55" t="s">
        <v>33</v>
      </c>
    </row>
    <row r="81" spans="1:53" x14ac:dyDescent="0.2">
      <c r="A81" s="1" t="s">
        <v>38</v>
      </c>
      <c r="B81" s="15" t="s">
        <v>57</v>
      </c>
      <c r="C81" s="7">
        <v>0</v>
      </c>
      <c r="D81">
        <v>0</v>
      </c>
      <c r="E81" s="145">
        <v>1.2827599999999999</v>
      </c>
      <c r="F81" s="24">
        <v>1.7000000000000001E-4</v>
      </c>
      <c r="G81" s="24">
        <v>0.22042500000000001</v>
      </c>
      <c r="H81" s="19">
        <f>G81/0.0075</f>
        <v>29.390000000000004</v>
      </c>
      <c r="I81" s="105"/>
      <c r="J81" s="175"/>
      <c r="L81" s="97"/>
      <c r="O81" s="97"/>
      <c r="Q81" s="213">
        <v>0</v>
      </c>
      <c r="R81" s="97"/>
      <c r="S81" s="134">
        <f>Q81/21</f>
        <v>0</v>
      </c>
      <c r="T81">
        <v>0</v>
      </c>
      <c r="U81" s="97"/>
      <c r="W81">
        <v>0</v>
      </c>
      <c r="X81" s="97"/>
      <c r="Z81">
        <v>0</v>
      </c>
      <c r="AA81" s="97"/>
      <c r="AC81" s="212">
        <v>0</v>
      </c>
      <c r="AD81" s="97"/>
      <c r="AE81">
        <f>AC81/21</f>
        <v>0</v>
      </c>
      <c r="AG81" s="97"/>
      <c r="AI81" s="96"/>
      <c r="AJ81" s="97"/>
      <c r="AK81" s="96">
        <f t="shared" ref="AK81:AK88" si="82">AI81*(7710000000000000000)*23.1662*3.016/(6.022E+23)*(C81*24*60*60)</f>
        <v>0</v>
      </c>
      <c r="AL81" s="97"/>
      <c r="AM81" s="108">
        <f>AK81+AL81</f>
        <v>0</v>
      </c>
    </row>
    <row r="82" spans="1:53" x14ac:dyDescent="0.2">
      <c r="A82" s="1" t="s">
        <v>73</v>
      </c>
      <c r="B82" s="89" t="s">
        <v>75</v>
      </c>
      <c r="C82" s="7">
        <v>3.5256599999999998</v>
      </c>
      <c r="D82">
        <v>0.1</v>
      </c>
      <c r="E82" s="145">
        <v>1.2418800000000001</v>
      </c>
      <c r="F82" s="24">
        <v>1.6000000000000001E-4</v>
      </c>
      <c r="G82" s="24">
        <v>0.19484099999999999</v>
      </c>
      <c r="H82" s="19">
        <f t="shared" ref="H82" si="83">G82/0.0075</f>
        <v>25.9788</v>
      </c>
      <c r="I82" s="105"/>
      <c r="J82" s="175"/>
      <c r="K82" s="16">
        <v>121400</v>
      </c>
      <c r="L82" s="97"/>
      <c r="M82" s="171">
        <f>K82+L82</f>
        <v>121400</v>
      </c>
      <c r="N82" s="16">
        <v>3403000</v>
      </c>
      <c r="O82" s="97"/>
      <c r="P82" s="171">
        <f>N82+O82</f>
        <v>3403000</v>
      </c>
      <c r="Q82" s="213">
        <f>0.001*66.03</f>
        <v>6.6030000000000005E-2</v>
      </c>
      <c r="R82" s="97"/>
      <c r="S82" s="134">
        <f t="shared" ref="S82:S88" si="84">Q82/21</f>
        <v>3.1442857142857145E-3</v>
      </c>
      <c r="T82" s="16">
        <f>0.001*0.2067</f>
        <v>2.0670000000000001E-4</v>
      </c>
      <c r="U82" s="97"/>
      <c r="V82" s="171">
        <f>T82+U82</f>
        <v>2.0670000000000001E-4</v>
      </c>
      <c r="W82" s="16">
        <f>0.001*0.0008684</f>
        <v>8.6840000000000002E-7</v>
      </c>
      <c r="X82" s="97"/>
      <c r="Y82" s="171">
        <f>W82+X82</f>
        <v>8.6840000000000002E-7</v>
      </c>
      <c r="Z82" s="16">
        <f>0.001*0</f>
        <v>0</v>
      </c>
      <c r="AA82" s="97"/>
      <c r="AB82" s="16">
        <f>Z82+AA82</f>
        <v>0</v>
      </c>
      <c r="AC82" s="212">
        <f>(Q82+T82+W82+Z82)</f>
        <v>6.6237568400000016E-2</v>
      </c>
      <c r="AD82" s="97"/>
      <c r="AE82">
        <f t="shared" ref="AE82:AE88" si="85">AC82/21</f>
        <v>3.1541699238095246E-3</v>
      </c>
      <c r="AF82" s="211">
        <f>Q82/AC82</f>
        <v>0.99686630404747756</v>
      </c>
      <c r="AG82" s="97"/>
      <c r="AH82" s="23">
        <f>S82/AE82/1000</f>
        <v>9.9686630404747741E-4</v>
      </c>
      <c r="AI82" s="96"/>
      <c r="AJ82" s="97"/>
      <c r="AK82" s="96">
        <f t="shared" si="82"/>
        <v>0</v>
      </c>
      <c r="AL82" s="97"/>
      <c r="AM82" s="108">
        <f>AK82+AL82</f>
        <v>0</v>
      </c>
    </row>
    <row r="83" spans="1:53" x14ac:dyDescent="0.2">
      <c r="A83" s="1" t="s">
        <v>69</v>
      </c>
      <c r="B83" s="91">
        <v>0</v>
      </c>
      <c r="C83" s="7">
        <v>35.256599999999999</v>
      </c>
      <c r="D83">
        <v>1</v>
      </c>
      <c r="E83" s="145">
        <v>1.2251700000000001</v>
      </c>
      <c r="F83" s="24">
        <v>1.7000000000000001E-4</v>
      </c>
      <c r="G83" s="24">
        <v>0.18393300000000001</v>
      </c>
      <c r="H83" s="19">
        <f>G83/0.0075</f>
        <v>24.524400000000004</v>
      </c>
      <c r="I83" s="105"/>
      <c r="J83" s="175"/>
      <c r="K83" s="16">
        <v>117700</v>
      </c>
      <c r="L83" s="97"/>
      <c r="M83" s="171">
        <f t="shared" ref="M83:M88" si="86">K83+L83</f>
        <v>117700</v>
      </c>
      <c r="N83" s="16">
        <v>3401000</v>
      </c>
      <c r="O83" s="97"/>
      <c r="P83" s="171">
        <f t="shared" ref="P83:P88" si="87">N83+O83</f>
        <v>3401000</v>
      </c>
      <c r="Q83" s="213">
        <f>0.001*1535</f>
        <v>1.5350000000000001</v>
      </c>
      <c r="R83" s="97"/>
      <c r="S83" s="134">
        <f t="shared" si="84"/>
        <v>7.3095238095238102E-2</v>
      </c>
      <c r="T83" s="16">
        <f>0.001*31.3</f>
        <v>3.1300000000000001E-2</v>
      </c>
      <c r="U83" s="97"/>
      <c r="V83" s="171">
        <f t="shared" ref="V83:V88" si="88">T83+U83</f>
        <v>3.1300000000000001E-2</v>
      </c>
      <c r="W83" s="16">
        <f>0.001*1.379</f>
        <v>1.379E-3</v>
      </c>
      <c r="X83" s="97"/>
      <c r="Y83" s="171">
        <f t="shared" ref="Y83:Y88" si="89">W83+X83</f>
        <v>1.379E-3</v>
      </c>
      <c r="Z83" s="16">
        <f>0.001*0.00931</f>
        <v>9.3100000000000006E-6</v>
      </c>
      <c r="AA83" s="97"/>
      <c r="AB83" s="16">
        <f t="shared" ref="AB83:AB88" si="90">Z83+AA83</f>
        <v>9.3100000000000006E-6</v>
      </c>
      <c r="AC83" s="212">
        <f t="shared" ref="AC83:AC88" si="91">(Q83+T83+W83+Z83)</f>
        <v>1.5676883100000003</v>
      </c>
      <c r="AD83" s="97"/>
      <c r="AE83">
        <f t="shared" si="85"/>
        <v>7.4651824285714305E-2</v>
      </c>
      <c r="AF83" s="211">
        <f t="shared" ref="AF83:AF88" si="92">Q83/AC83</f>
        <v>0.97914871866334185</v>
      </c>
      <c r="AG83" s="97"/>
      <c r="AH83" s="23">
        <f t="shared" ref="AH83:AH88" si="93">S83/AE83/1000</f>
        <v>9.7914871866334172E-4</v>
      </c>
      <c r="AI83" s="96"/>
      <c r="AJ83" s="97"/>
      <c r="AK83" s="96">
        <f t="shared" si="82"/>
        <v>0</v>
      </c>
      <c r="AL83" s="97"/>
      <c r="AM83" s="108">
        <f t="shared" ref="AM83:AM88" si="94">AK83+AL83</f>
        <v>0</v>
      </c>
    </row>
    <row r="84" spans="1:53" x14ac:dyDescent="0.2">
      <c r="A84" s="320" t="e" vm="1">
        <v>#VALUE!</v>
      </c>
      <c r="B84" s="321"/>
      <c r="C84" s="7">
        <v>176.28299999999999</v>
      </c>
      <c r="D84">
        <v>5</v>
      </c>
      <c r="E84" s="145">
        <v>1.1808700000000001</v>
      </c>
      <c r="F84" s="24">
        <v>1.6000000000000001E-4</v>
      </c>
      <c r="G84" s="24">
        <v>0.15287300000000001</v>
      </c>
      <c r="H84" s="19">
        <f t="shared" ref="H84:H88" si="95">G84/0.0075</f>
        <v>20.383066666666668</v>
      </c>
      <c r="I84" s="105"/>
      <c r="J84" s="175"/>
      <c r="K84" s="16">
        <v>102300</v>
      </c>
      <c r="L84" s="97"/>
      <c r="M84" s="171">
        <f t="shared" si="86"/>
        <v>102300</v>
      </c>
      <c r="N84" s="16">
        <v>3393000</v>
      </c>
      <c r="O84" s="97"/>
      <c r="P84" s="171">
        <f t="shared" si="87"/>
        <v>3393000</v>
      </c>
      <c r="Q84" s="213">
        <f>0.001*6849</f>
        <v>6.8490000000000002</v>
      </c>
      <c r="R84" s="97"/>
      <c r="S84" s="134">
        <f t="shared" si="84"/>
        <v>0.32614285714285718</v>
      </c>
      <c r="T84" s="16">
        <f>0.001*618.5</f>
        <v>0.61850000000000005</v>
      </c>
      <c r="U84" s="97"/>
      <c r="V84" s="171">
        <f t="shared" si="88"/>
        <v>0.61850000000000005</v>
      </c>
      <c r="W84" s="16">
        <f>0.001*131.6</f>
        <v>0.13159999999999999</v>
      </c>
      <c r="X84" s="97"/>
      <c r="Y84" s="171">
        <f t="shared" si="89"/>
        <v>0.13159999999999999</v>
      </c>
      <c r="Z84" s="16">
        <f>0.001*4.791</f>
        <v>4.7910000000000001E-3</v>
      </c>
      <c r="AA84" s="97"/>
      <c r="AB84" s="16">
        <f t="shared" si="90"/>
        <v>4.7910000000000001E-3</v>
      </c>
      <c r="AC84" s="212">
        <f t="shared" si="91"/>
        <v>7.603891</v>
      </c>
      <c r="AD84" s="97"/>
      <c r="AE84">
        <f t="shared" si="85"/>
        <v>0.36209004761904762</v>
      </c>
      <c r="AF84" s="211">
        <f t="shared" si="92"/>
        <v>0.90072306402077573</v>
      </c>
      <c r="AG84" s="97"/>
      <c r="AH84" s="23">
        <f t="shared" si="93"/>
        <v>9.0072306402077574E-4</v>
      </c>
      <c r="AI84" s="96"/>
      <c r="AJ84" s="97"/>
      <c r="AK84" s="96">
        <f t="shared" si="82"/>
        <v>0</v>
      </c>
      <c r="AL84" s="97"/>
      <c r="AM84" s="108">
        <f t="shared" si="94"/>
        <v>0</v>
      </c>
    </row>
    <row r="85" spans="1:53" x14ac:dyDescent="0.2">
      <c r="A85" s="320"/>
      <c r="B85" s="321"/>
      <c r="C85" s="7">
        <v>352.56599999999997</v>
      </c>
      <c r="D85">
        <v>10</v>
      </c>
      <c r="E85" s="145">
        <v>1.1259300000000001</v>
      </c>
      <c r="F85" s="24">
        <v>1.8000000000000001E-4</v>
      </c>
      <c r="G85" s="24">
        <v>0.112192</v>
      </c>
      <c r="H85" s="19">
        <f t="shared" si="95"/>
        <v>14.958933333333334</v>
      </c>
      <c r="I85" s="105"/>
      <c r="J85" s="175"/>
      <c r="K85" s="16">
        <v>85480</v>
      </c>
      <c r="L85" s="97"/>
      <c r="M85" s="171">
        <f t="shared" si="86"/>
        <v>85480</v>
      </c>
      <c r="N85" s="16">
        <v>3382000</v>
      </c>
      <c r="O85" s="97"/>
      <c r="P85" s="171">
        <f t="shared" si="87"/>
        <v>3382000</v>
      </c>
      <c r="Q85" s="213">
        <f>0.001*11200</f>
        <v>11.200000000000001</v>
      </c>
      <c r="R85" s="97"/>
      <c r="S85" s="134">
        <f t="shared" si="84"/>
        <v>0.53333333333333344</v>
      </c>
      <c r="T85" s="16">
        <f>0.001*1794</f>
        <v>1.794</v>
      </c>
      <c r="U85" s="97"/>
      <c r="V85" s="171">
        <f t="shared" si="88"/>
        <v>1.794</v>
      </c>
      <c r="W85" s="16">
        <f>0.001*660.8</f>
        <v>0.66079999999999994</v>
      </c>
      <c r="X85" s="97"/>
      <c r="Y85" s="171">
        <f t="shared" si="89"/>
        <v>0.66079999999999994</v>
      </c>
      <c r="Z85" s="16">
        <f>0.001*52.53</f>
        <v>5.253E-2</v>
      </c>
      <c r="AA85" s="97"/>
      <c r="AB85" s="16">
        <f t="shared" si="90"/>
        <v>5.253E-2</v>
      </c>
      <c r="AC85" s="212">
        <f t="shared" si="91"/>
        <v>13.707330000000002</v>
      </c>
      <c r="AD85" s="97"/>
      <c r="AE85">
        <f t="shared" si="85"/>
        <v>0.65273000000000014</v>
      </c>
      <c r="AF85" s="211">
        <f t="shared" si="92"/>
        <v>0.81708107997691737</v>
      </c>
      <c r="AG85" s="97"/>
      <c r="AH85" s="23">
        <f t="shared" si="93"/>
        <v>8.1708107997691744E-4</v>
      </c>
      <c r="AI85" s="96"/>
      <c r="AJ85" s="97"/>
      <c r="AK85" s="96">
        <f t="shared" si="82"/>
        <v>0</v>
      </c>
      <c r="AL85" s="97"/>
      <c r="AM85" s="108">
        <f t="shared" si="94"/>
        <v>0</v>
      </c>
      <c r="BA85" t="s">
        <v>36</v>
      </c>
    </row>
    <row r="86" spans="1:53" x14ac:dyDescent="0.2">
      <c r="A86" s="320"/>
      <c r="B86" s="321"/>
      <c r="C86" s="7">
        <v>528.84900000000005</v>
      </c>
      <c r="D86">
        <v>15</v>
      </c>
      <c r="E86" s="145">
        <v>1.07622</v>
      </c>
      <c r="F86" s="24">
        <v>1.8000000000000001E-4</v>
      </c>
      <c r="G86" s="24">
        <v>7.1012000000000006E-2</v>
      </c>
      <c r="H86" s="19">
        <f t="shared" si="95"/>
        <v>9.4682666666666684</v>
      </c>
      <c r="I86" s="105"/>
      <c r="J86" s="175"/>
      <c r="K86" s="16">
        <v>70800</v>
      </c>
      <c r="L86" s="97"/>
      <c r="M86" s="171">
        <f t="shared" si="86"/>
        <v>70800</v>
      </c>
      <c r="N86" s="16">
        <v>3371000</v>
      </c>
      <c r="O86" s="97"/>
      <c r="P86" s="171">
        <f t="shared" si="87"/>
        <v>3371000</v>
      </c>
      <c r="Q86" s="213">
        <f>0.001*13930</f>
        <v>13.93</v>
      </c>
      <c r="R86" s="97"/>
      <c r="S86" s="134">
        <f t="shared" si="84"/>
        <v>0.66333333333333333</v>
      </c>
      <c r="T86" s="16">
        <f>0.001*3122</f>
        <v>3.1219999999999999</v>
      </c>
      <c r="U86" s="97"/>
      <c r="V86" s="171">
        <f t="shared" si="88"/>
        <v>3.1219999999999999</v>
      </c>
      <c r="W86" s="16">
        <f>0.001*1426</f>
        <v>1.4259999999999999</v>
      </c>
      <c r="X86" s="97"/>
      <c r="Y86" s="171">
        <f t="shared" si="89"/>
        <v>1.4259999999999999</v>
      </c>
      <c r="Z86" s="16">
        <f>0.001*187.7</f>
        <v>0.18770000000000001</v>
      </c>
      <c r="AA86" s="97"/>
      <c r="AB86" s="16">
        <f t="shared" si="90"/>
        <v>0.18770000000000001</v>
      </c>
      <c r="AC86" s="212">
        <f t="shared" si="91"/>
        <v>18.665699999999998</v>
      </c>
      <c r="AD86" s="97"/>
      <c r="AE86">
        <f t="shared" si="85"/>
        <v>0.88884285714285705</v>
      </c>
      <c r="AF86" s="211">
        <f t="shared" si="92"/>
        <v>0.74628864709065301</v>
      </c>
      <c r="AG86" s="97"/>
      <c r="AH86" s="23">
        <f t="shared" si="93"/>
        <v>7.4628864709065299E-4</v>
      </c>
      <c r="AI86" s="96"/>
      <c r="AJ86" s="97"/>
      <c r="AK86" s="96">
        <f t="shared" si="82"/>
        <v>0</v>
      </c>
      <c r="AL86" s="97"/>
      <c r="AM86" s="108">
        <f t="shared" si="94"/>
        <v>0</v>
      </c>
    </row>
    <row r="87" spans="1:53" x14ac:dyDescent="0.2">
      <c r="A87" s="320"/>
      <c r="B87" s="321"/>
      <c r="C87" s="7">
        <v>705.13199999999995</v>
      </c>
      <c r="D87">
        <v>20</v>
      </c>
      <c r="E87" s="145">
        <v>1.0305500000000001</v>
      </c>
      <c r="F87" s="24">
        <v>1.6000000000000001E-4</v>
      </c>
      <c r="G87" s="24">
        <v>2.9916999999999999E-2</v>
      </c>
      <c r="H87" s="19">
        <f t="shared" si="95"/>
        <v>3.9889333333333332</v>
      </c>
      <c r="I87" s="105"/>
      <c r="J87" s="175"/>
      <c r="K87" s="16">
        <v>57980</v>
      </c>
      <c r="L87" s="97"/>
      <c r="M87" s="171">
        <f t="shared" si="86"/>
        <v>57980</v>
      </c>
      <c r="N87" s="16">
        <v>3359000</v>
      </c>
      <c r="O87" s="97"/>
      <c r="P87" s="171">
        <f t="shared" si="87"/>
        <v>3359000</v>
      </c>
      <c r="Q87" s="213">
        <f>0.001*15620</f>
        <v>15.620000000000001</v>
      </c>
      <c r="R87" s="97"/>
      <c r="S87" s="134">
        <f t="shared" si="84"/>
        <v>0.74380952380952381</v>
      </c>
      <c r="T87" s="16">
        <f>0.001*4458</f>
        <v>4.4580000000000002</v>
      </c>
      <c r="U87" s="97"/>
      <c r="V87" s="171">
        <f t="shared" si="88"/>
        <v>4.4580000000000002</v>
      </c>
      <c r="W87" s="16">
        <f>0.001*2255</f>
        <v>2.2549999999999999</v>
      </c>
      <c r="X87" s="97"/>
      <c r="Y87" s="171">
        <f t="shared" si="89"/>
        <v>2.2549999999999999</v>
      </c>
      <c r="Z87" s="16">
        <f>0.001*431.9</f>
        <v>0.43190000000000001</v>
      </c>
      <c r="AA87" s="97"/>
      <c r="AB87" s="16">
        <f t="shared" si="90"/>
        <v>0.43190000000000001</v>
      </c>
      <c r="AC87" s="212">
        <f t="shared" si="91"/>
        <v>22.764900000000001</v>
      </c>
      <c r="AD87" s="97"/>
      <c r="AE87">
        <f t="shared" si="85"/>
        <v>1.0840428571428571</v>
      </c>
      <c r="AF87" s="211">
        <f t="shared" si="92"/>
        <v>0.6861440199605533</v>
      </c>
      <c r="AG87" s="97"/>
      <c r="AH87" s="23">
        <f t="shared" si="93"/>
        <v>6.8614401996055325E-4</v>
      </c>
      <c r="AI87" s="97"/>
      <c r="AJ87" s="97"/>
      <c r="AK87" s="64">
        <f t="shared" si="82"/>
        <v>0</v>
      </c>
      <c r="AL87" s="97"/>
      <c r="AM87" s="61">
        <f t="shared" si="94"/>
        <v>0</v>
      </c>
    </row>
    <row r="88" spans="1:53" s="110" customFormat="1" x14ac:dyDescent="0.2">
      <c r="A88" s="322"/>
      <c r="B88" s="323"/>
      <c r="C88" s="109">
        <v>881.41399999999999</v>
      </c>
      <c r="D88" s="110">
        <v>25</v>
      </c>
      <c r="E88" s="146">
        <v>0.98716999999999999</v>
      </c>
      <c r="F88" s="111">
        <v>1.6000000000000001E-4</v>
      </c>
      <c r="G88" s="111">
        <v>-1.3233E-2</v>
      </c>
      <c r="H88" s="112">
        <f t="shared" si="95"/>
        <v>-1.7644</v>
      </c>
      <c r="I88" s="113"/>
      <c r="J88" s="176"/>
      <c r="K88" s="100">
        <v>46830</v>
      </c>
      <c r="L88" s="99"/>
      <c r="M88" s="173">
        <f t="shared" si="86"/>
        <v>46830</v>
      </c>
      <c r="N88" s="100">
        <v>3347000</v>
      </c>
      <c r="O88" s="99"/>
      <c r="P88" s="173">
        <f t="shared" si="87"/>
        <v>3347000</v>
      </c>
      <c r="Q88" s="214">
        <f>0.001*16600</f>
        <v>16.600000000000001</v>
      </c>
      <c r="R88" s="99"/>
      <c r="S88" s="134">
        <f t="shared" si="84"/>
        <v>0.79047619047619055</v>
      </c>
      <c r="T88" s="100">
        <f>0.001*5732</f>
        <v>5.7320000000000002</v>
      </c>
      <c r="U88" s="99"/>
      <c r="V88" s="173">
        <f t="shared" si="88"/>
        <v>5.7320000000000002</v>
      </c>
      <c r="W88" s="100">
        <f>0.001*3039</f>
        <v>3.0390000000000001</v>
      </c>
      <c r="X88" s="99"/>
      <c r="Y88" s="173">
        <f t="shared" si="89"/>
        <v>3.0390000000000001</v>
      </c>
      <c r="Z88" s="100">
        <f>0.001*790</f>
        <v>0.79</v>
      </c>
      <c r="AA88" s="99"/>
      <c r="AB88" s="101">
        <f t="shared" si="90"/>
        <v>0.79</v>
      </c>
      <c r="AC88" s="212">
        <f t="shared" si="91"/>
        <v>26.161000000000001</v>
      </c>
      <c r="AD88" s="99"/>
      <c r="AE88">
        <f t="shared" si="85"/>
        <v>1.2457619047619048</v>
      </c>
      <c r="AF88" s="211">
        <f t="shared" si="92"/>
        <v>0.63453231910095187</v>
      </c>
      <c r="AG88" s="99"/>
      <c r="AH88" s="115">
        <f t="shared" si="93"/>
        <v>6.3453231910095187E-4</v>
      </c>
      <c r="AI88" s="98"/>
      <c r="AJ88" s="99"/>
      <c r="AK88" s="98">
        <f t="shared" si="82"/>
        <v>0</v>
      </c>
      <c r="AL88" s="99"/>
      <c r="AM88" s="116">
        <f t="shared" si="94"/>
        <v>0</v>
      </c>
    </row>
    <row r="89" spans="1:53" x14ac:dyDescent="0.2">
      <c r="A89" s="26"/>
      <c r="B89" s="76"/>
      <c r="E89" s="145"/>
      <c r="F89" s="24"/>
      <c r="G89" s="24"/>
      <c r="H89" s="19"/>
      <c r="I89" s="18"/>
      <c r="J89" s="171"/>
      <c r="K89" s="165"/>
      <c r="L89" s="16"/>
      <c r="M89" s="171"/>
      <c r="N89" s="165"/>
      <c r="O89" s="16"/>
      <c r="P89" s="171"/>
      <c r="Q89" s="165"/>
      <c r="R89" s="16"/>
      <c r="S89" s="171"/>
      <c r="T89" s="165"/>
      <c r="U89" s="16"/>
      <c r="V89" s="171"/>
      <c r="W89" s="165"/>
      <c r="X89" s="16"/>
      <c r="Y89" s="171"/>
      <c r="Z89" s="165"/>
      <c r="AA89" s="16"/>
      <c r="AB89" s="16"/>
      <c r="AC89" s="18"/>
      <c r="AD89" s="16"/>
      <c r="AF89" s="27"/>
      <c r="AG89" s="16"/>
      <c r="AH89" s="23"/>
    </row>
    <row r="90" spans="1:53" s="121" customFormat="1" x14ac:dyDescent="0.2">
      <c r="A90" s="120" t="s">
        <v>71</v>
      </c>
      <c r="B90" s="121" t="s">
        <v>70</v>
      </c>
      <c r="C90" s="122" t="s">
        <v>72</v>
      </c>
      <c r="E90" s="148"/>
      <c r="I90" s="122" t="s">
        <v>22</v>
      </c>
      <c r="J90" s="138"/>
      <c r="K90" s="120" t="s">
        <v>25</v>
      </c>
      <c r="M90" s="138"/>
      <c r="N90" s="120" t="s">
        <v>26</v>
      </c>
      <c r="O90" s="120"/>
      <c r="P90" s="187"/>
      <c r="Q90" s="120" t="s">
        <v>27</v>
      </c>
      <c r="S90" s="138"/>
      <c r="T90" s="120" t="s">
        <v>28</v>
      </c>
      <c r="U90" s="120"/>
      <c r="V90" s="187"/>
      <c r="W90" s="120" t="s">
        <v>29</v>
      </c>
      <c r="Y90" s="138"/>
      <c r="Z90" s="120" t="s">
        <v>52</v>
      </c>
      <c r="AC90" s="122" t="s">
        <v>61</v>
      </c>
      <c r="AF90" s="122" t="s">
        <v>34</v>
      </c>
      <c r="AI90" s="123" t="s">
        <v>80</v>
      </c>
      <c r="AJ90" s="124"/>
      <c r="AK90" s="123" t="s">
        <v>81</v>
      </c>
      <c r="AL90" s="124"/>
      <c r="AM90" s="124"/>
    </row>
    <row r="91" spans="1:53" x14ac:dyDescent="0.2">
      <c r="A91" s="1" t="s">
        <v>37</v>
      </c>
      <c r="B91" s="15" t="s">
        <v>51</v>
      </c>
      <c r="C91" s="8" t="s">
        <v>21</v>
      </c>
      <c r="D91" s="1" t="s">
        <v>17</v>
      </c>
      <c r="E91" s="149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139" t="s">
        <v>24</v>
      </c>
      <c r="K91" s="1" t="s">
        <v>31</v>
      </c>
      <c r="L91" s="1" t="s">
        <v>32</v>
      </c>
      <c r="M91" s="139" t="s">
        <v>33</v>
      </c>
      <c r="N91" s="1" t="s">
        <v>31</v>
      </c>
      <c r="O91" s="1" t="s">
        <v>32</v>
      </c>
      <c r="P91" s="139" t="s">
        <v>33</v>
      </c>
      <c r="Q91" s="1" t="s">
        <v>31</v>
      </c>
      <c r="R91" s="1" t="s">
        <v>32</v>
      </c>
      <c r="S91" s="139" t="s">
        <v>33</v>
      </c>
      <c r="T91" s="1" t="s">
        <v>31</v>
      </c>
      <c r="U91" s="1" t="s">
        <v>32</v>
      </c>
      <c r="V91" s="139" t="s">
        <v>33</v>
      </c>
      <c r="W91" s="1" t="s">
        <v>31</v>
      </c>
      <c r="X91" s="1" t="s">
        <v>32</v>
      </c>
      <c r="Y91" s="139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57" t="s">
        <v>31</v>
      </c>
      <c r="AJ91" s="55" t="s">
        <v>32</v>
      </c>
      <c r="AK91" s="57" t="s">
        <v>31</v>
      </c>
      <c r="AL91" s="55" t="s">
        <v>32</v>
      </c>
      <c r="AM91" s="55" t="s">
        <v>33</v>
      </c>
    </row>
    <row r="92" spans="1:53" x14ac:dyDescent="0.2">
      <c r="A92" s="1" t="s">
        <v>38</v>
      </c>
      <c r="B92" s="15" t="s">
        <v>57</v>
      </c>
      <c r="C92" s="7">
        <v>0</v>
      </c>
      <c r="D92">
        <v>0</v>
      </c>
      <c r="E92" s="145">
        <v>1.2835000000000001</v>
      </c>
      <c r="F92" s="24">
        <v>3.1E-4</v>
      </c>
      <c r="G92" s="24">
        <v>0.22087999999999999</v>
      </c>
      <c r="H92" s="19">
        <f>G92/0.0075</f>
        <v>29.450666666666667</v>
      </c>
      <c r="I92" s="105"/>
      <c r="J92" s="175"/>
      <c r="L92" s="97"/>
      <c r="O92" s="97"/>
      <c r="Q92">
        <v>0</v>
      </c>
      <c r="R92" s="97"/>
      <c r="T92">
        <v>0</v>
      </c>
      <c r="U92" s="97"/>
      <c r="W92">
        <v>0</v>
      </c>
      <c r="X92" s="97"/>
      <c r="Z92">
        <v>0</v>
      </c>
      <c r="AA92" s="97"/>
      <c r="AC92" s="7">
        <v>0</v>
      </c>
      <c r="AD92" s="97"/>
      <c r="AE92">
        <v>0</v>
      </c>
      <c r="AG92" s="97"/>
      <c r="AI92" s="64">
        <v>9.0176899999999994E-6</v>
      </c>
      <c r="AJ92" s="97"/>
      <c r="AK92" s="64">
        <f t="shared" ref="AK92:AK99" si="96">AI92*(7710000000000000000)*23.1662*3.016/(6.022E+23)*(C92*24*60*60)</f>
        <v>0</v>
      </c>
      <c r="AL92" s="97"/>
      <c r="AM92" s="61">
        <f>AK92+AL92</f>
        <v>0</v>
      </c>
    </row>
    <row r="93" spans="1:53" x14ac:dyDescent="0.2">
      <c r="A93" s="1" t="s">
        <v>73</v>
      </c>
      <c r="B93" s="89" t="s">
        <v>75</v>
      </c>
      <c r="C93" s="7">
        <v>3.5256599999999998</v>
      </c>
      <c r="D93">
        <v>0.1</v>
      </c>
      <c r="E93" s="145">
        <v>1.2417400000000001</v>
      </c>
      <c r="F93" s="24">
        <v>2.7999999999999998E-4</v>
      </c>
      <c r="G93" s="24">
        <v>0.19467799999999999</v>
      </c>
      <c r="H93" s="19">
        <f t="shared" ref="H93" si="97">G93/0.0075</f>
        <v>25.957066666666666</v>
      </c>
      <c r="I93" s="105"/>
      <c r="J93" s="175"/>
      <c r="K93" s="16">
        <v>121400</v>
      </c>
      <c r="L93" s="97"/>
      <c r="M93" s="171">
        <f>K93+L93</f>
        <v>121400</v>
      </c>
      <c r="N93" s="16">
        <v>3403000</v>
      </c>
      <c r="O93" s="97"/>
      <c r="P93" s="171">
        <f>N93+O93</f>
        <v>3403000</v>
      </c>
      <c r="Q93" s="16">
        <v>65.58</v>
      </c>
      <c r="R93" s="97"/>
      <c r="S93" s="171">
        <f>Q93+R93</f>
        <v>65.58</v>
      </c>
      <c r="T93" s="16">
        <v>0.2049</v>
      </c>
      <c r="U93" s="97"/>
      <c r="V93" s="171">
        <f>T93+U93</f>
        <v>0.2049</v>
      </c>
      <c r="W93" s="16">
        <v>8.4849999999999997E-4</v>
      </c>
      <c r="X93" s="97"/>
      <c r="Y93" s="171">
        <f>W93+X93</f>
        <v>8.4849999999999997E-4</v>
      </c>
      <c r="Z93" s="16">
        <v>0</v>
      </c>
      <c r="AA93" s="97"/>
      <c r="AB93" s="16">
        <f>Z93+AA93</f>
        <v>0</v>
      </c>
      <c r="AC93" s="18">
        <f>(Q93+T93+W93+Z93)/1000</f>
        <v>6.5785748499999991E-2</v>
      </c>
      <c r="AD93" s="97"/>
      <c r="AE93">
        <f>AC93+AD93</f>
        <v>6.5785748499999991E-2</v>
      </c>
      <c r="AF93" s="27">
        <f>Q93/AC93/1000</f>
        <v>0.99687244570911904</v>
      </c>
      <c r="AG93" s="97"/>
      <c r="AH93" s="23">
        <f>S93/AE93/1000</f>
        <v>0.99687244570911904</v>
      </c>
      <c r="AI93" s="64">
        <v>8.7467200000000002E-6</v>
      </c>
      <c r="AJ93" s="97"/>
      <c r="AK93" s="64">
        <f t="shared" si="96"/>
        <v>2.3834122134602708E-3</v>
      </c>
      <c r="AL93" s="97"/>
      <c r="AM93" s="61">
        <f>AK93+AL93</f>
        <v>2.3834122134602708E-3</v>
      </c>
    </row>
    <row r="94" spans="1:53" x14ac:dyDescent="0.2">
      <c r="A94" s="1" t="s">
        <v>69</v>
      </c>
      <c r="B94" s="90">
        <v>0.1</v>
      </c>
      <c r="C94" s="7">
        <v>35.256599999999999</v>
      </c>
      <c r="D94">
        <v>1</v>
      </c>
      <c r="E94" s="145">
        <v>1.22533</v>
      </c>
      <c r="F94" s="24">
        <v>3.3E-4</v>
      </c>
      <c r="G94" s="24">
        <v>0.183893</v>
      </c>
      <c r="H94" s="19">
        <f>G94/0.0075</f>
        <v>24.519066666666667</v>
      </c>
      <c r="I94" s="105"/>
      <c r="J94" s="175"/>
      <c r="K94" s="16">
        <v>117700</v>
      </c>
      <c r="L94" s="97"/>
      <c r="M94" s="171">
        <f t="shared" ref="M94:M99" si="98">K94+L94</f>
        <v>117700</v>
      </c>
      <c r="N94" s="16">
        <v>3401000</v>
      </c>
      <c r="O94" s="97"/>
      <c r="P94" s="171">
        <f t="shared" ref="P94:P99" si="99">N94+O94</f>
        <v>3401000</v>
      </c>
      <c r="Q94" s="16">
        <v>1524</v>
      </c>
      <c r="R94" s="97"/>
      <c r="S94" s="171">
        <f t="shared" ref="S94:S99" si="100">Q94+R94</f>
        <v>1524</v>
      </c>
      <c r="T94" s="16">
        <v>31.25</v>
      </c>
      <c r="U94" s="97"/>
      <c r="V94" s="171">
        <f t="shared" ref="V94:V99" si="101">T94+U94</f>
        <v>31.25</v>
      </c>
      <c r="W94" s="16">
        <v>1.3520000000000001</v>
      </c>
      <c r="X94" s="97"/>
      <c r="Y94" s="171">
        <f t="shared" ref="Y94:Y99" si="102">W94+X94</f>
        <v>1.3520000000000001</v>
      </c>
      <c r="Z94" s="16">
        <v>9.1570000000000002E-3</v>
      </c>
      <c r="AA94" s="97"/>
      <c r="AB94" s="16">
        <f t="shared" ref="AB94:AB99" si="103">Z94+AA94</f>
        <v>9.1570000000000002E-3</v>
      </c>
      <c r="AC94" s="18">
        <f t="shared" ref="AC94:AC99" si="104">(Q94+T94+W94+Z94)/1000</f>
        <v>1.5566111570000001</v>
      </c>
      <c r="AD94" s="97"/>
      <c r="AE94">
        <f t="shared" ref="AE94:AE99" si="105">AC94+AD94</f>
        <v>1.5566111570000001</v>
      </c>
      <c r="AF94" s="27">
        <f t="shared" ref="AF94:AF99" si="106">Q94/AC94/1000</f>
        <v>0.97904990154198146</v>
      </c>
      <c r="AG94" s="97"/>
      <c r="AH94" s="23">
        <f t="shared" ref="AH94:AH99" si="107">S94/AE94/1000</f>
        <v>0.97904990154198146</v>
      </c>
      <c r="AI94" s="64">
        <v>8.5794999999999998E-6</v>
      </c>
      <c r="AJ94" s="97"/>
      <c r="AK94" s="64">
        <f t="shared" si="96"/>
        <v>2.3378460823465706E-2</v>
      </c>
      <c r="AL94" s="97"/>
      <c r="AM94" s="61">
        <f t="shared" ref="AM94:AM99" si="108">AK94+AL94</f>
        <v>2.3378460823465706E-2</v>
      </c>
    </row>
    <row r="95" spans="1:53" x14ac:dyDescent="0.2">
      <c r="A95" s="320" t="e" vm="1">
        <v>#VALUE!</v>
      </c>
      <c r="B95" s="321"/>
      <c r="C95" s="7">
        <v>176.28299999999999</v>
      </c>
      <c r="D95">
        <v>5</v>
      </c>
      <c r="E95" s="145">
        <v>1.1811199999999999</v>
      </c>
      <c r="F95" s="24">
        <v>3.6000000000000002E-4</v>
      </c>
      <c r="G95" s="24">
        <v>0.15334600000000001</v>
      </c>
      <c r="H95" s="19">
        <f t="shared" ref="H95:H99" si="109">G95/0.0075</f>
        <v>20.446133333333336</v>
      </c>
      <c r="I95" s="105"/>
      <c r="J95" s="175"/>
      <c r="K95" s="16">
        <v>102400</v>
      </c>
      <c r="L95" s="97"/>
      <c r="M95" s="171">
        <f t="shared" si="98"/>
        <v>102400</v>
      </c>
      <c r="N95" s="16">
        <v>3393000</v>
      </c>
      <c r="O95" s="97"/>
      <c r="P95" s="171">
        <f t="shared" si="99"/>
        <v>3393000</v>
      </c>
      <c r="Q95" s="16">
        <v>6796</v>
      </c>
      <c r="R95" s="97"/>
      <c r="S95" s="171">
        <f t="shared" si="100"/>
        <v>6796</v>
      </c>
      <c r="T95" s="16">
        <v>619.20000000000005</v>
      </c>
      <c r="U95" s="97"/>
      <c r="V95" s="171">
        <f t="shared" si="101"/>
        <v>619.20000000000005</v>
      </c>
      <c r="W95" s="16">
        <v>129.5</v>
      </c>
      <c r="X95" s="97"/>
      <c r="Y95" s="171">
        <f t="shared" si="102"/>
        <v>129.5</v>
      </c>
      <c r="Z95" s="16">
        <v>4.7270000000000003</v>
      </c>
      <c r="AA95" s="97"/>
      <c r="AB95" s="16">
        <f t="shared" si="103"/>
        <v>4.7270000000000003</v>
      </c>
      <c r="AC95" s="18">
        <f t="shared" si="104"/>
        <v>7.5494269999999997</v>
      </c>
      <c r="AD95" s="97"/>
      <c r="AE95">
        <f t="shared" si="105"/>
        <v>7.5494269999999997</v>
      </c>
      <c r="AF95" s="27">
        <f t="shared" si="106"/>
        <v>0.90020077020414935</v>
      </c>
      <c r="AG95" s="97"/>
      <c r="AH95" s="23">
        <f t="shared" si="107"/>
        <v>0.90020077020414935</v>
      </c>
      <c r="AI95" s="64">
        <v>8.2188399999999994E-6</v>
      </c>
      <c r="AJ95" s="97"/>
      <c r="AK95" s="64">
        <f t="shared" si="96"/>
        <v>0.11197845384598916</v>
      </c>
      <c r="AL95" s="97"/>
      <c r="AM95" s="61">
        <f t="shared" si="108"/>
        <v>0.11197845384598916</v>
      </c>
    </row>
    <row r="96" spans="1:53" x14ac:dyDescent="0.2">
      <c r="A96" s="320"/>
      <c r="B96" s="321"/>
      <c r="C96" s="7">
        <v>352.56599999999997</v>
      </c>
      <c r="D96">
        <v>10</v>
      </c>
      <c r="E96" s="145">
        <v>1.12625</v>
      </c>
      <c r="F96" s="24">
        <v>3.3E-4</v>
      </c>
      <c r="G96" s="24">
        <v>0.112098</v>
      </c>
      <c r="H96" s="19">
        <f t="shared" si="109"/>
        <v>14.946400000000001</v>
      </c>
      <c r="I96" s="105"/>
      <c r="J96" s="175"/>
      <c r="K96" s="16">
        <v>85610</v>
      </c>
      <c r="L96" s="97"/>
      <c r="M96" s="171">
        <f t="shared" si="98"/>
        <v>85610</v>
      </c>
      <c r="N96" s="16">
        <v>3382000</v>
      </c>
      <c r="O96" s="97"/>
      <c r="P96" s="171">
        <f t="shared" si="99"/>
        <v>3382000</v>
      </c>
      <c r="Q96" s="16">
        <v>11080</v>
      </c>
      <c r="R96" s="97"/>
      <c r="S96" s="171">
        <f t="shared" si="100"/>
        <v>11080</v>
      </c>
      <c r="T96" s="16">
        <v>1801</v>
      </c>
      <c r="U96" s="97"/>
      <c r="V96" s="171">
        <f t="shared" si="101"/>
        <v>1801</v>
      </c>
      <c r="W96" s="16">
        <v>651</v>
      </c>
      <c r="X96" s="97"/>
      <c r="Y96" s="171">
        <f t="shared" si="102"/>
        <v>651</v>
      </c>
      <c r="Z96" s="16">
        <v>51.92</v>
      </c>
      <c r="AA96" s="97"/>
      <c r="AB96" s="16">
        <f t="shared" si="103"/>
        <v>51.92</v>
      </c>
      <c r="AC96" s="18">
        <f t="shared" si="104"/>
        <v>13.583920000000001</v>
      </c>
      <c r="AD96" s="97"/>
      <c r="AE96">
        <f t="shared" si="105"/>
        <v>13.583920000000001</v>
      </c>
      <c r="AF96" s="27">
        <f t="shared" si="106"/>
        <v>0.81567029252233525</v>
      </c>
      <c r="AG96" s="97"/>
      <c r="AH96" s="23">
        <f t="shared" si="107"/>
        <v>0.81567029252233525</v>
      </c>
      <c r="AI96" s="64">
        <v>8.0087599999999992E-6</v>
      </c>
      <c r="AJ96" s="97"/>
      <c r="AK96" s="64">
        <f t="shared" si="96"/>
        <v>0.21823239338485823</v>
      </c>
      <c r="AL96" s="97"/>
      <c r="AM96" s="61">
        <f t="shared" si="108"/>
        <v>0.21823239338485823</v>
      </c>
      <c r="BA96" t="s">
        <v>36</v>
      </c>
    </row>
    <row r="97" spans="1:53" x14ac:dyDescent="0.2">
      <c r="A97" s="320"/>
      <c r="B97" s="321"/>
      <c r="C97" s="7">
        <v>528.84900000000005</v>
      </c>
      <c r="D97">
        <v>15</v>
      </c>
      <c r="E97" s="145">
        <v>1.07646</v>
      </c>
      <c r="F97" s="24">
        <v>3.5E-4</v>
      </c>
      <c r="G97" s="24">
        <v>7.1028999999999995E-2</v>
      </c>
      <c r="H97" s="19">
        <f t="shared" si="109"/>
        <v>9.4705333333333321</v>
      </c>
      <c r="I97" s="105"/>
      <c r="J97" s="175"/>
      <c r="K97" s="16">
        <v>70960</v>
      </c>
      <c r="L97" s="97"/>
      <c r="M97" s="171">
        <f t="shared" si="98"/>
        <v>70960</v>
      </c>
      <c r="N97" s="16">
        <v>3371000</v>
      </c>
      <c r="O97" s="97"/>
      <c r="P97" s="171">
        <f t="shared" si="99"/>
        <v>3371000</v>
      </c>
      <c r="Q97" s="16">
        <v>13780</v>
      </c>
      <c r="R97" s="97"/>
      <c r="S97" s="171">
        <f t="shared" si="100"/>
        <v>13780</v>
      </c>
      <c r="T97" s="16">
        <v>3135</v>
      </c>
      <c r="U97" s="97"/>
      <c r="V97" s="171">
        <f t="shared" si="101"/>
        <v>3135</v>
      </c>
      <c r="W97" s="16">
        <v>1405</v>
      </c>
      <c r="X97" s="97"/>
      <c r="Y97" s="171">
        <f t="shared" si="102"/>
        <v>1405</v>
      </c>
      <c r="Z97" s="16">
        <v>185.7</v>
      </c>
      <c r="AA97" s="97"/>
      <c r="AB97" s="16">
        <f t="shared" si="103"/>
        <v>185.7</v>
      </c>
      <c r="AC97" s="18">
        <f t="shared" si="104"/>
        <v>18.505700000000001</v>
      </c>
      <c r="AD97" s="97"/>
      <c r="AE97">
        <f t="shared" si="105"/>
        <v>18.505700000000001</v>
      </c>
      <c r="AF97" s="27">
        <f t="shared" si="106"/>
        <v>0.74463543664924858</v>
      </c>
      <c r="AG97" s="97"/>
      <c r="AH97" s="23">
        <f t="shared" si="107"/>
        <v>0.74463543664924858</v>
      </c>
      <c r="AI97" s="64">
        <v>7.9543600000000002E-6</v>
      </c>
      <c r="AJ97" s="97"/>
      <c r="AK97" s="64">
        <f t="shared" si="96"/>
        <v>0.32512505443628881</v>
      </c>
      <c r="AL97" s="97"/>
      <c r="AM97" s="61">
        <f t="shared" si="108"/>
        <v>0.32512505443628881</v>
      </c>
    </row>
    <row r="98" spans="1:53" x14ac:dyDescent="0.2">
      <c r="A98" s="320"/>
      <c r="B98" s="321"/>
      <c r="C98" s="7">
        <v>705.13199999999995</v>
      </c>
      <c r="D98">
        <v>20</v>
      </c>
      <c r="E98" s="145">
        <v>1.0314300000000001</v>
      </c>
      <c r="F98" s="24">
        <v>3.2000000000000003E-4</v>
      </c>
      <c r="G98" s="24">
        <v>3.0471999999999999E-2</v>
      </c>
      <c r="H98" s="19">
        <f t="shared" si="109"/>
        <v>4.0629333333333335</v>
      </c>
      <c r="I98" s="105"/>
      <c r="J98" s="175"/>
      <c r="K98" s="16">
        <v>58160</v>
      </c>
      <c r="L98" s="63"/>
      <c r="M98" s="171">
        <f t="shared" si="98"/>
        <v>58160</v>
      </c>
      <c r="N98" s="16">
        <v>3359000</v>
      </c>
      <c r="O98" s="63"/>
      <c r="P98" s="171">
        <f t="shared" si="99"/>
        <v>3359000</v>
      </c>
      <c r="Q98" s="16">
        <v>15420</v>
      </c>
      <c r="R98" s="63"/>
      <c r="S98" s="171">
        <f t="shared" si="100"/>
        <v>15420</v>
      </c>
      <c r="T98" s="16">
        <v>4478</v>
      </c>
      <c r="U98" s="63"/>
      <c r="V98" s="171">
        <f t="shared" si="101"/>
        <v>4478</v>
      </c>
      <c r="W98" s="16">
        <v>2222</v>
      </c>
      <c r="X98" s="63"/>
      <c r="Y98" s="171">
        <f t="shared" si="102"/>
        <v>2222</v>
      </c>
      <c r="Z98" s="16">
        <v>427.6</v>
      </c>
      <c r="AA98" s="63"/>
      <c r="AB98" s="16">
        <f t="shared" si="103"/>
        <v>427.6</v>
      </c>
      <c r="AC98" s="18">
        <f t="shared" si="104"/>
        <v>22.547599999999999</v>
      </c>
      <c r="AD98" s="63"/>
      <c r="AE98">
        <f t="shared" si="105"/>
        <v>22.547599999999999</v>
      </c>
      <c r="AF98" s="27">
        <f t="shared" si="106"/>
        <v>0.68388653337827532</v>
      </c>
      <c r="AG98" s="63"/>
      <c r="AH98" s="23">
        <f t="shared" si="107"/>
        <v>0.68388653337827532</v>
      </c>
      <c r="AI98" s="64">
        <v>8.0057800000000008E-6</v>
      </c>
      <c r="AJ98" s="63"/>
      <c r="AK98" s="64">
        <f t="shared" si="96"/>
        <v>0.43630238147044759</v>
      </c>
      <c r="AL98" s="63"/>
      <c r="AM98" s="61">
        <f t="shared" si="108"/>
        <v>0.43630238147044759</v>
      </c>
    </row>
    <row r="99" spans="1:53" s="110" customFormat="1" x14ac:dyDescent="0.2">
      <c r="A99" s="322"/>
      <c r="B99" s="323"/>
      <c r="C99" s="109">
        <v>881.41399999999999</v>
      </c>
      <c r="D99" s="110">
        <v>25</v>
      </c>
      <c r="E99" s="146">
        <v>0.98746</v>
      </c>
      <c r="F99" s="111">
        <v>3.5E-4</v>
      </c>
      <c r="G99" s="111">
        <v>-1.2699E-2</v>
      </c>
      <c r="H99" s="112">
        <f t="shared" si="109"/>
        <v>-1.6932</v>
      </c>
      <c r="I99" s="113"/>
      <c r="J99" s="176"/>
      <c r="K99" s="100">
        <v>47020</v>
      </c>
      <c r="L99" s="99"/>
      <c r="M99" s="173">
        <f t="shared" si="98"/>
        <v>47020</v>
      </c>
      <c r="N99" s="100">
        <v>3347000</v>
      </c>
      <c r="O99" s="99"/>
      <c r="P99" s="173">
        <f t="shared" si="99"/>
        <v>3347000</v>
      </c>
      <c r="Q99" s="100">
        <v>16360</v>
      </c>
      <c r="R99" s="99"/>
      <c r="S99" s="173">
        <f t="shared" si="100"/>
        <v>16360</v>
      </c>
      <c r="T99" s="100">
        <v>5762</v>
      </c>
      <c r="U99" s="99"/>
      <c r="V99" s="173">
        <f t="shared" si="101"/>
        <v>5762</v>
      </c>
      <c r="W99" s="100">
        <v>2992</v>
      </c>
      <c r="X99" s="99"/>
      <c r="Y99" s="173">
        <f t="shared" si="102"/>
        <v>2992</v>
      </c>
      <c r="Z99" s="100">
        <v>782.2</v>
      </c>
      <c r="AA99" s="99"/>
      <c r="AB99" s="101">
        <f t="shared" si="103"/>
        <v>782.2</v>
      </c>
      <c r="AC99" s="113">
        <f t="shared" si="104"/>
        <v>25.8962</v>
      </c>
      <c r="AD99" s="99"/>
      <c r="AE99" s="110">
        <f t="shared" si="105"/>
        <v>25.8962</v>
      </c>
      <c r="AF99" s="114">
        <f t="shared" si="106"/>
        <v>0.6317529212780254</v>
      </c>
      <c r="AG99" s="99"/>
      <c r="AH99" s="115">
        <f t="shared" si="107"/>
        <v>0.6317529212780254</v>
      </c>
      <c r="AI99" s="98">
        <v>8.1231099999999992E-6</v>
      </c>
      <c r="AJ99" s="99"/>
      <c r="AK99" s="98">
        <f t="shared" si="96"/>
        <v>0.55337022391773927</v>
      </c>
      <c r="AL99" s="99"/>
      <c r="AM99" s="116">
        <f t="shared" si="108"/>
        <v>0.55337022391773927</v>
      </c>
    </row>
    <row r="100" spans="1:53" s="3" customFormat="1" x14ac:dyDescent="0.2">
      <c r="A100" s="77"/>
      <c r="B100" s="78"/>
      <c r="C100" s="102"/>
      <c r="E100" s="147"/>
      <c r="F100" s="103"/>
      <c r="G100" s="103"/>
      <c r="H100" s="104"/>
      <c r="I100" s="105"/>
      <c r="J100" s="175"/>
      <c r="K100" s="100"/>
      <c r="L100" s="97"/>
      <c r="M100" s="172"/>
      <c r="N100" s="100"/>
      <c r="O100" s="97"/>
      <c r="P100" s="172"/>
      <c r="Q100" s="100"/>
      <c r="R100" s="97"/>
      <c r="S100" s="172"/>
      <c r="T100" s="100"/>
      <c r="U100" s="97"/>
      <c r="V100" s="172"/>
      <c r="W100" s="100"/>
      <c r="X100" s="97"/>
      <c r="Y100" s="172"/>
      <c r="Z100" s="100"/>
      <c r="AA100" s="97"/>
      <c r="AB100" s="100"/>
      <c r="AC100" s="105"/>
      <c r="AD100" s="97"/>
      <c r="AF100" s="106"/>
      <c r="AG100" s="97"/>
      <c r="AH100" s="107"/>
      <c r="AI100" s="96"/>
      <c r="AJ100" s="97"/>
      <c r="AK100" s="96"/>
      <c r="AL100" s="97"/>
      <c r="AM100" s="108"/>
    </row>
    <row r="101" spans="1:53" s="121" customFormat="1" x14ac:dyDescent="0.2">
      <c r="A101" s="120" t="s">
        <v>71</v>
      </c>
      <c r="B101" s="121" t="s">
        <v>70</v>
      </c>
      <c r="C101" s="122" t="s">
        <v>72</v>
      </c>
      <c r="E101" s="148"/>
      <c r="I101" s="122" t="s">
        <v>22</v>
      </c>
      <c r="J101" s="138"/>
      <c r="K101" s="120" t="s">
        <v>25</v>
      </c>
      <c r="M101" s="138"/>
      <c r="N101" s="120" t="s">
        <v>26</v>
      </c>
      <c r="O101" s="120"/>
      <c r="P101" s="187"/>
      <c r="Q101" s="120" t="s">
        <v>27</v>
      </c>
      <c r="S101" s="138"/>
      <c r="T101" s="120" t="s">
        <v>28</v>
      </c>
      <c r="U101" s="120"/>
      <c r="V101" s="187"/>
      <c r="W101" s="120" t="s">
        <v>29</v>
      </c>
      <c r="Y101" s="138"/>
      <c r="Z101" s="120" t="s">
        <v>52</v>
      </c>
      <c r="AC101" s="122" t="s">
        <v>61</v>
      </c>
      <c r="AF101" s="122" t="s">
        <v>34</v>
      </c>
      <c r="AI101" s="123" t="s">
        <v>80</v>
      </c>
      <c r="AJ101" s="124"/>
      <c r="AK101" s="123" t="s">
        <v>81</v>
      </c>
      <c r="AL101" s="124"/>
      <c r="AM101" s="124"/>
    </row>
    <row r="102" spans="1:53" x14ac:dyDescent="0.2">
      <c r="A102" s="1" t="s">
        <v>37</v>
      </c>
      <c r="B102" s="15" t="s">
        <v>51</v>
      </c>
      <c r="C102" s="8" t="s">
        <v>21</v>
      </c>
      <c r="D102" s="1" t="s">
        <v>17</v>
      </c>
      <c r="E102" s="149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139" t="s">
        <v>24</v>
      </c>
      <c r="K102" s="1" t="s">
        <v>31</v>
      </c>
      <c r="L102" s="1" t="s">
        <v>32</v>
      </c>
      <c r="M102" s="139" t="s">
        <v>33</v>
      </c>
      <c r="N102" s="1" t="s">
        <v>31</v>
      </c>
      <c r="O102" s="1" t="s">
        <v>32</v>
      </c>
      <c r="P102" s="139" t="s">
        <v>33</v>
      </c>
      <c r="Q102" s="1" t="s">
        <v>31</v>
      </c>
      <c r="R102" s="1" t="s">
        <v>32</v>
      </c>
      <c r="S102" s="139" t="s">
        <v>33</v>
      </c>
      <c r="T102" s="1" t="s">
        <v>31</v>
      </c>
      <c r="U102" s="1" t="s">
        <v>32</v>
      </c>
      <c r="V102" s="139" t="s">
        <v>33</v>
      </c>
      <c r="W102" s="1" t="s">
        <v>31</v>
      </c>
      <c r="X102" s="1" t="s">
        <v>32</v>
      </c>
      <c r="Y102" s="139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57" t="s">
        <v>31</v>
      </c>
      <c r="AJ102" s="55" t="s">
        <v>32</v>
      </c>
      <c r="AK102" s="57" t="s">
        <v>31</v>
      </c>
      <c r="AL102" s="55" t="s">
        <v>32</v>
      </c>
      <c r="AM102" s="55" t="s">
        <v>33</v>
      </c>
    </row>
    <row r="103" spans="1:53" x14ac:dyDescent="0.2">
      <c r="A103" s="1" t="s">
        <v>38</v>
      </c>
      <c r="B103" s="15" t="s">
        <v>57</v>
      </c>
      <c r="C103" s="7">
        <v>0</v>
      </c>
      <c r="D103">
        <v>0</v>
      </c>
      <c r="E103" s="145">
        <v>1.28067</v>
      </c>
      <c r="F103" s="24">
        <v>3.1E-4</v>
      </c>
      <c r="G103" s="24">
        <v>0.21915899999999999</v>
      </c>
      <c r="H103" s="19">
        <f>G103/0.0075</f>
        <v>29.2212</v>
      </c>
      <c r="I103" s="105"/>
      <c r="J103" s="172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64">
        <v>8.96173E-5</v>
      </c>
      <c r="AJ103" s="63"/>
      <c r="AK103" s="64">
        <f t="shared" ref="AK103:AK110" si="110">AI103*(7710000000000000000)*23.1662*3.016/(6.022E+23)*(C103*24*60*60)</f>
        <v>0</v>
      </c>
      <c r="AL103" s="63"/>
      <c r="AM103" s="61">
        <f>AK103+AL103</f>
        <v>0</v>
      </c>
    </row>
    <row r="104" spans="1:53" x14ac:dyDescent="0.2">
      <c r="A104" s="1" t="s">
        <v>73</v>
      </c>
      <c r="B104" s="89" t="s">
        <v>75</v>
      </c>
      <c r="C104" s="7">
        <v>3.5256599999999998</v>
      </c>
      <c r="D104">
        <v>0.1</v>
      </c>
      <c r="E104" s="145">
        <v>1.2393700000000001</v>
      </c>
      <c r="F104" s="24">
        <v>3.3E-4</v>
      </c>
      <c r="G104" s="24">
        <v>0.193138</v>
      </c>
      <c r="H104" s="19">
        <f t="shared" ref="H104" si="111">G104/0.0075</f>
        <v>25.751733333333334</v>
      </c>
      <c r="I104" s="105"/>
      <c r="J104" s="172"/>
      <c r="K104" s="16">
        <v>121400</v>
      </c>
      <c r="L104" s="16"/>
      <c r="M104" s="171">
        <f>K104+L104</f>
        <v>121400</v>
      </c>
      <c r="N104" s="16">
        <v>3403000</v>
      </c>
      <c r="O104" s="16"/>
      <c r="P104" s="171">
        <f>N104+O104</f>
        <v>3403000</v>
      </c>
      <c r="Q104" s="16">
        <v>66.09</v>
      </c>
      <c r="R104" s="16"/>
      <c r="S104" s="171">
        <f>Q104+R104</f>
        <v>66.09</v>
      </c>
      <c r="T104" s="16">
        <v>0.20710000000000001</v>
      </c>
      <c r="U104" s="16"/>
      <c r="V104" s="171">
        <f>T104+U104</f>
        <v>0.20710000000000001</v>
      </c>
      <c r="W104" s="16">
        <v>8.6989999999999995E-4</v>
      </c>
      <c r="X104" s="16"/>
      <c r="Y104" s="171">
        <f>W104+X104</f>
        <v>8.6989999999999995E-4</v>
      </c>
      <c r="Z104" s="16">
        <v>0</v>
      </c>
      <c r="AA104" s="16"/>
      <c r="AB104" s="16">
        <f>Z104+AA104</f>
        <v>0</v>
      </c>
      <c r="AC104" s="18">
        <f>(Q104+T104+W104+Z104)/1000</f>
        <v>6.6297969900000003E-2</v>
      </c>
      <c r="AD104" s="16"/>
      <c r="AE104">
        <f>AC104+AD104</f>
        <v>6.6297969900000003E-2</v>
      </c>
      <c r="AF104" s="27">
        <f>Q104/AC104/1000</f>
        <v>0.99686310304352177</v>
      </c>
      <c r="AG104" s="16" t="e">
        <f>R104/AD104</f>
        <v>#DIV/0!</v>
      </c>
      <c r="AH104" s="23">
        <f>S104/AE104/1000</f>
        <v>0.99686310304352177</v>
      </c>
      <c r="AI104" s="64">
        <v>8.7051000000000004E-5</v>
      </c>
      <c r="AJ104" s="63"/>
      <c r="AK104" s="64">
        <f t="shared" si="110"/>
        <v>2.3720710917227262E-2</v>
      </c>
      <c r="AL104" s="63"/>
      <c r="AM104" s="61">
        <f>AK104+AL104</f>
        <v>2.3720710917227262E-2</v>
      </c>
    </row>
    <row r="105" spans="1:53" x14ac:dyDescent="0.2">
      <c r="A105" s="1" t="s">
        <v>69</v>
      </c>
      <c r="B105" s="90">
        <v>1</v>
      </c>
      <c r="C105" s="7">
        <v>35.256599999999999</v>
      </c>
      <c r="D105">
        <v>1</v>
      </c>
      <c r="E105" s="145">
        <v>1.2235100000000001</v>
      </c>
      <c r="F105" s="24">
        <v>3.3E-4</v>
      </c>
      <c r="G105" s="24">
        <v>0.18267900000000001</v>
      </c>
      <c r="H105" s="19">
        <f>G105/0.0075</f>
        <v>24.357200000000002</v>
      </c>
      <c r="I105" s="105"/>
      <c r="J105" s="172"/>
      <c r="K105" s="16">
        <v>117700</v>
      </c>
      <c r="L105" s="16"/>
      <c r="M105" s="171">
        <f t="shared" ref="M105:M110" si="112">K105+L105</f>
        <v>117700</v>
      </c>
      <c r="N105" s="16">
        <v>3401000</v>
      </c>
      <c r="O105" s="16"/>
      <c r="P105" s="171">
        <f t="shared" ref="P105:P110" si="113">N105+O105</f>
        <v>3401000</v>
      </c>
      <c r="Q105" s="16">
        <v>1536</v>
      </c>
      <c r="R105" s="16"/>
      <c r="S105" s="171">
        <f t="shared" ref="S105:S110" si="114">Q105+R105</f>
        <v>1536</v>
      </c>
      <c r="T105" s="16">
        <v>31.32</v>
      </c>
      <c r="U105" s="16"/>
      <c r="V105" s="171">
        <f t="shared" ref="V105:V110" si="115">T105+U105</f>
        <v>31.32</v>
      </c>
      <c r="W105" s="16">
        <v>1.3740000000000001</v>
      </c>
      <c r="X105" s="16"/>
      <c r="Y105" s="171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18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27">
        <f t="shared" ref="AF105:AF110" si="120">Q105/AC105/1000</f>
        <v>0.97915266366003684</v>
      </c>
      <c r="AG105" s="16" t="e">
        <f t="shared" ref="AG105:AG110" si="121">R105/AD105</f>
        <v>#DIV/0!</v>
      </c>
      <c r="AH105" s="23">
        <f t="shared" ref="AH105:AH110" si="122">S105/AE105/1000</f>
        <v>0.97915266366003684</v>
      </c>
      <c r="AI105" s="64">
        <v>8.5336199999999998E-5</v>
      </c>
      <c r="AJ105" s="63"/>
      <c r="AK105" s="64">
        <f t="shared" si="110"/>
        <v>0.23253441442082107</v>
      </c>
      <c r="AL105" s="63"/>
      <c r="AM105" s="61">
        <f t="shared" ref="AM105:AM110" si="123">AK105+AL105</f>
        <v>0.23253441442082107</v>
      </c>
    </row>
    <row r="106" spans="1:53" x14ac:dyDescent="0.2">
      <c r="A106" s="320" t="e" vm="1">
        <v>#VALUE!</v>
      </c>
      <c r="B106" s="321"/>
      <c r="C106" s="7">
        <v>176.28299999999999</v>
      </c>
      <c r="D106">
        <v>5</v>
      </c>
      <c r="E106" s="145">
        <v>1.17804</v>
      </c>
      <c r="F106" s="24">
        <v>2.9999999999999997E-4</v>
      </c>
      <c r="G106" s="24">
        <v>0.15113199999999999</v>
      </c>
      <c r="H106" s="19">
        <f t="shared" ref="H106:H110" si="124">G106/0.0075</f>
        <v>20.150933333333331</v>
      </c>
      <c r="I106" s="105"/>
      <c r="J106" s="172"/>
      <c r="K106" s="16">
        <v>102300</v>
      </c>
      <c r="L106" s="16"/>
      <c r="M106" s="171">
        <f t="shared" si="112"/>
        <v>102300</v>
      </c>
      <c r="N106" s="16">
        <v>3393000</v>
      </c>
      <c r="O106" s="16"/>
      <c r="P106" s="171">
        <f t="shared" si="113"/>
        <v>3393000</v>
      </c>
      <c r="Q106" s="16">
        <v>6858</v>
      </c>
      <c r="R106" s="16"/>
      <c r="S106" s="171">
        <f t="shared" si="114"/>
        <v>6858</v>
      </c>
      <c r="T106" s="16">
        <v>619</v>
      </c>
      <c r="U106" s="16"/>
      <c r="V106" s="171">
        <f t="shared" si="115"/>
        <v>619</v>
      </c>
      <c r="W106" s="16">
        <v>131.6</v>
      </c>
      <c r="X106" s="16"/>
      <c r="Y106" s="171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18">
        <f t="shared" si="118"/>
        <v>7.6133839999999999</v>
      </c>
      <c r="AD106" s="16"/>
      <c r="AE106">
        <f t="shared" si="119"/>
        <v>7.6133839999999999</v>
      </c>
      <c r="AF106" s="27">
        <f t="shared" si="120"/>
        <v>0.90078209637133766</v>
      </c>
      <c r="AG106" s="16" t="e">
        <f t="shared" si="121"/>
        <v>#DIV/0!</v>
      </c>
      <c r="AH106" s="23">
        <f t="shared" si="122"/>
        <v>0.90078209637133766</v>
      </c>
      <c r="AI106" s="64">
        <v>8.1529500000000006E-5</v>
      </c>
      <c r="AJ106" s="63"/>
      <c r="AK106" s="64">
        <f t="shared" si="110"/>
        <v>1.1108072858014726</v>
      </c>
      <c r="AL106" s="63"/>
      <c r="AM106" s="61">
        <f t="shared" si="123"/>
        <v>1.1108072858014726</v>
      </c>
    </row>
    <row r="107" spans="1:53" x14ac:dyDescent="0.2">
      <c r="A107" s="320"/>
      <c r="B107" s="321"/>
      <c r="C107" s="7">
        <v>352.56599999999997</v>
      </c>
      <c r="D107">
        <v>10</v>
      </c>
      <c r="E107" s="145">
        <v>1.12374</v>
      </c>
      <c r="F107" s="24">
        <v>3.2000000000000003E-4</v>
      </c>
      <c r="G107" s="24">
        <v>0.110114</v>
      </c>
      <c r="H107" s="19">
        <f t="shared" si="124"/>
        <v>14.681866666666668</v>
      </c>
      <c r="I107" s="105"/>
      <c r="J107" s="172"/>
      <c r="K107" s="16">
        <v>85490</v>
      </c>
      <c r="L107" s="16"/>
      <c r="M107" s="171">
        <f t="shared" si="112"/>
        <v>85490</v>
      </c>
      <c r="N107" s="16">
        <v>3382000</v>
      </c>
      <c r="O107" s="16"/>
      <c r="P107" s="171">
        <f t="shared" si="113"/>
        <v>3382000</v>
      </c>
      <c r="Q107" s="16">
        <v>11220</v>
      </c>
      <c r="R107" s="16"/>
      <c r="S107" s="171">
        <f t="shared" si="114"/>
        <v>11220</v>
      </c>
      <c r="T107" s="16">
        <v>1796</v>
      </c>
      <c r="U107" s="16"/>
      <c r="V107" s="171">
        <f t="shared" si="115"/>
        <v>1796</v>
      </c>
      <c r="W107" s="16">
        <v>662.7</v>
      </c>
      <c r="X107" s="16"/>
      <c r="Y107" s="171">
        <f t="shared" si="116"/>
        <v>662.7</v>
      </c>
      <c r="Z107" s="16">
        <v>52.61</v>
      </c>
      <c r="AA107" s="16"/>
      <c r="AB107" s="16">
        <f t="shared" si="117"/>
        <v>52.61</v>
      </c>
      <c r="AC107" s="18">
        <f t="shared" si="118"/>
        <v>13.731310000000001</v>
      </c>
      <c r="AD107" s="16"/>
      <c r="AE107">
        <f t="shared" si="119"/>
        <v>13.731310000000001</v>
      </c>
      <c r="AF107" s="27">
        <f t="shared" si="120"/>
        <v>0.81711067625739997</v>
      </c>
      <c r="AG107" s="16" t="e">
        <f t="shared" si="121"/>
        <v>#DIV/0!</v>
      </c>
      <c r="AH107" s="23">
        <f t="shared" si="122"/>
        <v>0.81711067625739997</v>
      </c>
      <c r="AI107" s="64">
        <v>7.9507399999999997E-5</v>
      </c>
      <c r="AJ107" s="63"/>
      <c r="AK107" s="64">
        <f t="shared" si="110"/>
        <v>2.1665139414600114</v>
      </c>
      <c r="AL107" s="63"/>
      <c r="AM107" s="61">
        <f t="shared" si="123"/>
        <v>2.1665139414600114</v>
      </c>
      <c r="BA107" t="s">
        <v>36</v>
      </c>
    </row>
    <row r="108" spans="1:53" x14ac:dyDescent="0.2">
      <c r="A108" s="320"/>
      <c r="B108" s="321"/>
      <c r="C108" s="7">
        <v>528.84900000000005</v>
      </c>
      <c r="D108">
        <v>15</v>
      </c>
      <c r="E108" s="145">
        <v>1.07324</v>
      </c>
      <c r="F108" s="24">
        <v>2.9E-4</v>
      </c>
      <c r="G108" s="24">
        <v>6.8241999999999997E-2</v>
      </c>
      <c r="H108" s="19">
        <f t="shared" si="124"/>
        <v>9.0989333333333331</v>
      </c>
      <c r="I108" s="105"/>
      <c r="J108" s="172"/>
      <c r="K108" s="16">
        <v>70820</v>
      </c>
      <c r="L108" s="16"/>
      <c r="M108" s="171">
        <f t="shared" si="112"/>
        <v>70820</v>
      </c>
      <c r="N108" s="16">
        <v>3371000</v>
      </c>
      <c r="O108" s="16"/>
      <c r="P108" s="171">
        <f t="shared" si="113"/>
        <v>3371000</v>
      </c>
      <c r="Q108" s="16">
        <v>13960</v>
      </c>
      <c r="R108" s="16"/>
      <c r="S108" s="171">
        <f t="shared" si="114"/>
        <v>13960</v>
      </c>
      <c r="T108" s="16">
        <v>3125</v>
      </c>
      <c r="U108" s="16"/>
      <c r="V108" s="171">
        <f t="shared" si="115"/>
        <v>3125</v>
      </c>
      <c r="W108" s="16">
        <v>1426</v>
      </c>
      <c r="X108" s="16"/>
      <c r="Y108" s="171">
        <f t="shared" si="116"/>
        <v>1426</v>
      </c>
      <c r="Z108" s="16">
        <v>187.8</v>
      </c>
      <c r="AA108" s="16"/>
      <c r="AB108" s="16">
        <f t="shared" si="117"/>
        <v>187.8</v>
      </c>
      <c r="AC108" s="18">
        <f t="shared" si="118"/>
        <v>18.698799999999999</v>
      </c>
      <c r="AD108" s="16"/>
      <c r="AE108">
        <f t="shared" si="119"/>
        <v>18.698799999999999</v>
      </c>
      <c r="AF108" s="27">
        <f t="shared" si="120"/>
        <v>0.74657197253299679</v>
      </c>
      <c r="AG108" s="16" t="e">
        <f t="shared" si="121"/>
        <v>#DIV/0!</v>
      </c>
      <c r="AH108" s="23">
        <f t="shared" si="122"/>
        <v>0.74657197253299679</v>
      </c>
      <c r="AI108" s="64">
        <v>7.8938399999999996E-5</v>
      </c>
      <c r="AJ108" s="63"/>
      <c r="AK108" s="64">
        <f t="shared" si="110"/>
        <v>3.2265137103567785</v>
      </c>
      <c r="AL108" s="63"/>
      <c r="AM108" s="61">
        <f t="shared" si="123"/>
        <v>3.2265137103567785</v>
      </c>
    </row>
    <row r="109" spans="1:53" x14ac:dyDescent="0.2">
      <c r="A109" s="320"/>
      <c r="B109" s="321"/>
      <c r="C109" s="7">
        <v>705.13199999999995</v>
      </c>
      <c r="D109">
        <v>20</v>
      </c>
      <c r="E109" s="145">
        <v>1.0287200000000001</v>
      </c>
      <c r="F109" s="24">
        <v>3.8000000000000002E-4</v>
      </c>
      <c r="G109" s="24">
        <v>2.7917999999999998E-2</v>
      </c>
      <c r="H109" s="19">
        <f t="shared" si="124"/>
        <v>3.7223999999999999</v>
      </c>
      <c r="I109" s="105"/>
      <c r="J109" s="172"/>
      <c r="K109" s="16">
        <v>58000</v>
      </c>
      <c r="L109" s="16"/>
      <c r="M109" s="171">
        <f t="shared" si="112"/>
        <v>58000</v>
      </c>
      <c r="N109" s="16">
        <v>3359000</v>
      </c>
      <c r="O109" s="16"/>
      <c r="P109" s="171">
        <f t="shared" si="113"/>
        <v>3359000</v>
      </c>
      <c r="Q109" s="16">
        <v>15640</v>
      </c>
      <c r="R109" s="16"/>
      <c r="S109" s="171">
        <f t="shared" si="114"/>
        <v>15640</v>
      </c>
      <c r="T109" s="16">
        <v>4464</v>
      </c>
      <c r="U109" s="16"/>
      <c r="V109" s="171">
        <f t="shared" si="115"/>
        <v>4464</v>
      </c>
      <c r="W109" s="16">
        <v>2256</v>
      </c>
      <c r="X109" s="16"/>
      <c r="Y109" s="171">
        <f t="shared" si="116"/>
        <v>2256</v>
      </c>
      <c r="Z109" s="16">
        <v>431.9</v>
      </c>
      <c r="AA109" s="16"/>
      <c r="AB109" s="16">
        <f t="shared" si="117"/>
        <v>431.9</v>
      </c>
      <c r="AC109" s="18">
        <f t="shared" si="118"/>
        <v>22.791900000000002</v>
      </c>
      <c r="AD109" s="16"/>
      <c r="AE109">
        <f t="shared" si="119"/>
        <v>22.791900000000002</v>
      </c>
      <c r="AF109" s="27">
        <f t="shared" si="120"/>
        <v>0.68620869694935471</v>
      </c>
      <c r="AG109" s="16" t="e">
        <f t="shared" si="121"/>
        <v>#DIV/0!</v>
      </c>
      <c r="AH109" s="23">
        <f t="shared" si="122"/>
        <v>0.68620869694935471</v>
      </c>
      <c r="AI109" s="64">
        <v>7.9504899999999998E-5</v>
      </c>
      <c r="AJ109" s="63"/>
      <c r="AK109" s="64">
        <f t="shared" si="110"/>
        <v>4.3328916368635895</v>
      </c>
      <c r="AL109" s="63"/>
      <c r="AM109" s="61">
        <f t="shared" si="123"/>
        <v>4.3328916368635895</v>
      </c>
    </row>
    <row r="110" spans="1:53" s="110" customFormat="1" x14ac:dyDescent="0.2">
      <c r="A110" s="322"/>
      <c r="B110" s="323"/>
      <c r="C110" s="109">
        <v>881.41399999999999</v>
      </c>
      <c r="D110" s="110">
        <v>25</v>
      </c>
      <c r="E110" s="146">
        <v>0.98567000000000005</v>
      </c>
      <c r="F110" s="111">
        <v>3.3E-4</v>
      </c>
      <c r="G110" s="111">
        <v>-1.4538000000000001E-2</v>
      </c>
      <c r="H110" s="112">
        <f t="shared" si="124"/>
        <v>-1.9384000000000001</v>
      </c>
      <c r="I110" s="113"/>
      <c r="J110" s="173"/>
      <c r="K110" s="100">
        <v>46860</v>
      </c>
      <c r="L110" s="101"/>
      <c r="M110" s="173">
        <f t="shared" si="112"/>
        <v>46860</v>
      </c>
      <c r="N110" s="100">
        <v>3347000</v>
      </c>
      <c r="O110" s="101"/>
      <c r="P110" s="173">
        <f t="shared" si="113"/>
        <v>3347000</v>
      </c>
      <c r="Q110" s="100">
        <v>16620</v>
      </c>
      <c r="R110" s="101"/>
      <c r="S110" s="173">
        <f t="shared" si="114"/>
        <v>16620</v>
      </c>
      <c r="T110" s="100">
        <v>5739</v>
      </c>
      <c r="U110" s="101"/>
      <c r="V110" s="173">
        <f t="shared" si="115"/>
        <v>5739</v>
      </c>
      <c r="W110" s="100">
        <v>3042</v>
      </c>
      <c r="X110" s="101"/>
      <c r="Y110" s="173">
        <f t="shared" si="116"/>
        <v>3042</v>
      </c>
      <c r="Z110" s="100">
        <v>789.6</v>
      </c>
      <c r="AA110" s="101"/>
      <c r="AB110" s="101">
        <f t="shared" si="117"/>
        <v>789.6</v>
      </c>
      <c r="AC110" s="113">
        <f t="shared" si="118"/>
        <v>26.1906</v>
      </c>
      <c r="AD110" s="101"/>
      <c r="AE110" s="110">
        <f t="shared" si="119"/>
        <v>26.1906</v>
      </c>
      <c r="AF110" s="114">
        <f t="shared" si="120"/>
        <v>0.63457881835467689</v>
      </c>
      <c r="AG110" s="101" t="e">
        <f t="shared" si="121"/>
        <v>#DIV/0!</v>
      </c>
      <c r="AH110" s="115">
        <f t="shared" si="122"/>
        <v>0.63457881835467689</v>
      </c>
      <c r="AI110" s="98">
        <v>8.0605600000000006E-5</v>
      </c>
      <c r="AJ110" s="99"/>
      <c r="AK110" s="98">
        <f t="shared" si="110"/>
        <v>5.4910913333715445</v>
      </c>
      <c r="AL110" s="99"/>
      <c r="AM110" s="116">
        <f t="shared" si="123"/>
        <v>5.4910913333715445</v>
      </c>
    </row>
    <row r="111" spans="1:53" ht="15" customHeight="1" x14ac:dyDescent="0.2">
      <c r="A111" s="17"/>
      <c r="B111" s="79"/>
      <c r="E111" s="145"/>
      <c r="F111" s="24"/>
      <c r="G111" s="24"/>
      <c r="H111" s="19"/>
      <c r="I111" s="18"/>
      <c r="J111" s="171"/>
      <c r="K111" s="165"/>
      <c r="L111" s="16"/>
      <c r="M111" s="171"/>
      <c r="N111" s="165"/>
      <c r="O111" s="16"/>
      <c r="P111" s="171"/>
      <c r="Q111" s="165"/>
      <c r="R111" s="16"/>
      <c r="S111" s="171"/>
      <c r="T111" s="165"/>
      <c r="U111" s="16"/>
      <c r="V111" s="171"/>
      <c r="W111" s="165"/>
      <c r="X111" s="16"/>
      <c r="Y111" s="171"/>
      <c r="Z111" s="165"/>
      <c r="AA111" s="16"/>
      <c r="AB111" s="16"/>
      <c r="AC111" s="18"/>
      <c r="AD111" s="16"/>
      <c r="AF111" s="27"/>
      <c r="AG111" s="16"/>
      <c r="AH111" s="23"/>
    </row>
    <row r="112" spans="1:53" s="121" customFormat="1" x14ac:dyDescent="0.2">
      <c r="A112" s="120" t="s">
        <v>71</v>
      </c>
      <c r="B112" s="121" t="s">
        <v>70</v>
      </c>
      <c r="C112" s="122" t="s">
        <v>72</v>
      </c>
      <c r="E112" s="148"/>
      <c r="I112" s="122" t="s">
        <v>22</v>
      </c>
      <c r="J112" s="138"/>
      <c r="K112" s="120" t="s">
        <v>25</v>
      </c>
      <c r="M112" s="138"/>
      <c r="N112" s="120" t="s">
        <v>26</v>
      </c>
      <c r="O112" s="120"/>
      <c r="P112" s="187"/>
      <c r="Q112" s="120" t="s">
        <v>27</v>
      </c>
      <c r="S112" s="138"/>
      <c r="T112" s="120" t="s">
        <v>28</v>
      </c>
      <c r="U112" s="120"/>
      <c r="V112" s="187"/>
      <c r="W112" s="120" t="s">
        <v>29</v>
      </c>
      <c r="Y112" s="138"/>
      <c r="Z112" s="120" t="s">
        <v>52</v>
      </c>
      <c r="AC112" s="122" t="s">
        <v>61</v>
      </c>
      <c r="AF112" s="122" t="s">
        <v>34</v>
      </c>
      <c r="AI112" s="123" t="s">
        <v>80</v>
      </c>
      <c r="AJ112" s="124"/>
      <c r="AK112" s="123" t="s">
        <v>81</v>
      </c>
      <c r="AL112" s="124"/>
      <c r="AM112" s="124"/>
    </row>
    <row r="113" spans="1:53" x14ac:dyDescent="0.2">
      <c r="A113" s="1" t="s">
        <v>37</v>
      </c>
      <c r="B113" s="15" t="s">
        <v>51</v>
      </c>
      <c r="C113" s="8" t="s">
        <v>21</v>
      </c>
      <c r="D113" s="1" t="s">
        <v>17</v>
      </c>
      <c r="E113" s="149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139" t="s">
        <v>24</v>
      </c>
      <c r="K113" s="1" t="s">
        <v>31</v>
      </c>
      <c r="L113" s="1" t="s">
        <v>32</v>
      </c>
      <c r="M113" s="139" t="s">
        <v>33</v>
      </c>
      <c r="N113" s="1" t="s">
        <v>31</v>
      </c>
      <c r="O113" s="1" t="s">
        <v>32</v>
      </c>
      <c r="P113" s="139" t="s">
        <v>33</v>
      </c>
      <c r="Q113" s="1" t="s">
        <v>31</v>
      </c>
      <c r="R113" s="1" t="s">
        <v>32</v>
      </c>
      <c r="S113" s="139" t="s">
        <v>33</v>
      </c>
      <c r="T113" s="1" t="s">
        <v>31</v>
      </c>
      <c r="U113" s="1" t="s">
        <v>32</v>
      </c>
      <c r="V113" s="139" t="s">
        <v>33</v>
      </c>
      <c r="W113" s="1" t="s">
        <v>31</v>
      </c>
      <c r="X113" s="1" t="s">
        <v>32</v>
      </c>
      <c r="Y113" s="139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57" t="s">
        <v>31</v>
      </c>
      <c r="AJ113" s="55" t="s">
        <v>32</v>
      </c>
      <c r="AK113" s="57" t="s">
        <v>31</v>
      </c>
      <c r="AL113" s="55" t="s">
        <v>32</v>
      </c>
      <c r="AM113" s="55" t="s">
        <v>33</v>
      </c>
    </row>
    <row r="114" spans="1:53" x14ac:dyDescent="0.2">
      <c r="A114" s="1" t="s">
        <v>38</v>
      </c>
      <c r="B114" t="s">
        <v>57</v>
      </c>
      <c r="C114" s="7">
        <v>0</v>
      </c>
      <c r="D114">
        <v>0</v>
      </c>
      <c r="E114" s="145">
        <v>1.2660100000000001</v>
      </c>
      <c r="F114" s="24">
        <v>3.3E-4</v>
      </c>
      <c r="G114" s="24">
        <v>0.210117</v>
      </c>
      <c r="H114" s="19">
        <f>G114/0.0075</f>
        <v>28.015599999999999</v>
      </c>
      <c r="I114" s="105"/>
      <c r="J114" s="172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64">
        <v>3.9388200000000002E-4</v>
      </c>
      <c r="AJ114" s="63"/>
      <c r="AK114" s="64">
        <f t="shared" ref="AK114:AK121" si="125">AI114*(7710000000000000000)*23.1662*3.016/(6.022E+23)*(C114*24*60*60)</f>
        <v>0</v>
      </c>
      <c r="AL114" s="63"/>
      <c r="AM114" s="61">
        <f>AK114+AL114</f>
        <v>0</v>
      </c>
    </row>
    <row r="115" spans="1:53" x14ac:dyDescent="0.2">
      <c r="A115" s="1" t="s">
        <v>73</v>
      </c>
      <c r="B115" s="1" t="s">
        <v>75</v>
      </c>
      <c r="C115" s="7">
        <v>3.5256599999999998</v>
      </c>
      <c r="D115">
        <v>0.1</v>
      </c>
      <c r="E115" s="145">
        <v>1.2257199999999999</v>
      </c>
      <c r="F115" s="24">
        <v>3.1E-4</v>
      </c>
      <c r="G115" s="24">
        <v>0.18415300000000001</v>
      </c>
      <c r="H115" s="19">
        <f t="shared" ref="H115" si="126">G115/0.0075</f>
        <v>24.553733333333337</v>
      </c>
      <c r="I115" s="105"/>
      <c r="J115" s="172"/>
      <c r="K115" s="16">
        <v>121400</v>
      </c>
      <c r="L115" s="16"/>
      <c r="M115" s="171">
        <f>K115+L115</f>
        <v>121400</v>
      </c>
      <c r="N115" s="16">
        <v>3403000</v>
      </c>
      <c r="O115" s="16"/>
      <c r="P115" s="171">
        <f>N115+O115</f>
        <v>3403000</v>
      </c>
      <c r="Q115" s="16">
        <v>66.569999999999993</v>
      </c>
      <c r="R115" s="16"/>
      <c r="S115" s="171">
        <f>Q115+R115</f>
        <v>66.569999999999993</v>
      </c>
      <c r="T115" s="16">
        <v>0.20949999999999999</v>
      </c>
      <c r="U115" s="16"/>
      <c r="V115" s="171">
        <f>T115+U115</f>
        <v>0.20949999999999999</v>
      </c>
      <c r="W115" s="16">
        <v>8.8909999999999998E-4</v>
      </c>
      <c r="X115" s="16"/>
      <c r="Y115" s="171">
        <f>W115+X115</f>
        <v>8.8909999999999998E-4</v>
      </c>
      <c r="Z115" s="16">
        <v>0</v>
      </c>
      <c r="AA115" s="16"/>
      <c r="AB115" s="16">
        <f>Z115+AA115</f>
        <v>0</v>
      </c>
      <c r="AC115" s="18">
        <f>(Q115+T115+W115+Z115)/1000</f>
        <v>6.678038909999999E-2</v>
      </c>
      <c r="AD115" s="16"/>
      <c r="AE115">
        <f>AC115+AD115</f>
        <v>6.678038909999999E-2</v>
      </c>
      <c r="AF115" s="27">
        <f>Q115/AC115/1000</f>
        <v>0.99684953767362827</v>
      </c>
      <c r="AG115" s="16" t="e">
        <f>R115/AD115</f>
        <v>#DIV/0!</v>
      </c>
      <c r="AH115" s="23">
        <f>S115/AE115</f>
        <v>996.84953767362822</v>
      </c>
      <c r="AI115" s="64">
        <v>3.8274499999999998E-4</v>
      </c>
      <c r="AJ115" s="63"/>
      <c r="AK115" s="64">
        <f t="shared" si="125"/>
        <v>0.10429499373946478</v>
      </c>
      <c r="AL115" s="63"/>
      <c r="AM115" s="61">
        <f>AK115+AL115</f>
        <v>0.10429499373946478</v>
      </c>
    </row>
    <row r="116" spans="1:53" x14ac:dyDescent="0.2">
      <c r="A116" s="1" t="s">
        <v>69</v>
      </c>
      <c r="B116" s="131">
        <v>5</v>
      </c>
      <c r="C116" s="7">
        <v>35.256599999999999</v>
      </c>
      <c r="D116">
        <v>1</v>
      </c>
      <c r="E116" s="145">
        <v>1.2101999999999999</v>
      </c>
      <c r="F116" s="24">
        <v>3.1E-4</v>
      </c>
      <c r="G116" s="24">
        <v>0.17369000000000001</v>
      </c>
      <c r="H116" s="19">
        <f>G116/0.0075</f>
        <v>23.158666666666669</v>
      </c>
      <c r="I116" s="105"/>
      <c r="J116" s="172"/>
      <c r="K116" s="16">
        <v>117700</v>
      </c>
      <c r="L116" s="16"/>
      <c r="M116" s="171">
        <f t="shared" ref="M116:M121" si="127">K116+L116</f>
        <v>117700</v>
      </c>
      <c r="N116" s="16">
        <v>3401000</v>
      </c>
      <c r="O116" s="16"/>
      <c r="P116" s="171">
        <f t="shared" ref="P116:P121" si="128">N116+O116</f>
        <v>3401000</v>
      </c>
      <c r="Q116" s="16">
        <v>1548</v>
      </c>
      <c r="R116" s="16"/>
      <c r="S116" s="171">
        <f t="shared" ref="S116:S121" si="129">Q116+R116</f>
        <v>1548</v>
      </c>
      <c r="T116" s="16">
        <v>31.59</v>
      </c>
      <c r="U116" s="16"/>
      <c r="V116" s="171">
        <f t="shared" ref="V116:V121" si="130">T116+U116</f>
        <v>31.59</v>
      </c>
      <c r="W116" s="16">
        <v>1.3979999999999999</v>
      </c>
      <c r="X116" s="16"/>
      <c r="Y116" s="171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18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27">
        <f t="shared" ref="AF116:AF121" si="135">Q116/AC116/1000</f>
        <v>0.97912871891920494</v>
      </c>
      <c r="AG116" s="16" t="e">
        <f t="shared" ref="AG116:AG121" si="136">R116/AD116</f>
        <v>#DIV/0!</v>
      </c>
      <c r="AH116" s="23">
        <f t="shared" ref="AH116:AH121" si="137">S116/AE116</f>
        <v>979.12871891920497</v>
      </c>
      <c r="AI116" s="64">
        <v>3.7514200000000002E-4</v>
      </c>
      <c r="AJ116" s="63"/>
      <c r="AK116" s="64">
        <f t="shared" si="125"/>
        <v>1.0222323620533331</v>
      </c>
      <c r="AL116" s="63"/>
      <c r="AM116" s="61">
        <f t="shared" ref="AM116:AM121" si="138">AK116+AL116</f>
        <v>1.0222323620533331</v>
      </c>
    </row>
    <row r="117" spans="1:53" x14ac:dyDescent="0.2">
      <c r="A117" s="320" t="e" vm="1">
        <v>#VALUE!</v>
      </c>
      <c r="B117" s="321"/>
      <c r="C117" s="7">
        <v>176.28299999999999</v>
      </c>
      <c r="D117">
        <v>5</v>
      </c>
      <c r="E117" s="145">
        <v>1.16754</v>
      </c>
      <c r="F117" s="24">
        <v>2.9E-4</v>
      </c>
      <c r="G117" s="24">
        <v>0.14349799999999999</v>
      </c>
      <c r="H117" s="19">
        <f t="shared" ref="H117:H121" si="139">G117/0.0075</f>
        <v>19.133066666666664</v>
      </c>
      <c r="I117" s="105"/>
      <c r="J117" s="172"/>
      <c r="K117" s="16">
        <v>102300</v>
      </c>
      <c r="L117" s="16"/>
      <c r="M117" s="171">
        <f t="shared" si="127"/>
        <v>102300</v>
      </c>
      <c r="N117" s="16">
        <v>3393000</v>
      </c>
      <c r="O117" s="16"/>
      <c r="P117" s="171">
        <f t="shared" si="128"/>
        <v>3393000</v>
      </c>
      <c r="Q117" s="16">
        <v>6906</v>
      </c>
      <c r="R117" s="16"/>
      <c r="S117" s="171">
        <f t="shared" si="129"/>
        <v>6906</v>
      </c>
      <c r="T117" s="16">
        <v>623.4</v>
      </c>
      <c r="U117" s="16"/>
      <c r="V117" s="171">
        <f t="shared" si="130"/>
        <v>623.4</v>
      </c>
      <c r="W117" s="16">
        <v>133.19999999999999</v>
      </c>
      <c r="X117" s="16"/>
      <c r="Y117" s="171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18">
        <f t="shared" si="133"/>
        <v>7.6674449999999998</v>
      </c>
      <c r="AD117" s="16"/>
      <c r="AE117">
        <f t="shared" si="134"/>
        <v>7.6674449999999998</v>
      </c>
      <c r="AF117" s="27">
        <f t="shared" si="135"/>
        <v>0.90069116896175982</v>
      </c>
      <c r="AG117" s="16" t="e">
        <f t="shared" si="136"/>
        <v>#DIV/0!</v>
      </c>
      <c r="AH117" s="23">
        <f t="shared" si="137"/>
        <v>900.69116896175979</v>
      </c>
      <c r="AI117" s="64">
        <v>3.5671299999999998E-4</v>
      </c>
      <c r="AJ117" s="63"/>
      <c r="AK117" s="64">
        <f t="shared" si="125"/>
        <v>4.8600739528649228</v>
      </c>
      <c r="AL117" s="63"/>
      <c r="AM117" s="61">
        <f t="shared" si="138"/>
        <v>4.8600739528649228</v>
      </c>
    </row>
    <row r="118" spans="1:53" x14ac:dyDescent="0.2">
      <c r="A118" s="320"/>
      <c r="B118" s="321"/>
      <c r="C118" s="7">
        <v>352.56599999999997</v>
      </c>
      <c r="D118">
        <v>10</v>
      </c>
      <c r="E118" s="145">
        <v>1.1128899999999999</v>
      </c>
      <c r="F118" s="24">
        <v>3.3E-4</v>
      </c>
      <c r="G118" s="24">
        <v>0.101439</v>
      </c>
      <c r="H118" s="19">
        <f t="shared" si="139"/>
        <v>13.5252</v>
      </c>
      <c r="I118" s="105"/>
      <c r="J118" s="172"/>
      <c r="K118" s="16">
        <v>85530</v>
      </c>
      <c r="L118" s="16"/>
      <c r="M118" s="171">
        <f t="shared" si="127"/>
        <v>85530</v>
      </c>
      <c r="N118" s="16">
        <v>3382000</v>
      </c>
      <c r="O118" s="16"/>
      <c r="P118" s="171">
        <f t="shared" si="128"/>
        <v>3382000</v>
      </c>
      <c r="Q118" s="16">
        <v>11290</v>
      </c>
      <c r="R118" s="16"/>
      <c r="S118" s="171">
        <f t="shared" si="129"/>
        <v>11290</v>
      </c>
      <c r="T118" s="16">
        <v>1807</v>
      </c>
      <c r="U118" s="16"/>
      <c r="V118" s="171">
        <f t="shared" si="130"/>
        <v>1807</v>
      </c>
      <c r="W118" s="16">
        <v>668</v>
      </c>
      <c r="X118" s="16"/>
      <c r="Y118" s="171">
        <f t="shared" si="131"/>
        <v>668</v>
      </c>
      <c r="Z118" s="16">
        <v>53.02</v>
      </c>
      <c r="AA118" s="16"/>
      <c r="AB118" s="16">
        <f t="shared" si="132"/>
        <v>53.02</v>
      </c>
      <c r="AC118" s="18">
        <f t="shared" si="133"/>
        <v>13.818020000000001</v>
      </c>
      <c r="AD118" s="16"/>
      <c r="AE118">
        <f t="shared" si="134"/>
        <v>13.818020000000001</v>
      </c>
      <c r="AF118" s="27">
        <f t="shared" si="135"/>
        <v>0.81704904175851523</v>
      </c>
      <c r="AG118" s="16" t="e">
        <f t="shared" si="136"/>
        <v>#DIV/0!</v>
      </c>
      <c r="AH118" s="23">
        <f t="shared" si="137"/>
        <v>817.04904175851527</v>
      </c>
      <c r="AI118" s="64">
        <v>3.4375999999999997E-4</v>
      </c>
      <c r="AJ118" s="63"/>
      <c r="AK118" s="64">
        <f t="shared" si="125"/>
        <v>9.3671888719325942</v>
      </c>
      <c r="AL118" s="63"/>
      <c r="AM118" s="61">
        <f t="shared" si="138"/>
        <v>9.3671888719325942</v>
      </c>
      <c r="BA118" t="s">
        <v>36</v>
      </c>
    </row>
    <row r="119" spans="1:53" x14ac:dyDescent="0.2">
      <c r="A119" s="320"/>
      <c r="B119" s="321"/>
      <c r="C119" s="7">
        <v>528.84900000000005</v>
      </c>
      <c r="D119">
        <v>15</v>
      </c>
      <c r="E119" s="145">
        <v>1.06385</v>
      </c>
      <c r="F119" s="24">
        <v>3.3E-4</v>
      </c>
      <c r="G119" s="24">
        <v>6.0018000000000002E-2</v>
      </c>
      <c r="H119" s="19">
        <f t="shared" si="139"/>
        <v>8.0023999999999997</v>
      </c>
      <c r="I119" s="105"/>
      <c r="J119" s="172"/>
      <c r="K119" s="16">
        <v>70900</v>
      </c>
      <c r="L119" s="16"/>
      <c r="M119" s="171">
        <f t="shared" si="127"/>
        <v>70900</v>
      </c>
      <c r="N119" s="16">
        <v>3371000</v>
      </c>
      <c r="O119" s="16"/>
      <c r="P119" s="171">
        <f t="shared" si="128"/>
        <v>3371000</v>
      </c>
      <c r="Q119" s="16">
        <v>14060</v>
      </c>
      <c r="R119" s="16"/>
      <c r="S119" s="171">
        <f t="shared" si="129"/>
        <v>14060</v>
      </c>
      <c r="T119" s="16">
        <v>3139</v>
      </c>
      <c r="U119" s="16"/>
      <c r="V119" s="171">
        <f t="shared" si="130"/>
        <v>3139</v>
      </c>
      <c r="W119" s="16">
        <v>1442</v>
      </c>
      <c r="X119" s="16"/>
      <c r="Y119" s="171">
        <f t="shared" si="131"/>
        <v>1442</v>
      </c>
      <c r="Z119" s="16">
        <v>189.1</v>
      </c>
      <c r="AA119" s="16"/>
      <c r="AB119" s="16">
        <f t="shared" si="132"/>
        <v>189.1</v>
      </c>
      <c r="AC119" s="18">
        <f t="shared" si="133"/>
        <v>18.830099999999998</v>
      </c>
      <c r="AD119" s="16"/>
      <c r="AE119">
        <f t="shared" si="134"/>
        <v>18.830099999999998</v>
      </c>
      <c r="AF119" s="27">
        <f t="shared" si="135"/>
        <v>0.74667686310747161</v>
      </c>
      <c r="AG119" s="16" t="e">
        <f t="shared" si="136"/>
        <v>#DIV/0!</v>
      </c>
      <c r="AH119" s="23">
        <f t="shared" si="137"/>
        <v>746.6768631074716</v>
      </c>
      <c r="AI119" s="64">
        <v>3.38353E-4</v>
      </c>
      <c r="AJ119" s="63"/>
      <c r="AK119" s="64">
        <f t="shared" si="125"/>
        <v>13.829778579757722</v>
      </c>
      <c r="AL119" s="63"/>
      <c r="AM119" s="61">
        <f t="shared" si="138"/>
        <v>13.829778579757722</v>
      </c>
    </row>
    <row r="120" spans="1:53" x14ac:dyDescent="0.2">
      <c r="A120" s="320"/>
      <c r="B120" s="321"/>
      <c r="C120" s="7">
        <v>705.13199999999995</v>
      </c>
      <c r="D120">
        <v>20</v>
      </c>
      <c r="E120" s="145">
        <v>1.0194099999999999</v>
      </c>
      <c r="F120" s="24">
        <v>2.9999999999999997E-4</v>
      </c>
      <c r="G120" s="24">
        <v>1.9040000000000001E-2</v>
      </c>
      <c r="H120" s="19">
        <f t="shared" si="139"/>
        <v>2.5386666666666668</v>
      </c>
      <c r="I120" s="105"/>
      <c r="J120" s="172"/>
      <c r="K120" s="16">
        <v>58120</v>
      </c>
      <c r="L120" s="16"/>
      <c r="M120" s="171">
        <f t="shared" si="127"/>
        <v>58120</v>
      </c>
      <c r="N120" s="16">
        <v>3359000</v>
      </c>
      <c r="O120" s="16"/>
      <c r="P120" s="171">
        <f t="shared" si="128"/>
        <v>3359000</v>
      </c>
      <c r="Q120" s="16">
        <v>15770</v>
      </c>
      <c r="R120" s="16"/>
      <c r="S120" s="171">
        <f t="shared" si="129"/>
        <v>15770</v>
      </c>
      <c r="T120" s="16">
        <v>4477</v>
      </c>
      <c r="U120" s="16"/>
      <c r="V120" s="171">
        <f t="shared" si="130"/>
        <v>4477</v>
      </c>
      <c r="W120" s="16">
        <v>2280</v>
      </c>
      <c r="X120" s="16"/>
      <c r="Y120" s="171">
        <f t="shared" si="131"/>
        <v>2280</v>
      </c>
      <c r="Z120" s="16">
        <v>434.4</v>
      </c>
      <c r="AA120" s="16"/>
      <c r="AB120" s="16">
        <f t="shared" si="132"/>
        <v>434.4</v>
      </c>
      <c r="AC120" s="18">
        <f t="shared" si="133"/>
        <v>22.961400000000001</v>
      </c>
      <c r="AD120" s="16"/>
      <c r="AE120">
        <f t="shared" si="134"/>
        <v>22.961400000000001</v>
      </c>
      <c r="AF120" s="27">
        <f t="shared" si="135"/>
        <v>0.68680481155330242</v>
      </c>
      <c r="AG120" s="16" t="e">
        <f t="shared" si="136"/>
        <v>#DIV/0!</v>
      </c>
      <c r="AH120" s="23">
        <f t="shared" si="137"/>
        <v>686.80481155330244</v>
      </c>
      <c r="AI120" s="64">
        <v>3.3609500000000001E-4</v>
      </c>
      <c r="AJ120" s="63"/>
      <c r="AK120" s="64">
        <f t="shared" si="125"/>
        <v>18.316647334839338</v>
      </c>
      <c r="AL120" s="63"/>
      <c r="AM120" s="61">
        <f t="shared" si="138"/>
        <v>18.316647334839338</v>
      </c>
    </row>
    <row r="121" spans="1:53" s="110" customFormat="1" x14ac:dyDescent="0.2">
      <c r="A121" s="322"/>
      <c r="B121" s="323"/>
      <c r="C121" s="109">
        <v>881.41399999999999</v>
      </c>
      <c r="D121" s="110">
        <v>25</v>
      </c>
      <c r="E121" s="146">
        <v>0.97713000000000005</v>
      </c>
      <c r="F121" s="111">
        <v>3.1E-4</v>
      </c>
      <c r="G121" s="111">
        <v>-2.3404999999999999E-2</v>
      </c>
      <c r="H121" s="112">
        <f t="shared" si="139"/>
        <v>-3.1206666666666667</v>
      </c>
      <c r="I121" s="113"/>
      <c r="J121" s="173"/>
      <c r="K121" s="100">
        <v>47000</v>
      </c>
      <c r="L121" s="101"/>
      <c r="M121" s="173">
        <f t="shared" si="127"/>
        <v>47000</v>
      </c>
      <c r="N121" s="100">
        <v>3346000</v>
      </c>
      <c r="O121" s="101"/>
      <c r="P121" s="173">
        <f t="shared" si="128"/>
        <v>3346000</v>
      </c>
      <c r="Q121" s="100">
        <v>16780</v>
      </c>
      <c r="R121" s="101"/>
      <c r="S121" s="173">
        <f t="shared" si="129"/>
        <v>16780</v>
      </c>
      <c r="T121" s="100">
        <v>5756</v>
      </c>
      <c r="U121" s="101"/>
      <c r="V121" s="173">
        <f t="shared" si="130"/>
        <v>5756</v>
      </c>
      <c r="W121" s="100">
        <v>3070</v>
      </c>
      <c r="X121" s="101"/>
      <c r="Y121" s="173">
        <f t="shared" si="131"/>
        <v>3070</v>
      </c>
      <c r="Z121" s="100">
        <v>793.1</v>
      </c>
      <c r="AA121" s="101"/>
      <c r="AB121" s="101">
        <f t="shared" si="132"/>
        <v>793.1</v>
      </c>
      <c r="AC121" s="113">
        <f t="shared" si="133"/>
        <v>26.399099999999997</v>
      </c>
      <c r="AD121" s="101"/>
      <c r="AE121" s="110">
        <f t="shared" si="134"/>
        <v>26.399099999999997</v>
      </c>
      <c r="AF121" s="114">
        <f t="shared" si="135"/>
        <v>0.63562772973321069</v>
      </c>
      <c r="AG121" s="101" t="e">
        <f t="shared" si="136"/>
        <v>#DIV/0!</v>
      </c>
      <c r="AH121" s="115">
        <f t="shared" si="137"/>
        <v>635.62772973321069</v>
      </c>
      <c r="AI121" s="98">
        <v>3.36841E-4</v>
      </c>
      <c r="AJ121" s="99"/>
      <c r="AK121" s="98">
        <f t="shared" si="125"/>
        <v>22.946602913745505</v>
      </c>
      <c r="AL121" s="99"/>
      <c r="AM121" s="116">
        <f t="shared" si="138"/>
        <v>22.946602913745505</v>
      </c>
    </row>
    <row r="122" spans="1:53" x14ac:dyDescent="0.2">
      <c r="A122" s="77"/>
      <c r="B122" s="78"/>
      <c r="E122" s="145"/>
      <c r="F122" s="24"/>
      <c r="G122" s="24"/>
      <c r="H122" s="19"/>
      <c r="I122" s="18"/>
      <c r="J122" s="171"/>
      <c r="K122" s="165"/>
      <c r="L122" s="16"/>
      <c r="M122" s="171"/>
      <c r="N122" s="165"/>
      <c r="O122" s="16"/>
      <c r="P122" s="171"/>
      <c r="Q122" s="165"/>
      <c r="R122" s="16"/>
      <c r="S122" s="171"/>
      <c r="T122" s="165"/>
      <c r="U122" s="16"/>
      <c r="V122" s="171"/>
      <c r="W122" s="165"/>
      <c r="X122" s="16"/>
      <c r="Y122" s="171"/>
      <c r="Z122" s="165"/>
      <c r="AA122" s="16"/>
      <c r="AB122" s="16"/>
      <c r="AC122" s="18"/>
      <c r="AD122" s="16"/>
      <c r="AF122" s="27"/>
      <c r="AG122" s="16"/>
      <c r="AH122" s="23"/>
    </row>
    <row r="123" spans="1:53" s="121" customFormat="1" x14ac:dyDescent="0.2">
      <c r="A123" s="120" t="s">
        <v>71</v>
      </c>
      <c r="B123" s="121" t="s">
        <v>70</v>
      </c>
      <c r="C123" s="122" t="s">
        <v>72</v>
      </c>
      <c r="E123" s="148"/>
      <c r="I123" s="122" t="s">
        <v>22</v>
      </c>
      <c r="J123" s="138"/>
      <c r="K123" s="120" t="s">
        <v>25</v>
      </c>
      <c r="M123" s="138"/>
      <c r="N123" s="120" t="s">
        <v>26</v>
      </c>
      <c r="O123" s="120"/>
      <c r="P123" s="187"/>
      <c r="Q123" s="120" t="s">
        <v>27</v>
      </c>
      <c r="S123" s="138"/>
      <c r="T123" s="120" t="s">
        <v>28</v>
      </c>
      <c r="U123" s="120"/>
      <c r="V123" s="187"/>
      <c r="W123" s="120" t="s">
        <v>29</v>
      </c>
      <c r="Y123" s="138"/>
      <c r="Z123" s="120" t="s">
        <v>52</v>
      </c>
      <c r="AC123" s="122" t="s">
        <v>61</v>
      </c>
      <c r="AF123" s="122" t="s">
        <v>34</v>
      </c>
      <c r="AI123" s="123" t="s">
        <v>80</v>
      </c>
      <c r="AJ123" s="124"/>
      <c r="AK123" s="123" t="s">
        <v>81</v>
      </c>
      <c r="AL123" s="124"/>
      <c r="AM123" s="124"/>
    </row>
    <row r="124" spans="1:53" x14ac:dyDescent="0.2">
      <c r="A124" s="1" t="s">
        <v>37</v>
      </c>
      <c r="B124" s="15" t="s">
        <v>51</v>
      </c>
      <c r="C124" s="8" t="s">
        <v>21</v>
      </c>
      <c r="D124" s="1" t="s">
        <v>17</v>
      </c>
      <c r="E124" s="149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139" t="s">
        <v>24</v>
      </c>
      <c r="K124" s="1" t="s">
        <v>31</v>
      </c>
      <c r="L124" s="1" t="s">
        <v>32</v>
      </c>
      <c r="M124" s="139" t="s">
        <v>33</v>
      </c>
      <c r="N124" s="1" t="s">
        <v>31</v>
      </c>
      <c r="O124" s="1" t="s">
        <v>32</v>
      </c>
      <c r="P124" s="139" t="s">
        <v>33</v>
      </c>
      <c r="Q124" s="1" t="s">
        <v>31</v>
      </c>
      <c r="R124" s="1" t="s">
        <v>32</v>
      </c>
      <c r="S124" s="139" t="s">
        <v>33</v>
      </c>
      <c r="T124" s="1" t="s">
        <v>31</v>
      </c>
      <c r="U124" s="1" t="s">
        <v>32</v>
      </c>
      <c r="V124" s="139" t="s">
        <v>33</v>
      </c>
      <c r="W124" s="1" t="s">
        <v>31</v>
      </c>
      <c r="X124" s="1" t="s">
        <v>32</v>
      </c>
      <c r="Y124" s="139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57" t="s">
        <v>31</v>
      </c>
      <c r="AJ124" s="55" t="s">
        <v>32</v>
      </c>
      <c r="AK124" s="57" t="s">
        <v>31</v>
      </c>
      <c r="AL124" s="55" t="s">
        <v>32</v>
      </c>
      <c r="AM124" s="55" t="s">
        <v>33</v>
      </c>
    </row>
    <row r="125" spans="1:53" x14ac:dyDescent="0.2">
      <c r="A125" s="1" t="s">
        <v>38</v>
      </c>
      <c r="B125" s="15" t="s">
        <v>57</v>
      </c>
      <c r="C125" s="7">
        <v>0</v>
      </c>
      <c r="D125">
        <v>0</v>
      </c>
      <c r="E125" s="145">
        <v>1.2501</v>
      </c>
      <c r="F125" s="24">
        <v>3.4000000000000002E-4</v>
      </c>
      <c r="G125" s="24">
        <v>0.20006399999999999</v>
      </c>
      <c r="H125" s="19">
        <f>G125/0.0075</f>
        <v>26.6752</v>
      </c>
      <c r="I125" s="105"/>
      <c r="J125" s="172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64">
        <v>8.7135900000000004E-4</v>
      </c>
      <c r="AJ125" s="63"/>
      <c r="AK125" s="64">
        <f t="shared" ref="AK125:AK132" si="140">AI125*(7710000000000000000)*23.1662*3.016/(6.022E+23)*(C125*24*60*60)</f>
        <v>0</v>
      </c>
      <c r="AL125" s="63"/>
      <c r="AM125" s="61">
        <f>AK125+AL125</f>
        <v>0</v>
      </c>
    </row>
    <row r="126" spans="1:53" x14ac:dyDescent="0.2">
      <c r="A126" s="1" t="s">
        <v>73</v>
      </c>
      <c r="B126" s="89" t="s">
        <v>75</v>
      </c>
      <c r="C126" s="7">
        <v>3.5256599999999998</v>
      </c>
      <c r="D126">
        <v>0.1</v>
      </c>
      <c r="E126" s="145">
        <v>1.2105699999999999</v>
      </c>
      <c r="F126" s="24">
        <v>2.9E-4</v>
      </c>
      <c r="G126" s="24">
        <v>0.17394299999999999</v>
      </c>
      <c r="H126" s="19">
        <f t="shared" ref="H126" si="141">G126/0.0075</f>
        <v>23.192399999999999</v>
      </c>
      <c r="I126" s="105"/>
      <c r="J126" s="172"/>
      <c r="K126" s="16">
        <v>121400</v>
      </c>
      <c r="L126" s="16"/>
      <c r="M126" s="171">
        <f>K126+L126</f>
        <v>121400</v>
      </c>
      <c r="N126" s="16">
        <v>3403000</v>
      </c>
      <c r="O126" s="16"/>
      <c r="P126" s="171">
        <f>N126+O126</f>
        <v>3403000</v>
      </c>
      <c r="Q126" s="16">
        <v>67.239999999999995</v>
      </c>
      <c r="R126" s="16"/>
      <c r="S126" s="171">
        <f>Q126+R126</f>
        <v>67.239999999999995</v>
      </c>
      <c r="T126" s="16">
        <v>0.21299999999999999</v>
      </c>
      <c r="U126" s="16"/>
      <c r="V126" s="171">
        <f>T126+U126</f>
        <v>0.21299999999999999</v>
      </c>
      <c r="W126" s="16">
        <v>9.1259999999999996E-4</v>
      </c>
      <c r="X126" s="16"/>
      <c r="Y126" s="171">
        <f>W126+X126</f>
        <v>9.1259999999999996E-4</v>
      </c>
      <c r="Z126" s="16">
        <v>0</v>
      </c>
      <c r="AA126" s="16"/>
      <c r="AB126" s="16">
        <f>Z126+AA126</f>
        <v>0</v>
      </c>
      <c r="AC126" s="18">
        <f>(Q126+T126+W126+Z126)/1000</f>
        <v>6.7453912599999999E-2</v>
      </c>
      <c r="AD126" s="16"/>
      <c r="AE126">
        <f>AC126+AD126</f>
        <v>6.7453912599999999E-2</v>
      </c>
      <c r="AF126" s="27">
        <f>Q126/AC126/1000</f>
        <v>0.99682875919639391</v>
      </c>
      <c r="AG126" s="16" t="e">
        <f>R126/AD126</f>
        <v>#DIV/0!</v>
      </c>
      <c r="AH126" s="23">
        <f>S126/AE126/1000</f>
        <v>0.99682875919639391</v>
      </c>
      <c r="AI126" s="64">
        <v>8.4594100000000001E-4</v>
      </c>
      <c r="AJ126" s="63"/>
      <c r="AK126" s="64">
        <f t="shared" si="140"/>
        <v>0.23051225045123139</v>
      </c>
      <c r="AL126" s="63"/>
      <c r="AM126" s="61">
        <f>AK126+AL126</f>
        <v>0.23051225045123139</v>
      </c>
    </row>
    <row r="127" spans="1:53" x14ac:dyDescent="0.2">
      <c r="A127" s="1" t="s">
        <v>69</v>
      </c>
      <c r="B127" s="90">
        <v>10</v>
      </c>
      <c r="C127" s="7">
        <v>35.256599999999999</v>
      </c>
      <c r="D127">
        <v>1</v>
      </c>
      <c r="E127" s="145">
        <v>1.19496</v>
      </c>
      <c r="F127" s="24">
        <v>2.9999999999999997E-4</v>
      </c>
      <c r="G127" s="24">
        <v>0.16315199999999999</v>
      </c>
      <c r="H127" s="19">
        <f>G127/0.0075</f>
        <v>21.753599999999999</v>
      </c>
      <c r="I127" s="105"/>
      <c r="J127" s="172"/>
      <c r="K127" s="16">
        <v>117700</v>
      </c>
      <c r="L127" s="16"/>
      <c r="M127" s="171">
        <f t="shared" ref="M127:M132" si="142">K127+L127</f>
        <v>117700</v>
      </c>
      <c r="N127" s="16">
        <v>3401000</v>
      </c>
      <c r="O127" s="16"/>
      <c r="P127" s="171">
        <f t="shared" ref="P127:P132" si="143">N127+O127</f>
        <v>3401000</v>
      </c>
      <c r="Q127" s="16">
        <v>1562</v>
      </c>
      <c r="R127" s="16"/>
      <c r="S127" s="171">
        <f t="shared" ref="S127:S132" si="144">Q127+R127</f>
        <v>1562</v>
      </c>
      <c r="T127" s="16">
        <v>31.95</v>
      </c>
      <c r="U127" s="16"/>
      <c r="V127" s="171">
        <f t="shared" ref="V127:V132" si="145">T127+U127</f>
        <v>31.95</v>
      </c>
      <c r="W127" s="16">
        <v>1.4279999999999999</v>
      </c>
      <c r="X127" s="16"/>
      <c r="Y127" s="171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18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27">
        <f t="shared" ref="AF127:AF132" si="150">Q127/AC127/1000</f>
        <v>0.97907239340567898</v>
      </c>
      <c r="AG127" s="16" t="e">
        <f t="shared" ref="AG127:AG132" si="151">R127/AD127</f>
        <v>#DIV/0!</v>
      </c>
      <c r="AH127" s="23">
        <f t="shared" ref="AH127:AH132" si="152">S127/AE127/1000</f>
        <v>0.97907239340567898</v>
      </c>
      <c r="AI127" s="64">
        <v>8.2896000000000001E-4</v>
      </c>
      <c r="AJ127" s="63"/>
      <c r="AK127" s="64">
        <f t="shared" si="140"/>
        <v>2.2588506188262869</v>
      </c>
      <c r="AL127" s="63"/>
      <c r="AM127" s="61">
        <f t="shared" ref="AM127:AM132" si="153">AK127+AL127</f>
        <v>2.2588506188262869</v>
      </c>
    </row>
    <row r="128" spans="1:53" x14ac:dyDescent="0.2">
      <c r="A128" s="320" t="e" vm="1">
        <v>#VALUE!</v>
      </c>
      <c r="B128" s="321"/>
      <c r="C128" s="7">
        <v>176.28299999999999</v>
      </c>
      <c r="D128">
        <v>5</v>
      </c>
      <c r="E128" s="145">
        <v>1.1529100000000001</v>
      </c>
      <c r="F128" s="24">
        <v>3.4000000000000002E-4</v>
      </c>
      <c r="G128" s="24">
        <v>0.13263</v>
      </c>
      <c r="H128" s="19">
        <f t="shared" ref="H128:H132" si="154">G128/0.0075</f>
        <v>17.684000000000001</v>
      </c>
      <c r="I128" s="105"/>
      <c r="J128" s="172"/>
      <c r="K128" s="16">
        <v>102300</v>
      </c>
      <c r="L128" s="16"/>
      <c r="M128" s="171">
        <f t="shared" si="142"/>
        <v>102300</v>
      </c>
      <c r="N128" s="16">
        <v>3393000</v>
      </c>
      <c r="O128" s="16"/>
      <c r="P128" s="171">
        <f t="shared" si="143"/>
        <v>3393000</v>
      </c>
      <c r="Q128" s="16">
        <v>6972</v>
      </c>
      <c r="R128" s="16"/>
      <c r="S128" s="171">
        <f t="shared" si="144"/>
        <v>6972</v>
      </c>
      <c r="T128" s="16">
        <v>628.20000000000005</v>
      </c>
      <c r="U128" s="16"/>
      <c r="V128" s="171">
        <f t="shared" si="145"/>
        <v>628.20000000000005</v>
      </c>
      <c r="W128" s="16">
        <v>135.30000000000001</v>
      </c>
      <c r="X128" s="16"/>
      <c r="Y128" s="171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18">
        <f t="shared" si="148"/>
        <v>7.7404149999999996</v>
      </c>
      <c r="AD128" s="16"/>
      <c r="AE128">
        <f t="shared" si="149"/>
        <v>7.7404149999999996</v>
      </c>
      <c r="AF128" s="27">
        <f t="shared" si="150"/>
        <v>0.90072689900993685</v>
      </c>
      <c r="AG128" s="16" t="e">
        <f t="shared" si="151"/>
        <v>#DIV/0!</v>
      </c>
      <c r="AH128" s="23">
        <f t="shared" si="152"/>
        <v>0.90072689900993685</v>
      </c>
      <c r="AI128" s="64">
        <v>7.9250000000000002E-4</v>
      </c>
      <c r="AJ128" s="63"/>
      <c r="AK128" s="64">
        <f t="shared" si="140"/>
        <v>10.797499972374013</v>
      </c>
      <c r="AL128" s="63"/>
      <c r="AM128" s="61">
        <f t="shared" si="153"/>
        <v>10.797499972374013</v>
      </c>
    </row>
    <row r="129" spans="1:53" x14ac:dyDescent="0.2">
      <c r="A129" s="320"/>
      <c r="B129" s="321"/>
      <c r="C129" s="7">
        <v>352.56599999999997</v>
      </c>
      <c r="D129">
        <v>10</v>
      </c>
      <c r="E129" s="145">
        <v>1.1000000000000001</v>
      </c>
      <c r="F129" s="24">
        <v>3.3E-4</v>
      </c>
      <c r="G129" s="24">
        <v>9.0909000000000004E-2</v>
      </c>
      <c r="H129" s="19">
        <f t="shared" si="154"/>
        <v>12.121200000000002</v>
      </c>
      <c r="I129" s="105"/>
      <c r="J129" s="172"/>
      <c r="K129" s="16">
        <v>85590</v>
      </c>
      <c r="L129" s="16"/>
      <c r="M129" s="171">
        <f t="shared" si="142"/>
        <v>85590</v>
      </c>
      <c r="N129" s="16">
        <v>3382000</v>
      </c>
      <c r="O129" s="16"/>
      <c r="P129" s="171">
        <f t="shared" si="143"/>
        <v>3382000</v>
      </c>
      <c r="Q129" s="16">
        <v>11400</v>
      </c>
      <c r="R129" s="16"/>
      <c r="S129" s="171">
        <f t="shared" si="144"/>
        <v>11400</v>
      </c>
      <c r="T129" s="16">
        <v>1815</v>
      </c>
      <c r="U129" s="16"/>
      <c r="V129" s="171">
        <f t="shared" si="145"/>
        <v>1815</v>
      </c>
      <c r="W129" s="16">
        <v>679.5</v>
      </c>
      <c r="X129" s="16"/>
      <c r="Y129" s="171">
        <f t="shared" si="146"/>
        <v>679.5</v>
      </c>
      <c r="Z129" s="16">
        <v>53.78</v>
      </c>
      <c r="AA129" s="16"/>
      <c r="AB129" s="16">
        <f t="shared" si="147"/>
        <v>53.78</v>
      </c>
      <c r="AC129" s="18">
        <f t="shared" si="148"/>
        <v>13.94828</v>
      </c>
      <c r="AD129" s="16"/>
      <c r="AE129">
        <f t="shared" si="149"/>
        <v>13.94828</v>
      </c>
      <c r="AF129" s="27">
        <f t="shared" si="150"/>
        <v>0.81730507274015141</v>
      </c>
      <c r="AG129" s="16" t="e">
        <f t="shared" si="151"/>
        <v>#DIV/0!</v>
      </c>
      <c r="AH129" s="23">
        <f t="shared" si="152"/>
        <v>0.81730507274015141</v>
      </c>
      <c r="AI129" s="64">
        <v>7.7049599999999996E-4</v>
      </c>
      <c r="AJ129" s="63"/>
      <c r="AK129" s="64">
        <f t="shared" si="140"/>
        <v>20.995408299594416</v>
      </c>
      <c r="AL129" s="63"/>
      <c r="AM129" s="61">
        <f t="shared" si="153"/>
        <v>20.995408299594416</v>
      </c>
      <c r="BA129" t="s">
        <v>36</v>
      </c>
    </row>
    <row r="130" spans="1:53" x14ac:dyDescent="0.2">
      <c r="A130" s="320"/>
      <c r="B130" s="321"/>
      <c r="C130" s="7">
        <v>528.84900000000005</v>
      </c>
      <c r="D130">
        <v>15</v>
      </c>
      <c r="E130" s="145">
        <v>1.0525100000000001</v>
      </c>
      <c r="F130" s="24">
        <v>3.4000000000000002E-4</v>
      </c>
      <c r="G130" s="24">
        <v>4.9889999999999997E-2</v>
      </c>
      <c r="H130" s="19">
        <f t="shared" si="154"/>
        <v>6.6520000000000001</v>
      </c>
      <c r="I130" s="105"/>
      <c r="J130" s="172"/>
      <c r="K130" s="16">
        <v>71000</v>
      </c>
      <c r="L130" s="16"/>
      <c r="M130" s="171">
        <f t="shared" si="142"/>
        <v>71000</v>
      </c>
      <c r="N130" s="16">
        <v>3371000</v>
      </c>
      <c r="O130" s="16"/>
      <c r="P130" s="171">
        <f t="shared" si="143"/>
        <v>3371000</v>
      </c>
      <c r="Q130" s="16">
        <v>14190</v>
      </c>
      <c r="R130" s="16"/>
      <c r="S130" s="171">
        <f t="shared" si="144"/>
        <v>14190</v>
      </c>
      <c r="T130" s="16">
        <v>3149</v>
      </c>
      <c r="U130" s="16"/>
      <c r="V130" s="171">
        <f t="shared" si="145"/>
        <v>3149</v>
      </c>
      <c r="W130" s="16">
        <v>1463</v>
      </c>
      <c r="X130" s="16"/>
      <c r="Y130" s="171">
        <f t="shared" si="146"/>
        <v>1463</v>
      </c>
      <c r="Z130" s="16">
        <v>191.2</v>
      </c>
      <c r="AA130" s="16"/>
      <c r="AB130" s="16">
        <f t="shared" si="147"/>
        <v>191.2</v>
      </c>
      <c r="AC130" s="18">
        <f t="shared" si="148"/>
        <v>18.993200000000002</v>
      </c>
      <c r="AD130" s="16"/>
      <c r="AE130">
        <f t="shared" si="149"/>
        <v>18.993200000000002</v>
      </c>
      <c r="AF130" s="27">
        <f t="shared" si="150"/>
        <v>0.74710949181812425</v>
      </c>
      <c r="AG130" s="16" t="e">
        <f t="shared" si="151"/>
        <v>#DIV/0!</v>
      </c>
      <c r="AH130" s="23">
        <f t="shared" si="152"/>
        <v>0.74710949181812425</v>
      </c>
      <c r="AI130" s="64">
        <v>7.6394600000000005E-4</v>
      </c>
      <c r="AJ130" s="63"/>
      <c r="AK130" s="64">
        <f t="shared" si="140"/>
        <v>31.225388948499326</v>
      </c>
      <c r="AL130" s="63"/>
      <c r="AM130" s="61">
        <f t="shared" si="153"/>
        <v>31.225388948499326</v>
      </c>
    </row>
    <row r="131" spans="1:53" x14ac:dyDescent="0.2">
      <c r="A131" s="320"/>
      <c r="B131" s="321"/>
      <c r="C131" s="7">
        <v>705.13199999999995</v>
      </c>
      <c r="D131">
        <v>20</v>
      </c>
      <c r="E131" s="145">
        <v>1.0077400000000001</v>
      </c>
      <c r="F131" s="24">
        <v>3.1E-4</v>
      </c>
      <c r="G131" s="24">
        <v>7.6810000000000003E-3</v>
      </c>
      <c r="H131" s="19">
        <f t="shared" si="154"/>
        <v>1.0241333333333333</v>
      </c>
      <c r="I131" s="105"/>
      <c r="J131" s="172"/>
      <c r="K131" s="16">
        <v>58260</v>
      </c>
      <c r="L131" s="16"/>
      <c r="M131" s="171">
        <f t="shared" si="142"/>
        <v>58260</v>
      </c>
      <c r="N131" s="16">
        <v>3359000</v>
      </c>
      <c r="O131" s="16"/>
      <c r="P131" s="171">
        <f t="shared" si="143"/>
        <v>3359000</v>
      </c>
      <c r="Q131" s="16">
        <v>15920</v>
      </c>
      <c r="R131" s="16"/>
      <c r="S131" s="171">
        <f t="shared" si="144"/>
        <v>15920</v>
      </c>
      <c r="T131" s="16">
        <v>4488</v>
      </c>
      <c r="U131" s="16"/>
      <c r="V131" s="171">
        <f t="shared" si="145"/>
        <v>4488</v>
      </c>
      <c r="W131" s="16">
        <v>2307</v>
      </c>
      <c r="X131" s="16"/>
      <c r="Y131" s="171">
        <f t="shared" si="146"/>
        <v>2307</v>
      </c>
      <c r="Z131" s="16">
        <v>438.1</v>
      </c>
      <c r="AA131" s="16"/>
      <c r="AB131" s="16">
        <f t="shared" si="147"/>
        <v>438.1</v>
      </c>
      <c r="AC131" s="18">
        <f t="shared" si="148"/>
        <v>23.153099999999998</v>
      </c>
      <c r="AD131" s="16"/>
      <c r="AE131">
        <f t="shared" si="149"/>
        <v>23.153099999999998</v>
      </c>
      <c r="AF131" s="27">
        <f t="shared" si="150"/>
        <v>0.68759690926916917</v>
      </c>
      <c r="AG131" s="16" t="e">
        <f t="shared" si="151"/>
        <v>#DIV/0!</v>
      </c>
      <c r="AH131" s="23">
        <f t="shared" si="152"/>
        <v>0.68759690926916917</v>
      </c>
      <c r="AI131" s="64">
        <v>7.6681199999999996E-4</v>
      </c>
      <c r="AJ131" s="63"/>
      <c r="AK131" s="64">
        <f t="shared" si="140"/>
        <v>41.790044410428067</v>
      </c>
      <c r="AL131" s="63"/>
      <c r="AM131" s="61">
        <f t="shared" si="153"/>
        <v>41.790044410428067</v>
      </c>
    </row>
    <row r="132" spans="1:53" s="110" customFormat="1" x14ac:dyDescent="0.2">
      <c r="A132" s="322"/>
      <c r="B132" s="323"/>
      <c r="C132" s="109">
        <v>881.41399999999999</v>
      </c>
      <c r="D132" s="110">
        <v>25</v>
      </c>
      <c r="E132" s="146">
        <v>0.96616999999999997</v>
      </c>
      <c r="F132" s="111">
        <v>3.2000000000000003E-4</v>
      </c>
      <c r="G132" s="111">
        <v>-3.5014999999999998E-2</v>
      </c>
      <c r="H132" s="112">
        <f t="shared" si="154"/>
        <v>-4.6686666666666667</v>
      </c>
      <c r="I132" s="113"/>
      <c r="J132" s="173"/>
      <c r="K132" s="100">
        <v>47200</v>
      </c>
      <c r="L132" s="101"/>
      <c r="M132" s="173">
        <f t="shared" si="142"/>
        <v>47200</v>
      </c>
      <c r="N132" s="100">
        <v>3346000</v>
      </c>
      <c r="O132" s="101"/>
      <c r="P132" s="173">
        <f t="shared" si="143"/>
        <v>3346000</v>
      </c>
      <c r="Q132" s="100">
        <v>16960</v>
      </c>
      <c r="R132" s="101"/>
      <c r="S132" s="173">
        <f t="shared" si="144"/>
        <v>16960</v>
      </c>
      <c r="T132" s="100">
        <v>5762</v>
      </c>
      <c r="U132" s="101"/>
      <c r="V132" s="173">
        <f t="shared" si="145"/>
        <v>5762</v>
      </c>
      <c r="W132" s="100">
        <v>3109</v>
      </c>
      <c r="X132" s="101"/>
      <c r="Y132" s="173">
        <f t="shared" si="146"/>
        <v>3109</v>
      </c>
      <c r="Z132" s="100">
        <v>797.6</v>
      </c>
      <c r="AA132" s="101"/>
      <c r="AB132" s="101">
        <f t="shared" si="147"/>
        <v>797.6</v>
      </c>
      <c r="AC132" s="113">
        <f t="shared" si="148"/>
        <v>26.628599999999999</v>
      </c>
      <c r="AD132" s="101"/>
      <c r="AE132" s="110">
        <f t="shared" si="149"/>
        <v>26.628599999999999</v>
      </c>
      <c r="AF132" s="114">
        <f t="shared" si="150"/>
        <v>0.63690918786567829</v>
      </c>
      <c r="AG132" s="101" t="e">
        <f t="shared" si="151"/>
        <v>#DIV/0!</v>
      </c>
      <c r="AH132" s="115">
        <f t="shared" si="152"/>
        <v>0.63690918786567829</v>
      </c>
      <c r="AI132" s="98">
        <v>7.7488999999999998E-4</v>
      </c>
      <c r="AJ132" s="99"/>
      <c r="AK132" s="98">
        <f t="shared" si="140"/>
        <v>52.787793445074243</v>
      </c>
      <c r="AL132" s="99"/>
      <c r="AM132" s="116">
        <f t="shared" si="153"/>
        <v>52.787793445074243</v>
      </c>
    </row>
    <row r="133" spans="1:53" s="3" customFormat="1" x14ac:dyDescent="0.2">
      <c r="A133" s="77"/>
      <c r="B133" s="78"/>
      <c r="C133" s="102"/>
      <c r="E133" s="147"/>
      <c r="F133" s="103"/>
      <c r="G133" s="103"/>
      <c r="H133" s="104"/>
      <c r="I133" s="105"/>
      <c r="J133" s="172"/>
      <c r="K133" s="100"/>
      <c r="L133" s="100"/>
      <c r="M133" s="172"/>
      <c r="N133" s="100"/>
      <c r="O133" s="100"/>
      <c r="P133" s="172"/>
      <c r="Q133" s="100"/>
      <c r="R133" s="100"/>
      <c r="S133" s="172"/>
      <c r="T133" s="100"/>
      <c r="U133" s="100"/>
      <c r="V133" s="172"/>
      <c r="W133" s="100"/>
      <c r="X133" s="100"/>
      <c r="Y133" s="172"/>
      <c r="Z133" s="100"/>
      <c r="AA133" s="100"/>
      <c r="AB133" s="100"/>
      <c r="AC133" s="105"/>
      <c r="AD133" s="100"/>
      <c r="AF133" s="106"/>
      <c r="AG133" s="100"/>
      <c r="AH133" s="107"/>
      <c r="AI133" s="96"/>
      <c r="AJ133" s="97"/>
      <c r="AK133" s="96"/>
      <c r="AL133" s="97"/>
      <c r="AM133" s="108"/>
    </row>
    <row r="134" spans="1:53" s="121" customFormat="1" x14ac:dyDescent="0.2">
      <c r="A134" s="120" t="s">
        <v>71</v>
      </c>
      <c r="B134" s="121" t="s">
        <v>70</v>
      </c>
      <c r="C134" s="122" t="s">
        <v>72</v>
      </c>
      <c r="E134" s="148"/>
      <c r="I134" s="122" t="s">
        <v>22</v>
      </c>
      <c r="J134" s="138"/>
      <c r="K134" s="120" t="s">
        <v>25</v>
      </c>
      <c r="M134" s="138"/>
      <c r="N134" s="120" t="s">
        <v>26</v>
      </c>
      <c r="O134" s="120"/>
      <c r="P134" s="187"/>
      <c r="Q134" s="120" t="s">
        <v>27</v>
      </c>
      <c r="S134" s="138"/>
      <c r="T134" s="120" t="s">
        <v>28</v>
      </c>
      <c r="U134" s="120"/>
      <c r="V134" s="187"/>
      <c r="W134" s="120" t="s">
        <v>29</v>
      </c>
      <c r="Y134" s="138"/>
      <c r="Z134" s="120" t="s">
        <v>52</v>
      </c>
      <c r="AC134" s="122" t="s">
        <v>61</v>
      </c>
      <c r="AF134" s="122" t="s">
        <v>34</v>
      </c>
      <c r="AI134" s="123" t="s">
        <v>80</v>
      </c>
      <c r="AJ134" s="124"/>
      <c r="AK134" s="123" t="s">
        <v>81</v>
      </c>
      <c r="AL134" s="124"/>
      <c r="AM134" s="124"/>
    </row>
    <row r="135" spans="1:53" x14ac:dyDescent="0.2">
      <c r="A135" s="1" t="s">
        <v>37</v>
      </c>
      <c r="B135" s="15" t="s">
        <v>51</v>
      </c>
      <c r="C135" s="8" t="s">
        <v>21</v>
      </c>
      <c r="D135" s="1" t="s">
        <v>17</v>
      </c>
      <c r="E135" s="149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139" t="s">
        <v>24</v>
      </c>
      <c r="K135" s="1" t="s">
        <v>31</v>
      </c>
      <c r="L135" s="1" t="s">
        <v>32</v>
      </c>
      <c r="M135" s="139" t="s">
        <v>33</v>
      </c>
      <c r="N135" s="1" t="s">
        <v>31</v>
      </c>
      <c r="O135" s="1" t="s">
        <v>32</v>
      </c>
      <c r="P135" s="139" t="s">
        <v>33</v>
      </c>
      <c r="Q135" s="1" t="s">
        <v>31</v>
      </c>
      <c r="R135" s="1" t="s">
        <v>32</v>
      </c>
      <c r="S135" s="139" t="s">
        <v>33</v>
      </c>
      <c r="T135" s="1" t="s">
        <v>31</v>
      </c>
      <c r="U135" s="1" t="s">
        <v>32</v>
      </c>
      <c r="V135" s="139" t="s">
        <v>33</v>
      </c>
      <c r="W135" s="1" t="s">
        <v>31</v>
      </c>
      <c r="X135" s="1" t="s">
        <v>32</v>
      </c>
      <c r="Y135" s="139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57" t="s">
        <v>31</v>
      </c>
      <c r="AJ135" s="55" t="s">
        <v>32</v>
      </c>
      <c r="AK135" s="57" t="s">
        <v>31</v>
      </c>
      <c r="AL135" s="55" t="s">
        <v>32</v>
      </c>
      <c r="AM135" s="55" t="s">
        <v>33</v>
      </c>
    </row>
    <row r="136" spans="1:53" x14ac:dyDescent="0.2">
      <c r="A136" s="1" t="s">
        <v>38</v>
      </c>
      <c r="B136" t="s">
        <v>57</v>
      </c>
      <c r="C136" s="7">
        <v>0</v>
      </c>
      <c r="D136">
        <v>0</v>
      </c>
      <c r="E136" s="145">
        <v>1.2337499999999999</v>
      </c>
      <c r="F136" s="24">
        <v>3.5E-4</v>
      </c>
      <c r="G136" s="24">
        <v>0.18946299999999999</v>
      </c>
      <c r="H136" s="19">
        <f>G136/0.0075</f>
        <v>25.261733333333332</v>
      </c>
      <c r="I136" s="105"/>
      <c r="J136" s="172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64">
        <v>1.2892699999999999E-3</v>
      </c>
      <c r="AJ136" s="63"/>
      <c r="AK136" s="64">
        <f t="shared" ref="AK136:AK143" si="155">AI136*(7710000000000000000)*23.1662*3.016/(6.022E+23)*(C136*24*60*60)</f>
        <v>0</v>
      </c>
      <c r="AL136" s="63"/>
      <c r="AM136" s="61">
        <f>AK136+AL136</f>
        <v>0</v>
      </c>
    </row>
    <row r="137" spans="1:53" x14ac:dyDescent="0.2">
      <c r="A137" s="1" t="s">
        <v>73</v>
      </c>
      <c r="B137" s="1" t="s">
        <v>75</v>
      </c>
      <c r="C137" s="7">
        <v>3.5256599999999998</v>
      </c>
      <c r="D137">
        <v>0.1</v>
      </c>
      <c r="E137" s="145">
        <v>1.19503</v>
      </c>
      <c r="F137" s="24">
        <v>3.5E-4</v>
      </c>
      <c r="G137" s="24">
        <v>0.16320100000000001</v>
      </c>
      <c r="H137" s="19">
        <f t="shared" ref="H137" si="156">G137/0.0075</f>
        <v>21.760133333333336</v>
      </c>
      <c r="I137" s="105"/>
      <c r="J137" s="172"/>
      <c r="K137" s="16">
        <v>121400</v>
      </c>
      <c r="L137" s="16"/>
      <c r="M137" s="171">
        <f>K137+L137</f>
        <v>121400</v>
      </c>
      <c r="N137" s="16">
        <v>3403000</v>
      </c>
      <c r="O137" s="16"/>
      <c r="P137" s="171">
        <f>N137+O137</f>
        <v>3403000</v>
      </c>
      <c r="Q137" s="16">
        <v>67.78</v>
      </c>
      <c r="R137" s="16"/>
      <c r="S137" s="171">
        <f>Q137+R137</f>
        <v>67.78</v>
      </c>
      <c r="T137" s="16">
        <v>0.21579999999999999</v>
      </c>
      <c r="U137" s="16"/>
      <c r="V137" s="171">
        <f>T137+U137</f>
        <v>0.21579999999999999</v>
      </c>
      <c r="W137" s="16">
        <v>9.3249999999999995E-4</v>
      </c>
      <c r="X137" s="16"/>
      <c r="Y137" s="171">
        <f>W137+X137</f>
        <v>9.3249999999999995E-4</v>
      </c>
      <c r="Z137" s="16">
        <v>0</v>
      </c>
      <c r="AA137" s="16"/>
      <c r="AB137" s="16">
        <f>Z137+AA137</f>
        <v>0</v>
      </c>
      <c r="AC137" s="18">
        <f>(Q137+T137+W137+Z137)/1000</f>
        <v>6.7996732500000004E-2</v>
      </c>
      <c r="AD137" s="16"/>
      <c r="AE137">
        <f>AC137+AD137</f>
        <v>6.7996732500000004E-2</v>
      </c>
      <c r="AF137" s="27">
        <f>Q137/AC137/1000</f>
        <v>0.99681260419388529</v>
      </c>
      <c r="AG137" s="16" t="e">
        <f>R137/AD137</f>
        <v>#DIV/0!</v>
      </c>
      <c r="AH137" s="23">
        <f>S137/AE137</f>
        <v>996.81260419388525</v>
      </c>
      <c r="AI137" s="64">
        <v>1.24964E-3</v>
      </c>
      <c r="AJ137" s="63"/>
      <c r="AK137" s="64">
        <f t="shared" si="155"/>
        <v>0.34051704392372145</v>
      </c>
      <c r="AL137" s="63"/>
      <c r="AM137" s="61">
        <f>AK137+AL137</f>
        <v>0.34051704392372145</v>
      </c>
    </row>
    <row r="138" spans="1:53" x14ac:dyDescent="0.2">
      <c r="A138" s="1" t="s">
        <v>69</v>
      </c>
      <c r="B138" s="131">
        <v>15</v>
      </c>
      <c r="C138" s="7">
        <v>35.256599999999999</v>
      </c>
      <c r="D138">
        <v>1</v>
      </c>
      <c r="E138" s="145">
        <v>1.1802299999999999</v>
      </c>
      <c r="F138" s="24">
        <v>3.1E-4</v>
      </c>
      <c r="G138" s="24">
        <v>0.15270800000000001</v>
      </c>
      <c r="H138" s="19">
        <f>G138/0.0075</f>
        <v>20.36106666666667</v>
      </c>
      <c r="I138" s="105"/>
      <c r="J138" s="172"/>
      <c r="K138" s="16">
        <v>117700</v>
      </c>
      <c r="L138" s="16"/>
      <c r="M138" s="171">
        <f t="shared" ref="M138:M143" si="157">K138+L138</f>
        <v>117700</v>
      </c>
      <c r="N138" s="16">
        <v>3401000</v>
      </c>
      <c r="O138" s="16"/>
      <c r="P138" s="171">
        <f t="shared" ref="P138:P143" si="158">N138+O138</f>
        <v>3401000</v>
      </c>
      <c r="Q138" s="16">
        <v>1574</v>
      </c>
      <c r="R138" s="16"/>
      <c r="S138" s="171">
        <f t="shared" ref="S138:S143" si="159">Q138+R138</f>
        <v>1574</v>
      </c>
      <c r="T138" s="16">
        <v>32.25</v>
      </c>
      <c r="U138" s="16"/>
      <c r="V138" s="171">
        <f t="shared" ref="V138:V143" si="160">T138+U138</f>
        <v>32.25</v>
      </c>
      <c r="W138" s="16">
        <v>1.458</v>
      </c>
      <c r="X138" s="16"/>
      <c r="Y138" s="171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18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27">
        <f t="shared" ref="AF138:AF143" si="165">Q138/AC138/1000</f>
        <v>0.9790275090607814</v>
      </c>
      <c r="AG138" s="16" t="e">
        <f t="shared" ref="AG138:AG143" si="166">R138/AD138</f>
        <v>#DIV/0!</v>
      </c>
      <c r="AH138" s="23">
        <f t="shared" ref="AH138:AH143" si="167">S138/AE138</f>
        <v>979.02750906078143</v>
      </c>
      <c r="AI138" s="64">
        <v>1.22573E-3</v>
      </c>
      <c r="AJ138" s="63"/>
      <c r="AK138" s="64">
        <f t="shared" si="155"/>
        <v>3.3400175750505996</v>
      </c>
      <c r="AL138" s="63"/>
      <c r="AM138" s="61">
        <f t="shared" ref="AM138:AM143" si="168">AK138+AL138</f>
        <v>3.3400175750505996</v>
      </c>
    </row>
    <row r="139" spans="1:53" x14ac:dyDescent="0.2">
      <c r="A139" s="320" t="e" vm="1">
        <v>#VALUE!</v>
      </c>
      <c r="B139" s="321"/>
      <c r="C139" s="7">
        <v>176.28299999999999</v>
      </c>
      <c r="D139">
        <v>5</v>
      </c>
      <c r="E139" s="145">
        <v>1.13896</v>
      </c>
      <c r="F139" s="24">
        <v>3.4000000000000002E-4</v>
      </c>
      <c r="G139" s="24">
        <v>0.122006</v>
      </c>
      <c r="H139" s="19">
        <f t="shared" ref="H139:H143" si="169">G139/0.0075</f>
        <v>16.267466666666667</v>
      </c>
      <c r="I139" s="105"/>
      <c r="J139" s="172"/>
      <c r="K139" s="16">
        <v>102400</v>
      </c>
      <c r="L139" s="16"/>
      <c r="M139" s="171">
        <f t="shared" si="157"/>
        <v>102400</v>
      </c>
      <c r="N139" s="16">
        <v>3393000</v>
      </c>
      <c r="O139" s="16"/>
      <c r="P139" s="171">
        <f t="shared" si="158"/>
        <v>3393000</v>
      </c>
      <c r="Q139" s="16">
        <v>7026</v>
      </c>
      <c r="R139" s="16"/>
      <c r="S139" s="171">
        <f t="shared" si="159"/>
        <v>7026</v>
      </c>
      <c r="T139" s="16">
        <v>632.29999999999995</v>
      </c>
      <c r="U139" s="16"/>
      <c r="V139" s="171">
        <f t="shared" si="160"/>
        <v>632.29999999999995</v>
      </c>
      <c r="W139" s="16">
        <v>137.69999999999999</v>
      </c>
      <c r="X139" s="16"/>
      <c r="Y139" s="171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18">
        <f t="shared" si="163"/>
        <v>7.8009979999999999</v>
      </c>
      <c r="AD139" s="16"/>
      <c r="AE139">
        <f t="shared" si="164"/>
        <v>7.8009979999999999</v>
      </c>
      <c r="AF139" s="27">
        <f t="shared" si="165"/>
        <v>0.90065399324547968</v>
      </c>
      <c r="AG139" s="16" t="e">
        <f t="shared" si="166"/>
        <v>#DIV/0!</v>
      </c>
      <c r="AH139" s="23">
        <f t="shared" si="167"/>
        <v>900.65399324547968</v>
      </c>
      <c r="AI139" s="64">
        <v>1.16994E-3</v>
      </c>
      <c r="AJ139" s="63"/>
      <c r="AK139" s="64">
        <f t="shared" si="155"/>
        <v>15.939971126409153</v>
      </c>
      <c r="AL139" s="63"/>
      <c r="AM139" s="61">
        <f t="shared" si="168"/>
        <v>15.939971126409153</v>
      </c>
    </row>
    <row r="140" spans="1:53" x14ac:dyDescent="0.2">
      <c r="A140" s="320"/>
      <c r="B140" s="321"/>
      <c r="C140" s="7">
        <v>352.56599999999997</v>
      </c>
      <c r="D140">
        <v>10</v>
      </c>
      <c r="E140" s="145">
        <v>1.0867899999999999</v>
      </c>
      <c r="F140" s="24">
        <v>2.7999999999999998E-4</v>
      </c>
      <c r="G140" s="24">
        <v>7.9858999999999999E-2</v>
      </c>
      <c r="H140" s="19">
        <f t="shared" si="169"/>
        <v>10.647866666666667</v>
      </c>
      <c r="I140" s="105"/>
      <c r="J140" s="172"/>
      <c r="K140" s="16">
        <v>85640</v>
      </c>
      <c r="L140" s="16"/>
      <c r="M140" s="171">
        <f t="shared" si="157"/>
        <v>85640</v>
      </c>
      <c r="N140" s="16">
        <v>3382000</v>
      </c>
      <c r="O140" s="16"/>
      <c r="P140" s="171">
        <f t="shared" si="158"/>
        <v>3382000</v>
      </c>
      <c r="Q140" s="16">
        <v>11480</v>
      </c>
      <c r="R140" s="16"/>
      <c r="S140" s="171">
        <f t="shared" si="159"/>
        <v>11480</v>
      </c>
      <c r="T140" s="16">
        <v>1826</v>
      </c>
      <c r="U140" s="16"/>
      <c r="V140" s="171">
        <f t="shared" si="160"/>
        <v>1826</v>
      </c>
      <c r="W140" s="16">
        <v>687</v>
      </c>
      <c r="X140" s="16"/>
      <c r="Y140" s="171">
        <f t="shared" si="161"/>
        <v>687</v>
      </c>
      <c r="Z140" s="16">
        <v>54.31</v>
      </c>
      <c r="AA140" s="16"/>
      <c r="AB140" s="16">
        <f t="shared" si="162"/>
        <v>54.31</v>
      </c>
      <c r="AC140" s="18">
        <f t="shared" si="163"/>
        <v>14.04731</v>
      </c>
      <c r="AD140" s="16"/>
      <c r="AE140">
        <f t="shared" si="164"/>
        <v>14.04731</v>
      </c>
      <c r="AF140" s="27">
        <f t="shared" si="165"/>
        <v>0.81723831822605186</v>
      </c>
      <c r="AG140" s="16" t="e">
        <f t="shared" si="166"/>
        <v>#DIV/0!</v>
      </c>
      <c r="AH140" s="23">
        <f t="shared" si="167"/>
        <v>817.23831822605189</v>
      </c>
      <c r="AI140" s="64">
        <v>1.1348700000000001E-3</v>
      </c>
      <c r="AJ140" s="63"/>
      <c r="AK140" s="64">
        <f t="shared" si="155"/>
        <v>30.924312412992037</v>
      </c>
      <c r="AL140" s="63"/>
      <c r="AM140" s="61">
        <f t="shared" si="168"/>
        <v>30.924312412992037</v>
      </c>
      <c r="BA140" t="s">
        <v>36</v>
      </c>
    </row>
    <row r="141" spans="1:53" x14ac:dyDescent="0.2">
      <c r="A141" s="320"/>
      <c r="B141" s="321"/>
      <c r="C141" s="7">
        <v>528.84900000000005</v>
      </c>
      <c r="D141">
        <v>15</v>
      </c>
      <c r="E141" s="145">
        <v>1.0401800000000001</v>
      </c>
      <c r="F141" s="24">
        <v>3.5E-4</v>
      </c>
      <c r="G141" s="24">
        <v>3.8628000000000003E-2</v>
      </c>
      <c r="H141" s="19">
        <f t="shared" si="169"/>
        <v>5.1504000000000003</v>
      </c>
      <c r="I141" s="105"/>
      <c r="J141" s="172"/>
      <c r="K141" s="16">
        <v>71100</v>
      </c>
      <c r="L141" s="16"/>
      <c r="M141" s="171">
        <f t="shared" si="157"/>
        <v>71100</v>
      </c>
      <c r="N141" s="16">
        <v>3370000</v>
      </c>
      <c r="O141" s="16"/>
      <c r="P141" s="171">
        <f t="shared" si="158"/>
        <v>3370000</v>
      </c>
      <c r="Q141" s="16">
        <v>14310</v>
      </c>
      <c r="R141" s="16"/>
      <c r="S141" s="171">
        <f t="shared" si="159"/>
        <v>14310</v>
      </c>
      <c r="T141" s="16">
        <v>3160</v>
      </c>
      <c r="U141" s="16"/>
      <c r="V141" s="171">
        <f t="shared" si="160"/>
        <v>3160</v>
      </c>
      <c r="W141" s="16">
        <v>1480</v>
      </c>
      <c r="X141" s="16"/>
      <c r="Y141" s="171">
        <f t="shared" si="161"/>
        <v>1480</v>
      </c>
      <c r="Z141" s="16">
        <v>192.7</v>
      </c>
      <c r="AA141" s="16"/>
      <c r="AB141" s="16">
        <f t="shared" si="162"/>
        <v>192.7</v>
      </c>
      <c r="AC141" s="18">
        <f t="shared" si="163"/>
        <v>19.142700000000001</v>
      </c>
      <c r="AD141" s="16"/>
      <c r="AE141">
        <f t="shared" si="164"/>
        <v>19.142700000000001</v>
      </c>
      <c r="AF141" s="27">
        <f t="shared" si="165"/>
        <v>0.74754344998354461</v>
      </c>
      <c r="AG141" s="16" t="e">
        <f t="shared" si="166"/>
        <v>#DIV/0!</v>
      </c>
      <c r="AH141" s="23">
        <f t="shared" si="167"/>
        <v>747.54344998354463</v>
      </c>
      <c r="AI141" s="64">
        <v>1.12572E-3</v>
      </c>
      <c r="AJ141" s="63"/>
      <c r="AK141" s="64">
        <f t="shared" si="155"/>
        <v>46.012473194577446</v>
      </c>
      <c r="AL141" s="63"/>
      <c r="AM141" s="61">
        <f t="shared" si="168"/>
        <v>46.012473194577446</v>
      </c>
    </row>
    <row r="142" spans="1:53" s="3" customFormat="1" x14ac:dyDescent="0.2">
      <c r="A142" s="320"/>
      <c r="B142" s="321"/>
      <c r="C142" s="102">
        <v>705.13199999999995</v>
      </c>
      <c r="D142" s="3">
        <v>20</v>
      </c>
      <c r="E142" s="147">
        <v>0.99697999999999998</v>
      </c>
      <c r="F142" s="103">
        <v>2.9E-4</v>
      </c>
      <c r="G142" s="103">
        <v>-3.029E-3</v>
      </c>
      <c r="H142" s="104">
        <f t="shared" si="169"/>
        <v>-0.40386666666666671</v>
      </c>
      <c r="I142" s="105"/>
      <c r="J142" s="172"/>
      <c r="K142" s="100">
        <v>58400</v>
      </c>
      <c r="L142" s="100"/>
      <c r="M142" s="172">
        <f t="shared" si="157"/>
        <v>58400</v>
      </c>
      <c r="N142" s="100">
        <v>3358000</v>
      </c>
      <c r="O142" s="100"/>
      <c r="P142" s="172">
        <f t="shared" si="158"/>
        <v>3358000</v>
      </c>
      <c r="Q142" s="100">
        <v>16080</v>
      </c>
      <c r="R142" s="100"/>
      <c r="S142" s="172">
        <f t="shared" si="159"/>
        <v>16080</v>
      </c>
      <c r="T142" s="100">
        <v>4505</v>
      </c>
      <c r="U142" s="100"/>
      <c r="V142" s="172">
        <f t="shared" si="160"/>
        <v>4505</v>
      </c>
      <c r="W142" s="100">
        <v>2332</v>
      </c>
      <c r="X142" s="100"/>
      <c r="Y142" s="172">
        <f t="shared" si="161"/>
        <v>2332</v>
      </c>
      <c r="Z142" s="100">
        <v>440.6</v>
      </c>
      <c r="AA142" s="100"/>
      <c r="AB142" s="100">
        <f t="shared" si="162"/>
        <v>440.6</v>
      </c>
      <c r="AC142" s="105">
        <f t="shared" si="163"/>
        <v>23.357599999999998</v>
      </c>
      <c r="AD142" s="100"/>
      <c r="AE142" s="3">
        <f t="shared" si="164"/>
        <v>23.357599999999998</v>
      </c>
      <c r="AF142" s="106">
        <f t="shared" si="165"/>
        <v>0.68842689317395622</v>
      </c>
      <c r="AG142" s="100" t="e">
        <f t="shared" si="166"/>
        <v>#DIV/0!</v>
      </c>
      <c r="AH142" s="107">
        <f t="shared" si="167"/>
        <v>688.42689317395627</v>
      </c>
      <c r="AI142" s="96">
        <v>1.12813E-3</v>
      </c>
      <c r="AJ142" s="97"/>
      <c r="AK142" s="96">
        <f t="shared" si="155"/>
        <v>61.481305457838701</v>
      </c>
      <c r="AL142" s="97"/>
      <c r="AM142" s="108">
        <f t="shared" si="168"/>
        <v>61.481305457838701</v>
      </c>
    </row>
    <row r="143" spans="1:53" s="110" customFormat="1" x14ac:dyDescent="0.2">
      <c r="A143" s="322"/>
      <c r="B143" s="323"/>
      <c r="C143" s="109">
        <v>881.41399999999999</v>
      </c>
      <c r="D143" s="110">
        <v>25</v>
      </c>
      <c r="E143" s="146">
        <v>0.95591999999999999</v>
      </c>
      <c r="F143" s="111">
        <v>3.1E-4</v>
      </c>
      <c r="G143" s="111">
        <v>-4.6113000000000001E-2</v>
      </c>
      <c r="H143" s="112">
        <f t="shared" si="169"/>
        <v>-6.1484000000000005</v>
      </c>
      <c r="I143" s="113"/>
      <c r="J143" s="173"/>
      <c r="K143" s="100">
        <v>47390</v>
      </c>
      <c r="L143" s="101"/>
      <c r="M143" s="173">
        <f t="shared" si="157"/>
        <v>47390</v>
      </c>
      <c r="N143" s="100">
        <v>3346000</v>
      </c>
      <c r="O143" s="101"/>
      <c r="P143" s="173">
        <f t="shared" si="158"/>
        <v>3346000</v>
      </c>
      <c r="Q143" s="100">
        <v>17120</v>
      </c>
      <c r="R143" s="101"/>
      <c r="S143" s="173">
        <f t="shared" si="159"/>
        <v>17120</v>
      </c>
      <c r="T143" s="100">
        <v>5782</v>
      </c>
      <c r="U143" s="101"/>
      <c r="V143" s="173">
        <f t="shared" si="160"/>
        <v>5782</v>
      </c>
      <c r="W143" s="100">
        <v>3142</v>
      </c>
      <c r="X143" s="101"/>
      <c r="Y143" s="173">
        <f t="shared" si="161"/>
        <v>3142</v>
      </c>
      <c r="Z143" s="100">
        <v>801</v>
      </c>
      <c r="AA143" s="101"/>
      <c r="AB143" s="101">
        <f t="shared" si="162"/>
        <v>801</v>
      </c>
      <c r="AC143" s="113">
        <f t="shared" si="163"/>
        <v>26.844999999999999</v>
      </c>
      <c r="AD143" s="101"/>
      <c r="AE143" s="110">
        <f t="shared" si="164"/>
        <v>26.844999999999999</v>
      </c>
      <c r="AF143" s="114">
        <f t="shared" si="165"/>
        <v>0.63773514620972249</v>
      </c>
      <c r="AG143" s="101" t="e">
        <f t="shared" si="166"/>
        <v>#DIV/0!</v>
      </c>
      <c r="AH143" s="115">
        <f t="shared" si="167"/>
        <v>637.73514620972253</v>
      </c>
      <c r="AI143" s="98">
        <v>1.1396100000000001E-3</v>
      </c>
      <c r="AJ143" s="99"/>
      <c r="AK143" s="98">
        <f t="shared" si="155"/>
        <v>77.633596107758606</v>
      </c>
      <c r="AL143" s="99"/>
      <c r="AM143" s="116">
        <f t="shared" si="168"/>
        <v>77.633596107758606</v>
      </c>
    </row>
    <row r="144" spans="1:53" s="3" customFormat="1" x14ac:dyDescent="0.2">
      <c r="A144" s="77"/>
      <c r="B144" s="78"/>
      <c r="C144" s="102"/>
      <c r="E144" s="147"/>
      <c r="F144" s="103"/>
      <c r="G144" s="103"/>
      <c r="H144" s="104"/>
      <c r="I144" s="105"/>
      <c r="J144" s="172"/>
      <c r="K144" s="100"/>
      <c r="L144" s="100"/>
      <c r="M144" s="172"/>
      <c r="N144" s="100"/>
      <c r="O144" s="100"/>
      <c r="P144" s="172"/>
      <c r="Q144" s="100"/>
      <c r="R144" s="100"/>
      <c r="S144" s="172"/>
      <c r="T144" s="100"/>
      <c r="U144" s="100"/>
      <c r="V144" s="172"/>
      <c r="W144" s="100"/>
      <c r="X144" s="100"/>
      <c r="Y144" s="172"/>
      <c r="Z144" s="100"/>
      <c r="AA144" s="100"/>
      <c r="AB144" s="100"/>
      <c r="AC144" s="105"/>
      <c r="AD144" s="100"/>
      <c r="AF144" s="106"/>
      <c r="AG144" s="100"/>
      <c r="AH144" s="107"/>
      <c r="AI144" s="96"/>
      <c r="AJ144" s="97"/>
      <c r="AK144" s="96"/>
      <c r="AL144" s="97"/>
      <c r="AM144" s="108"/>
    </row>
    <row r="145" spans="1:53" s="121" customFormat="1" x14ac:dyDescent="0.2">
      <c r="A145" s="120" t="s">
        <v>71</v>
      </c>
      <c r="B145" s="121" t="s">
        <v>70</v>
      </c>
      <c r="C145" s="122" t="s">
        <v>72</v>
      </c>
      <c r="E145" s="148"/>
      <c r="I145" s="122" t="s">
        <v>22</v>
      </c>
      <c r="J145" s="138"/>
      <c r="K145" s="120" t="s">
        <v>25</v>
      </c>
      <c r="M145" s="138"/>
      <c r="N145" s="120" t="s">
        <v>26</v>
      </c>
      <c r="O145" s="120"/>
      <c r="P145" s="187"/>
      <c r="Q145" s="120" t="s">
        <v>27</v>
      </c>
      <c r="S145" s="138"/>
      <c r="T145" s="120" t="s">
        <v>28</v>
      </c>
      <c r="U145" s="120"/>
      <c r="V145" s="187"/>
      <c r="W145" s="120" t="s">
        <v>29</v>
      </c>
      <c r="Y145" s="138"/>
      <c r="Z145" s="120" t="s">
        <v>52</v>
      </c>
      <c r="AC145" s="122" t="s">
        <v>61</v>
      </c>
      <c r="AF145" s="122" t="s">
        <v>34</v>
      </c>
      <c r="AI145" s="123" t="s">
        <v>80</v>
      </c>
      <c r="AJ145" s="124"/>
      <c r="AK145" s="123" t="s">
        <v>81</v>
      </c>
      <c r="AL145" s="124"/>
      <c r="AM145" s="124"/>
    </row>
    <row r="146" spans="1:53" x14ac:dyDescent="0.2">
      <c r="A146" s="1" t="s">
        <v>37</v>
      </c>
      <c r="B146" s="15" t="s">
        <v>51</v>
      </c>
      <c r="C146" s="8" t="s">
        <v>21</v>
      </c>
      <c r="D146" s="1" t="s">
        <v>17</v>
      </c>
      <c r="E146" s="149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139" t="s">
        <v>24</v>
      </c>
      <c r="K146" s="1" t="s">
        <v>31</v>
      </c>
      <c r="L146" s="1" t="s">
        <v>32</v>
      </c>
      <c r="M146" s="139" t="s">
        <v>33</v>
      </c>
      <c r="N146" s="1" t="s">
        <v>31</v>
      </c>
      <c r="O146" s="1" t="s">
        <v>32</v>
      </c>
      <c r="P146" s="139" t="s">
        <v>33</v>
      </c>
      <c r="Q146" s="1" t="s">
        <v>31</v>
      </c>
      <c r="R146" s="1" t="s">
        <v>32</v>
      </c>
      <c r="S146" s="139" t="s">
        <v>33</v>
      </c>
      <c r="T146" s="1" t="s">
        <v>31</v>
      </c>
      <c r="U146" s="1" t="s">
        <v>32</v>
      </c>
      <c r="V146" s="139" t="s">
        <v>33</v>
      </c>
      <c r="W146" s="1" t="s">
        <v>31</v>
      </c>
      <c r="X146" s="1" t="s">
        <v>32</v>
      </c>
      <c r="Y146" s="139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57" t="s">
        <v>31</v>
      </c>
      <c r="AJ146" s="55" t="s">
        <v>32</v>
      </c>
      <c r="AK146" s="57" t="s">
        <v>31</v>
      </c>
      <c r="AL146" s="55" t="s">
        <v>32</v>
      </c>
      <c r="AM146" s="55" t="s">
        <v>33</v>
      </c>
    </row>
    <row r="147" spans="1:53" x14ac:dyDescent="0.2">
      <c r="A147" s="1" t="s">
        <v>38</v>
      </c>
      <c r="B147" t="s">
        <v>57</v>
      </c>
      <c r="C147" s="7">
        <v>0</v>
      </c>
      <c r="D147">
        <v>0</v>
      </c>
      <c r="E147" s="145">
        <v>1.2177</v>
      </c>
      <c r="F147" s="24">
        <v>2.1000000000000001E-4</v>
      </c>
      <c r="G147" s="24">
        <v>0.17877999999999999</v>
      </c>
      <c r="H147" s="19">
        <f>G147/0.0075</f>
        <v>23.837333333333333</v>
      </c>
      <c r="I147" s="18"/>
      <c r="J147" s="171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64">
        <v>1.69173E-3</v>
      </c>
      <c r="AJ147" s="63"/>
      <c r="AK147" s="64">
        <f t="shared" ref="AK147:AK154" si="170">AI147*(7710000000000000000)*23.1662*3.016/(6.022E+23)*(C147*24*60*60)</f>
        <v>0</v>
      </c>
      <c r="AL147" s="63"/>
      <c r="AM147" s="61">
        <f>AK147+AL147</f>
        <v>0</v>
      </c>
    </row>
    <row r="148" spans="1:53" x14ac:dyDescent="0.2">
      <c r="A148" s="1" t="s">
        <v>73</v>
      </c>
      <c r="B148" s="1" t="s">
        <v>75</v>
      </c>
      <c r="C148" s="7">
        <v>3.5256599999999998</v>
      </c>
      <c r="D148">
        <v>0.1</v>
      </c>
      <c r="E148" s="145">
        <v>1.1808000000000001</v>
      </c>
      <c r="F148" s="24">
        <v>2.0000000000000001E-4</v>
      </c>
      <c r="G148" s="24">
        <v>0.153117</v>
      </c>
      <c r="H148" s="19">
        <f t="shared" ref="H148" si="171">G148/0.0075</f>
        <v>20.415600000000001</v>
      </c>
      <c r="I148" s="18"/>
      <c r="J148" s="171"/>
      <c r="K148" s="16">
        <v>121400</v>
      </c>
      <c r="L148" s="16"/>
      <c r="M148" s="171">
        <f>K148+L148</f>
        <v>121400</v>
      </c>
      <c r="N148" s="16">
        <v>3403000</v>
      </c>
      <c r="O148" s="16"/>
      <c r="P148" s="171">
        <f>N148+O148</f>
        <v>3403000</v>
      </c>
      <c r="Q148" s="16">
        <v>68.44</v>
      </c>
      <c r="R148" s="16"/>
      <c r="S148" s="171">
        <f>Q148+R148</f>
        <v>68.44</v>
      </c>
      <c r="T148" s="16">
        <v>0.21920000000000001</v>
      </c>
      <c r="U148" s="16"/>
      <c r="V148" s="171">
        <f>T148+U148</f>
        <v>0.21920000000000001</v>
      </c>
      <c r="W148" s="16">
        <v>9.5790000000000003E-4</v>
      </c>
      <c r="X148" s="16"/>
      <c r="Y148" s="171">
        <f>W148+X148</f>
        <v>9.5790000000000003E-4</v>
      </c>
      <c r="Z148" s="16">
        <v>0</v>
      </c>
      <c r="AA148" s="16"/>
      <c r="AB148" s="16">
        <f>Z148+AA148</f>
        <v>0</v>
      </c>
      <c r="AC148" s="18">
        <f>(Q148+T148+W148+Z148)/1000</f>
        <v>6.8660157900000005E-2</v>
      </c>
      <c r="AD148" s="16"/>
      <c r="AE148">
        <f>AC148+AD148</f>
        <v>6.8660157900000005E-2</v>
      </c>
      <c r="AF148" s="27">
        <f>Q148/AC148/1000</f>
        <v>0.99679351305424235</v>
      </c>
      <c r="AG148" s="16" t="e">
        <f>R148/AD148</f>
        <v>#DIV/0!</v>
      </c>
      <c r="AH148" s="23">
        <f>S148/AE148</f>
        <v>996.79351305424234</v>
      </c>
      <c r="AI148" s="64">
        <v>1.6429700000000001E-3</v>
      </c>
      <c r="AJ148" s="63"/>
      <c r="AK148" s="64">
        <f t="shared" si="170"/>
        <v>0.44769636667788848</v>
      </c>
      <c r="AL148" s="63"/>
      <c r="AM148" s="61">
        <f>AK148+AL148</f>
        <v>0.44769636667788848</v>
      </c>
    </row>
    <row r="149" spans="1:53" x14ac:dyDescent="0.2">
      <c r="A149" s="1" t="s">
        <v>69</v>
      </c>
      <c r="B149" s="131">
        <v>20</v>
      </c>
      <c r="C149" s="7">
        <v>35.256599999999999</v>
      </c>
      <c r="D149">
        <v>1</v>
      </c>
      <c r="E149" s="145">
        <v>1.1663600000000001</v>
      </c>
      <c r="F149" s="24">
        <v>2.1000000000000001E-4</v>
      </c>
      <c r="G149" s="24">
        <v>0.14263200000000001</v>
      </c>
      <c r="H149" s="19">
        <f>G149/0.0075</f>
        <v>19.017600000000002</v>
      </c>
      <c r="I149" s="18"/>
      <c r="J149" s="171"/>
      <c r="K149" s="16">
        <v>117700</v>
      </c>
      <c r="L149" s="16"/>
      <c r="M149" s="171">
        <f t="shared" ref="M149:M154" si="172">K149+L149</f>
        <v>117700</v>
      </c>
      <c r="N149" s="16">
        <v>3401000</v>
      </c>
      <c r="O149" s="16"/>
      <c r="P149" s="171">
        <f t="shared" ref="P149:P154" si="173">N149+O149</f>
        <v>3401000</v>
      </c>
      <c r="Q149" s="16">
        <v>1588</v>
      </c>
      <c r="R149" s="16"/>
      <c r="S149" s="171">
        <f t="shared" ref="S149:S154" si="174">Q149+R149</f>
        <v>1588</v>
      </c>
      <c r="T149" s="16">
        <v>32.61</v>
      </c>
      <c r="U149" s="16"/>
      <c r="V149" s="171">
        <f t="shared" ref="V149:V154" si="175">T149+U149</f>
        <v>32.61</v>
      </c>
      <c r="W149" s="16">
        <v>1.488</v>
      </c>
      <c r="X149" s="16"/>
      <c r="Y149" s="171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18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27">
        <f t="shared" ref="AF149:AF154" si="180">Q149/AC149/1000</f>
        <v>0.97897300380839003</v>
      </c>
      <c r="AG149" s="16" t="e">
        <f t="shared" ref="AG149:AG154" si="181">R149/AD149</f>
        <v>#DIV/0!</v>
      </c>
      <c r="AH149" s="23">
        <f t="shared" ref="AH149:AH154" si="182">S149/AE149</f>
        <v>978.97300380838999</v>
      </c>
      <c r="AI149" s="64">
        <v>1.61195E-3</v>
      </c>
      <c r="AJ149" s="63"/>
      <c r="AK149" s="64">
        <f t="shared" si="170"/>
        <v>4.3924366133673924</v>
      </c>
      <c r="AL149" s="63"/>
      <c r="AM149" s="61">
        <f t="shared" ref="AM149:AM154" si="183">AK149+AL149</f>
        <v>4.3924366133673924</v>
      </c>
    </row>
    <row r="150" spans="1:53" x14ac:dyDescent="0.2">
      <c r="A150" s="320" t="e" vm="1">
        <v>#VALUE!</v>
      </c>
      <c r="B150" s="321"/>
      <c r="C150" s="7">
        <v>176.28299999999999</v>
      </c>
      <c r="D150">
        <v>5</v>
      </c>
      <c r="E150" s="145">
        <v>1.12608</v>
      </c>
      <c r="F150" s="24">
        <v>1.9000000000000001E-4</v>
      </c>
      <c r="G150" s="24">
        <v>0.11196399999999999</v>
      </c>
      <c r="H150" s="19">
        <f t="shared" ref="H150:H154" si="184">G150/0.0075</f>
        <v>14.928533333333332</v>
      </c>
      <c r="I150" s="18"/>
      <c r="J150" s="171"/>
      <c r="K150" s="16">
        <v>102400</v>
      </c>
      <c r="L150" s="16"/>
      <c r="M150" s="171">
        <f t="shared" si="172"/>
        <v>102400</v>
      </c>
      <c r="N150" s="16">
        <v>3392000</v>
      </c>
      <c r="O150" s="16"/>
      <c r="P150" s="171">
        <f t="shared" si="173"/>
        <v>3392000</v>
      </c>
      <c r="Q150" s="16">
        <v>7082</v>
      </c>
      <c r="R150" s="16"/>
      <c r="S150" s="171">
        <f t="shared" si="174"/>
        <v>7082</v>
      </c>
      <c r="T150" s="16">
        <v>637</v>
      </c>
      <c r="U150" s="16"/>
      <c r="V150" s="171">
        <f t="shared" si="175"/>
        <v>637</v>
      </c>
      <c r="W150" s="16">
        <v>139.9</v>
      </c>
      <c r="X150" s="16"/>
      <c r="Y150" s="171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18">
        <f t="shared" si="178"/>
        <v>7.8639739999999989</v>
      </c>
      <c r="AD150" s="16"/>
      <c r="AE150">
        <f t="shared" si="179"/>
        <v>7.8639739999999989</v>
      </c>
      <c r="AF150" s="27">
        <f t="shared" si="180"/>
        <v>0.90056248914352988</v>
      </c>
      <c r="AG150" s="16" t="e">
        <f t="shared" si="181"/>
        <v>#DIV/0!</v>
      </c>
      <c r="AH150" s="23">
        <f t="shared" si="182"/>
        <v>900.56248914352989</v>
      </c>
      <c r="AI150" s="64">
        <v>1.53637E-3</v>
      </c>
      <c r="AJ150" s="63"/>
      <c r="AK150" s="64">
        <f t="shared" si="170"/>
        <v>20.932435372310739</v>
      </c>
      <c r="AL150" s="63"/>
      <c r="AM150" s="61">
        <f t="shared" si="183"/>
        <v>20.932435372310739</v>
      </c>
    </row>
    <row r="151" spans="1:53" x14ac:dyDescent="0.2">
      <c r="A151" s="320"/>
      <c r="B151" s="321"/>
      <c r="C151" s="7">
        <v>352.56599999999997</v>
      </c>
      <c r="D151">
        <v>10</v>
      </c>
      <c r="E151" s="145">
        <v>1.0753900000000001</v>
      </c>
      <c r="F151" s="24">
        <v>2.2000000000000001E-4</v>
      </c>
      <c r="G151" s="24">
        <v>7.0105000000000001E-2</v>
      </c>
      <c r="H151" s="19">
        <f t="shared" si="184"/>
        <v>9.3473333333333333</v>
      </c>
      <c r="I151" s="18"/>
      <c r="J151" s="171"/>
      <c r="K151" s="16">
        <v>85700</v>
      </c>
      <c r="L151" s="16"/>
      <c r="M151" s="171">
        <f t="shared" si="172"/>
        <v>85700</v>
      </c>
      <c r="N151" s="16">
        <v>3382000</v>
      </c>
      <c r="O151" s="16"/>
      <c r="P151" s="171">
        <f t="shared" si="173"/>
        <v>3382000</v>
      </c>
      <c r="Q151" s="16">
        <v>11580</v>
      </c>
      <c r="R151" s="16"/>
      <c r="S151" s="171">
        <f t="shared" si="174"/>
        <v>11580</v>
      </c>
      <c r="T151" s="16">
        <v>1834</v>
      </c>
      <c r="U151" s="16"/>
      <c r="V151" s="171">
        <f t="shared" si="175"/>
        <v>1834</v>
      </c>
      <c r="W151" s="16">
        <v>696</v>
      </c>
      <c r="X151" s="16"/>
      <c r="Y151" s="171">
        <f t="shared" si="176"/>
        <v>696</v>
      </c>
      <c r="Z151" s="16">
        <v>54.92</v>
      </c>
      <c r="AA151" s="16"/>
      <c r="AB151" s="16">
        <f t="shared" si="177"/>
        <v>54.92</v>
      </c>
      <c r="AC151" s="18">
        <f t="shared" si="178"/>
        <v>14.16492</v>
      </c>
      <c r="AD151" s="16"/>
      <c r="AE151">
        <f t="shared" si="179"/>
        <v>14.16492</v>
      </c>
      <c r="AF151" s="27">
        <f t="shared" si="180"/>
        <v>0.81751255919553378</v>
      </c>
      <c r="AG151" s="16" t="e">
        <f t="shared" si="181"/>
        <v>#DIV/0!</v>
      </c>
      <c r="AH151" s="23">
        <f t="shared" si="182"/>
        <v>817.51255919553375</v>
      </c>
      <c r="AI151" s="64">
        <v>1.4915E-3</v>
      </c>
      <c r="AJ151" s="63"/>
      <c r="AK151" s="64">
        <f t="shared" si="170"/>
        <v>40.642198634185085</v>
      </c>
      <c r="AL151" s="63"/>
      <c r="AM151" s="61">
        <f t="shared" si="183"/>
        <v>40.642198634185085</v>
      </c>
      <c r="BA151" t="s">
        <v>36</v>
      </c>
    </row>
    <row r="152" spans="1:53" x14ac:dyDescent="0.2">
      <c r="A152" s="320"/>
      <c r="B152" s="321"/>
      <c r="C152" s="7">
        <v>528.84900000000005</v>
      </c>
      <c r="D152">
        <v>15</v>
      </c>
      <c r="E152" s="145">
        <v>1.02898</v>
      </c>
      <c r="F152" s="24">
        <v>1.9000000000000001E-4</v>
      </c>
      <c r="G152" s="24">
        <v>2.8164000000000002E-2</v>
      </c>
      <c r="H152" s="19">
        <f t="shared" si="184"/>
        <v>3.7552000000000003</v>
      </c>
      <c r="I152" s="18"/>
      <c r="J152" s="171"/>
      <c r="K152" s="16">
        <v>71190</v>
      </c>
      <c r="L152" s="16"/>
      <c r="M152" s="171">
        <f t="shared" si="172"/>
        <v>71190</v>
      </c>
      <c r="N152" s="16">
        <v>3370000</v>
      </c>
      <c r="O152" s="16"/>
      <c r="P152" s="171">
        <f t="shared" si="173"/>
        <v>3370000</v>
      </c>
      <c r="Q152" s="16">
        <v>14440</v>
      </c>
      <c r="R152" s="16"/>
      <c r="S152" s="171">
        <f t="shared" si="174"/>
        <v>14440</v>
      </c>
      <c r="T152" s="16">
        <v>3174</v>
      </c>
      <c r="U152" s="16"/>
      <c r="V152" s="171">
        <f t="shared" si="175"/>
        <v>3174</v>
      </c>
      <c r="W152" s="16">
        <v>1497</v>
      </c>
      <c r="X152" s="16"/>
      <c r="Y152" s="171">
        <f t="shared" si="176"/>
        <v>1497</v>
      </c>
      <c r="Z152" s="16">
        <v>194.3</v>
      </c>
      <c r="AA152" s="16"/>
      <c r="AB152" s="16">
        <f t="shared" si="177"/>
        <v>194.3</v>
      </c>
      <c r="AC152" s="18">
        <f t="shared" si="178"/>
        <v>19.305299999999999</v>
      </c>
      <c r="AD152" s="16"/>
      <c r="AE152">
        <f t="shared" si="179"/>
        <v>19.305299999999999</v>
      </c>
      <c r="AF152" s="27">
        <f t="shared" si="180"/>
        <v>0.74798112435445196</v>
      </c>
      <c r="AG152" s="16" t="e">
        <f t="shared" si="181"/>
        <v>#DIV/0!</v>
      </c>
      <c r="AH152" s="23">
        <f t="shared" si="182"/>
        <v>747.98112435445194</v>
      </c>
      <c r="AI152" s="64">
        <v>1.4735099999999999E-3</v>
      </c>
      <c r="AJ152" s="63"/>
      <c r="AK152" s="64">
        <f t="shared" si="170"/>
        <v>60.227977984704737</v>
      </c>
      <c r="AL152" s="63"/>
      <c r="AM152" s="61">
        <f t="shared" si="183"/>
        <v>60.227977984704737</v>
      </c>
    </row>
    <row r="153" spans="1:53" s="3" customFormat="1" x14ac:dyDescent="0.2">
      <c r="A153" s="320"/>
      <c r="B153" s="321"/>
      <c r="C153" s="102">
        <v>705.13199999999995</v>
      </c>
      <c r="D153" s="3">
        <v>20</v>
      </c>
      <c r="E153" s="147">
        <v>0.98621999999999999</v>
      </c>
      <c r="F153" s="103">
        <v>2.1000000000000001E-4</v>
      </c>
      <c r="G153" s="103">
        <v>-1.3972999999999999E-2</v>
      </c>
      <c r="H153" s="104">
        <f t="shared" si="184"/>
        <v>-1.8630666666666666</v>
      </c>
      <c r="I153" s="105"/>
      <c r="J153" s="172"/>
      <c r="K153" s="100">
        <v>58540</v>
      </c>
      <c r="L153" s="100"/>
      <c r="M153" s="172">
        <f t="shared" si="172"/>
        <v>58540</v>
      </c>
      <c r="N153" s="100">
        <v>3358000</v>
      </c>
      <c r="O153" s="100"/>
      <c r="P153" s="172">
        <f t="shared" si="173"/>
        <v>3358000</v>
      </c>
      <c r="Q153" s="100">
        <v>16230</v>
      </c>
      <c r="R153" s="100"/>
      <c r="S153" s="172">
        <f t="shared" si="174"/>
        <v>16230</v>
      </c>
      <c r="T153" s="100">
        <v>4512</v>
      </c>
      <c r="U153" s="100"/>
      <c r="V153" s="172">
        <f t="shared" si="175"/>
        <v>4512</v>
      </c>
      <c r="W153" s="100">
        <v>2364</v>
      </c>
      <c r="X153" s="100"/>
      <c r="Y153" s="172">
        <f t="shared" si="176"/>
        <v>2364</v>
      </c>
      <c r="Z153" s="100">
        <v>443.6</v>
      </c>
      <c r="AA153" s="100"/>
      <c r="AB153" s="100">
        <f t="shared" si="177"/>
        <v>443.6</v>
      </c>
      <c r="AC153" s="105">
        <f t="shared" si="178"/>
        <v>23.549599999999998</v>
      </c>
      <c r="AD153" s="100"/>
      <c r="AE153" s="3">
        <f t="shared" si="179"/>
        <v>23.549599999999998</v>
      </c>
      <c r="AF153" s="106">
        <f t="shared" si="180"/>
        <v>0.68918368040221489</v>
      </c>
      <c r="AG153" s="100" t="e">
        <f t="shared" si="181"/>
        <v>#DIV/0!</v>
      </c>
      <c r="AH153" s="107">
        <f t="shared" si="182"/>
        <v>689.18368040221492</v>
      </c>
      <c r="AI153" s="96">
        <v>1.4755899999999999E-3</v>
      </c>
      <c r="AJ153" s="97"/>
      <c r="AK153" s="96">
        <f t="shared" si="170"/>
        <v>80.41732736522583</v>
      </c>
      <c r="AL153" s="97"/>
      <c r="AM153" s="108">
        <f t="shared" si="183"/>
        <v>80.41732736522583</v>
      </c>
    </row>
    <row r="154" spans="1:53" s="110" customFormat="1" x14ac:dyDescent="0.2">
      <c r="A154" s="322"/>
      <c r="B154" s="323"/>
      <c r="C154" s="109">
        <v>881.41399999999999</v>
      </c>
      <c r="D154" s="110">
        <v>25</v>
      </c>
      <c r="E154" s="146">
        <v>0.94635000000000002</v>
      </c>
      <c r="F154" s="111">
        <v>2.0000000000000001E-4</v>
      </c>
      <c r="G154" s="111">
        <v>-5.6690999999999998E-2</v>
      </c>
      <c r="H154" s="112">
        <f t="shared" si="184"/>
        <v>-7.5587999999999997</v>
      </c>
      <c r="I154" s="113"/>
      <c r="J154" s="173"/>
      <c r="K154" s="100">
        <v>47570</v>
      </c>
      <c r="L154" s="101"/>
      <c r="M154" s="173">
        <f t="shared" si="172"/>
        <v>47570</v>
      </c>
      <c r="N154" s="100">
        <v>3345000</v>
      </c>
      <c r="O154" s="101"/>
      <c r="P154" s="173">
        <f t="shared" si="173"/>
        <v>3345000</v>
      </c>
      <c r="Q154" s="100">
        <v>17310</v>
      </c>
      <c r="R154" s="101"/>
      <c r="S154" s="173">
        <f t="shared" si="174"/>
        <v>17310</v>
      </c>
      <c r="T154" s="100">
        <v>5790</v>
      </c>
      <c r="U154" s="101"/>
      <c r="V154" s="173">
        <f t="shared" si="175"/>
        <v>5790</v>
      </c>
      <c r="W154" s="100">
        <v>3182</v>
      </c>
      <c r="X154" s="101"/>
      <c r="Y154" s="173">
        <f t="shared" si="176"/>
        <v>3182</v>
      </c>
      <c r="Z154" s="100">
        <v>805.3</v>
      </c>
      <c r="AA154" s="101"/>
      <c r="AB154" s="101">
        <f t="shared" si="177"/>
        <v>805.3</v>
      </c>
      <c r="AC154" s="113">
        <f t="shared" si="178"/>
        <v>27.087299999999999</v>
      </c>
      <c r="AD154" s="101"/>
      <c r="AE154" s="110">
        <f t="shared" si="179"/>
        <v>27.087299999999999</v>
      </c>
      <c r="AF154" s="114">
        <f t="shared" si="180"/>
        <v>0.63904486604423483</v>
      </c>
      <c r="AG154" s="101" t="e">
        <f t="shared" si="181"/>
        <v>#DIV/0!</v>
      </c>
      <c r="AH154" s="115">
        <f t="shared" si="182"/>
        <v>639.04486604423482</v>
      </c>
      <c r="AI154" s="98">
        <v>1.48832E-3</v>
      </c>
      <c r="AJ154" s="99"/>
      <c r="AK154" s="98">
        <f t="shared" si="170"/>
        <v>101.38875032607582</v>
      </c>
      <c r="AL154" s="99"/>
      <c r="AM154" s="116">
        <f t="shared" si="183"/>
        <v>101.38875032607582</v>
      </c>
    </row>
    <row r="155" spans="1:53" ht="15" customHeight="1" x14ac:dyDescent="0.2">
      <c r="A155" s="17"/>
      <c r="B155" s="79"/>
      <c r="E155" s="145"/>
      <c r="F155" s="24"/>
      <c r="G155" s="24"/>
      <c r="H155" s="19"/>
      <c r="I155" s="18"/>
      <c r="J155" s="171"/>
      <c r="K155" s="165"/>
      <c r="L155" s="16"/>
      <c r="M155" s="171"/>
      <c r="N155" s="165"/>
      <c r="O155" s="16"/>
      <c r="P155" s="171"/>
      <c r="Q155" s="165"/>
      <c r="R155" s="16"/>
      <c r="S155" s="171"/>
      <c r="T155" s="165"/>
      <c r="U155" s="16"/>
      <c r="V155" s="171"/>
      <c r="W155" s="165"/>
      <c r="X155" s="16"/>
      <c r="Y155" s="171"/>
      <c r="Z155" s="165"/>
      <c r="AA155" s="16"/>
      <c r="AB155" s="16"/>
      <c r="AC155" s="18"/>
      <c r="AD155" s="16"/>
      <c r="AF155" s="27"/>
      <c r="AG155" s="16"/>
      <c r="AH155" s="23"/>
    </row>
    <row r="156" spans="1:53" s="121" customFormat="1" x14ac:dyDescent="0.2">
      <c r="A156" s="120" t="s">
        <v>71</v>
      </c>
      <c r="B156" s="121" t="s">
        <v>70</v>
      </c>
      <c r="C156" s="122" t="s">
        <v>72</v>
      </c>
      <c r="E156" s="148"/>
      <c r="I156" s="122" t="s">
        <v>22</v>
      </c>
      <c r="J156" s="138"/>
      <c r="K156" s="120" t="s">
        <v>25</v>
      </c>
      <c r="M156" s="138"/>
      <c r="N156" s="120" t="s">
        <v>26</v>
      </c>
      <c r="O156" s="120"/>
      <c r="P156" s="187"/>
      <c r="Q156" s="120" t="s">
        <v>27</v>
      </c>
      <c r="S156" s="138"/>
      <c r="T156" s="120" t="s">
        <v>28</v>
      </c>
      <c r="U156" s="120"/>
      <c r="V156" s="187"/>
      <c r="W156" s="120" t="s">
        <v>29</v>
      </c>
      <c r="Y156" s="138"/>
      <c r="Z156" s="120" t="s">
        <v>52</v>
      </c>
      <c r="AC156" s="122" t="s">
        <v>61</v>
      </c>
      <c r="AF156" s="122" t="s">
        <v>34</v>
      </c>
      <c r="AI156" s="123" t="s">
        <v>80</v>
      </c>
      <c r="AJ156" s="124"/>
      <c r="AK156" s="123" t="s">
        <v>81</v>
      </c>
      <c r="AL156" s="124"/>
      <c r="AM156" s="124"/>
    </row>
    <row r="157" spans="1:53" x14ac:dyDescent="0.2">
      <c r="A157" s="1" t="s">
        <v>37</v>
      </c>
      <c r="B157" s="15" t="s">
        <v>51</v>
      </c>
      <c r="C157" s="8" t="s">
        <v>21</v>
      </c>
      <c r="D157" s="1" t="s">
        <v>17</v>
      </c>
      <c r="E157" s="149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139" t="s">
        <v>24</v>
      </c>
      <c r="K157" s="1" t="s">
        <v>31</v>
      </c>
      <c r="L157" s="1" t="s">
        <v>32</v>
      </c>
      <c r="M157" s="139" t="s">
        <v>33</v>
      </c>
      <c r="N157" s="1" t="s">
        <v>31</v>
      </c>
      <c r="O157" s="1" t="s">
        <v>32</v>
      </c>
      <c r="P157" s="139" t="s">
        <v>33</v>
      </c>
      <c r="Q157" s="1" t="s">
        <v>31</v>
      </c>
      <c r="R157" s="1" t="s">
        <v>32</v>
      </c>
      <c r="S157" s="139" t="s">
        <v>33</v>
      </c>
      <c r="T157" s="1" t="s">
        <v>31</v>
      </c>
      <c r="U157" s="1" t="s">
        <v>32</v>
      </c>
      <c r="V157" s="139" t="s">
        <v>33</v>
      </c>
      <c r="W157" s="1" t="s">
        <v>31</v>
      </c>
      <c r="X157" s="1" t="s">
        <v>32</v>
      </c>
      <c r="Y157" s="139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57" t="s">
        <v>31</v>
      </c>
      <c r="AJ157" s="55" t="s">
        <v>32</v>
      </c>
      <c r="AK157" s="57" t="s">
        <v>31</v>
      </c>
      <c r="AL157" s="55" t="s">
        <v>32</v>
      </c>
      <c r="AM157" s="55" t="s">
        <v>33</v>
      </c>
    </row>
    <row r="158" spans="1:53" x14ac:dyDescent="0.2">
      <c r="A158" s="1" t="s">
        <v>38</v>
      </c>
      <c r="B158" t="s">
        <v>57</v>
      </c>
      <c r="C158" s="7">
        <v>0</v>
      </c>
      <c r="D158">
        <v>0</v>
      </c>
      <c r="E158" s="145">
        <v>1.17353</v>
      </c>
      <c r="F158" s="24">
        <v>3.1E-4</v>
      </c>
      <c r="G158" s="24">
        <v>0.14787</v>
      </c>
      <c r="H158" s="19">
        <f>G158/0.0075</f>
        <v>19.716000000000001</v>
      </c>
      <c r="I158" s="18"/>
      <c r="J158" s="171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64">
        <v>2.8354700000000001E-3</v>
      </c>
      <c r="AJ158" s="63"/>
      <c r="AK158" s="64">
        <f t="shared" ref="AK158:AK165" si="185">AI158*(7710000000000000000)*23.1662*3.016/(6.022E+23)*(C158*24*60*60)</f>
        <v>0</v>
      </c>
      <c r="AL158" s="63"/>
      <c r="AM158" s="61">
        <f>AK158+AL158</f>
        <v>0</v>
      </c>
    </row>
    <row r="159" spans="1:53" x14ac:dyDescent="0.2">
      <c r="A159" s="1" t="s">
        <v>73</v>
      </c>
      <c r="B159" s="1" t="s">
        <v>75</v>
      </c>
      <c r="C159" s="7">
        <v>3.5256599999999998</v>
      </c>
      <c r="D159">
        <v>0.1</v>
      </c>
      <c r="E159" s="145">
        <v>1.13852</v>
      </c>
      <c r="F159" s="24">
        <v>3.6000000000000002E-4</v>
      </c>
      <c r="G159" s="24">
        <v>0.121667</v>
      </c>
      <c r="H159" s="19">
        <f t="shared" ref="H159" si="186">G159/0.0075</f>
        <v>16.222266666666666</v>
      </c>
      <c r="I159" s="18"/>
      <c r="J159" s="171"/>
      <c r="K159" s="16">
        <v>121400</v>
      </c>
      <c r="L159" s="16"/>
      <c r="M159" s="171">
        <f>K159+L159</f>
        <v>121400</v>
      </c>
      <c r="N159" s="16">
        <v>3403000</v>
      </c>
      <c r="O159" s="16"/>
      <c r="P159" s="171">
        <f>N159+O159</f>
        <v>3403000</v>
      </c>
      <c r="Q159" s="16">
        <v>70.180000000000007</v>
      </c>
      <c r="R159" s="16"/>
      <c r="S159" s="171">
        <f>Q159+R159</f>
        <v>70.180000000000007</v>
      </c>
      <c r="T159" s="16">
        <v>0.22850000000000001</v>
      </c>
      <c r="U159" s="16"/>
      <c r="V159" s="171">
        <f>T159+U159</f>
        <v>0.22850000000000001</v>
      </c>
      <c r="W159" s="16">
        <v>1.0269999999999999E-3</v>
      </c>
      <c r="X159" s="16"/>
      <c r="Y159" s="171">
        <f>W159+X159</f>
        <v>1.0269999999999999E-3</v>
      </c>
      <c r="Z159" s="16">
        <v>0</v>
      </c>
      <c r="AA159" s="16"/>
      <c r="AB159" s="16">
        <f>Z159+AA159</f>
        <v>0</v>
      </c>
      <c r="AC159" s="18">
        <f>(Q159+T159+W159+Z159)/1000</f>
        <v>7.0409527E-2</v>
      </c>
      <c r="AD159" s="16"/>
      <c r="AE159">
        <f>AC159+AD159</f>
        <v>7.0409527E-2</v>
      </c>
      <c r="AF159" s="27"/>
      <c r="AG159" s="16" t="e">
        <f>R159/AD159</f>
        <v>#DIV/0!</v>
      </c>
      <c r="AH159" s="23">
        <f>S159/AE159/1000</f>
        <v>0.99674011444502397</v>
      </c>
      <c r="AI159" s="64">
        <v>2.75413E-3</v>
      </c>
      <c r="AJ159" s="63"/>
      <c r="AK159" s="64">
        <f t="shared" si="185"/>
        <v>0.75047870281172091</v>
      </c>
      <c r="AL159" s="63"/>
      <c r="AM159" s="61">
        <f>AK159+AL159</f>
        <v>0.75047870281172091</v>
      </c>
    </row>
    <row r="160" spans="1:53" x14ac:dyDescent="0.2">
      <c r="A160" s="1" t="s">
        <v>69</v>
      </c>
      <c r="B160" s="90">
        <v>35</v>
      </c>
      <c r="C160" s="7">
        <v>35.256599999999999</v>
      </c>
      <c r="D160">
        <v>1</v>
      </c>
      <c r="E160" s="145">
        <v>1.1257600000000001</v>
      </c>
      <c r="F160" s="24">
        <v>3.1E-4</v>
      </c>
      <c r="G160" s="24">
        <v>0.111711</v>
      </c>
      <c r="H160" s="19">
        <f>G160/0.0075</f>
        <v>14.894800000000002</v>
      </c>
      <c r="I160" s="18"/>
      <c r="J160" s="171"/>
      <c r="K160" s="16">
        <v>117700</v>
      </c>
      <c r="L160" s="16"/>
      <c r="M160" s="171">
        <f t="shared" ref="M160:M165" si="187">K160+L160</f>
        <v>117700</v>
      </c>
      <c r="N160" s="16">
        <v>3401000</v>
      </c>
      <c r="O160" s="16"/>
      <c r="P160" s="171">
        <f t="shared" ref="P160:P165" si="188">N160+O160</f>
        <v>3401000</v>
      </c>
      <c r="Q160" s="16">
        <v>1630</v>
      </c>
      <c r="R160" s="16"/>
      <c r="S160" s="171">
        <f t="shared" ref="S160:S165" si="189">Q160+R160</f>
        <v>1630</v>
      </c>
      <c r="T160" s="16">
        <v>33.590000000000003</v>
      </c>
      <c r="U160" s="16"/>
      <c r="V160" s="171">
        <f t="shared" ref="V160:V165" si="190">T160+U160</f>
        <v>33.590000000000003</v>
      </c>
      <c r="W160" s="16">
        <v>1.573</v>
      </c>
      <c r="X160" s="16"/>
      <c r="Y160" s="171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18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27"/>
      <c r="AG160" s="16" t="e">
        <f t="shared" ref="AG160:AG165" si="195">R160/AD160</f>
        <v>#DIV/0!</v>
      </c>
      <c r="AH160" s="23">
        <f t="shared" ref="AH160:AH165" si="196">S160/AE160/1000</f>
        <v>0.97887689946182965</v>
      </c>
      <c r="AI160" s="64">
        <v>2.7014199999999999E-3</v>
      </c>
      <c r="AJ160" s="63"/>
      <c r="AK160" s="64">
        <f t="shared" si="185"/>
        <v>7.3611564354247596</v>
      </c>
      <c r="AL160" s="63"/>
      <c r="AM160" s="61">
        <f t="shared" ref="AM160:AM165" si="197">AK160+AL160</f>
        <v>7.3611564354247596</v>
      </c>
    </row>
    <row r="161" spans="1:53" x14ac:dyDescent="0.2">
      <c r="A161" s="320" t="e" vm="1">
        <v>#VALUE!</v>
      </c>
      <c r="B161" s="321"/>
      <c r="C161" s="7">
        <v>176.28299999999999</v>
      </c>
      <c r="D161">
        <v>5</v>
      </c>
      <c r="E161" s="145">
        <v>1.0890599999999999</v>
      </c>
      <c r="F161" s="24">
        <v>3.1E-4</v>
      </c>
      <c r="G161" s="24">
        <v>8.1777000000000002E-2</v>
      </c>
      <c r="H161" s="19">
        <f t="shared" ref="H161:H165" si="198">G161/0.0075</f>
        <v>10.903600000000001</v>
      </c>
      <c r="I161" s="18"/>
      <c r="J161" s="171"/>
      <c r="K161" s="16">
        <v>102400</v>
      </c>
      <c r="L161" s="16"/>
      <c r="M161" s="171">
        <f t="shared" si="187"/>
        <v>102400</v>
      </c>
      <c r="N161" s="16">
        <v>3392000</v>
      </c>
      <c r="O161" s="16"/>
      <c r="P161" s="171">
        <f t="shared" si="188"/>
        <v>3392000</v>
      </c>
      <c r="Q161" s="16">
        <v>7254</v>
      </c>
      <c r="R161" s="16"/>
      <c r="S161" s="171">
        <f t="shared" si="189"/>
        <v>7254</v>
      </c>
      <c r="T161" s="16">
        <v>649.9</v>
      </c>
      <c r="U161" s="16"/>
      <c r="V161" s="171">
        <f t="shared" si="190"/>
        <v>649.9</v>
      </c>
      <c r="W161" s="16">
        <v>147.1</v>
      </c>
      <c r="X161" s="16"/>
      <c r="Y161" s="171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18">
        <f t="shared" si="193"/>
        <v>8.0563219999999998</v>
      </c>
      <c r="AD161" s="16"/>
      <c r="AE161">
        <f t="shared" si="194"/>
        <v>8.0563219999999998</v>
      </c>
      <c r="AF161" s="27"/>
      <c r="AG161" s="16" t="e">
        <f t="shared" si="195"/>
        <v>#DIV/0!</v>
      </c>
      <c r="AH161" s="23">
        <f t="shared" si="196"/>
        <v>0.90041088228598609</v>
      </c>
      <c r="AI161" s="64">
        <v>2.5719699999999998E-3</v>
      </c>
      <c r="AJ161" s="63"/>
      <c r="AK161" s="64">
        <f t="shared" si="185"/>
        <v>35.042076976589001</v>
      </c>
      <c r="AL161" s="63"/>
      <c r="AM161" s="61">
        <f t="shared" si="197"/>
        <v>35.042076976589001</v>
      </c>
    </row>
    <row r="162" spans="1:53" x14ac:dyDescent="0.2">
      <c r="A162" s="320"/>
      <c r="B162" s="321"/>
      <c r="C162" s="7">
        <v>352.56599999999997</v>
      </c>
      <c r="D162">
        <v>10</v>
      </c>
      <c r="E162" s="145">
        <v>1.04145</v>
      </c>
      <c r="F162" s="24">
        <v>3.3E-4</v>
      </c>
      <c r="G162" s="24">
        <v>3.9800000000000002E-2</v>
      </c>
      <c r="H162" s="19">
        <f t="shared" si="198"/>
        <v>5.3066666666666675</v>
      </c>
      <c r="I162" s="18"/>
      <c r="J162" s="171"/>
      <c r="K162" s="16">
        <v>85860</v>
      </c>
      <c r="L162" s="16"/>
      <c r="M162" s="171">
        <f t="shared" si="187"/>
        <v>85860</v>
      </c>
      <c r="N162" s="16">
        <v>3381000</v>
      </c>
      <c r="O162" s="16"/>
      <c r="P162" s="171">
        <f t="shared" si="188"/>
        <v>3381000</v>
      </c>
      <c r="Q162" s="16">
        <v>11860</v>
      </c>
      <c r="R162" s="16"/>
      <c r="S162" s="171">
        <f t="shared" si="189"/>
        <v>11860</v>
      </c>
      <c r="T162" s="16">
        <v>1863</v>
      </c>
      <c r="U162" s="16"/>
      <c r="V162" s="171">
        <f t="shared" si="190"/>
        <v>1863</v>
      </c>
      <c r="W162" s="16">
        <v>722.5</v>
      </c>
      <c r="X162" s="16"/>
      <c r="Y162" s="171">
        <f t="shared" si="191"/>
        <v>722.5</v>
      </c>
      <c r="Z162" s="16">
        <v>56.73</v>
      </c>
      <c r="AA162" s="16"/>
      <c r="AB162" s="16">
        <f t="shared" si="192"/>
        <v>56.73</v>
      </c>
      <c r="AC162" s="18">
        <f t="shared" si="193"/>
        <v>14.502229999999999</v>
      </c>
      <c r="AD162" s="16"/>
      <c r="AE162">
        <f t="shared" si="194"/>
        <v>14.502229999999999</v>
      </c>
      <c r="AF162" s="27"/>
      <c r="AG162" s="16" t="e">
        <f t="shared" si="195"/>
        <v>#DIV/0!</v>
      </c>
      <c r="AH162" s="23">
        <f t="shared" si="196"/>
        <v>0.81780526167354961</v>
      </c>
      <c r="AI162" s="64">
        <v>2.4878499999999998E-3</v>
      </c>
      <c r="AJ162" s="63"/>
      <c r="AK162" s="64">
        <f t="shared" si="185"/>
        <v>67.79195029973674</v>
      </c>
      <c r="AL162" s="63"/>
      <c r="AM162" s="61">
        <f t="shared" si="197"/>
        <v>67.79195029973674</v>
      </c>
      <c r="BA162" t="s">
        <v>36</v>
      </c>
    </row>
    <row r="163" spans="1:53" x14ac:dyDescent="0.2">
      <c r="A163" s="320"/>
      <c r="B163" s="321"/>
      <c r="C163" s="7">
        <v>528.84900000000005</v>
      </c>
      <c r="D163">
        <v>15</v>
      </c>
      <c r="E163" s="145">
        <v>0.99824000000000002</v>
      </c>
      <c r="F163" s="24">
        <v>3.3E-4</v>
      </c>
      <c r="G163" s="24">
        <v>-1.763E-3</v>
      </c>
      <c r="H163" s="19">
        <f t="shared" si="198"/>
        <v>-0.23506666666666667</v>
      </c>
      <c r="I163" s="18"/>
      <c r="J163" s="171"/>
      <c r="K163" s="16">
        <v>71480</v>
      </c>
      <c r="L163" s="16"/>
      <c r="M163" s="171">
        <f t="shared" si="187"/>
        <v>71480</v>
      </c>
      <c r="N163" s="16">
        <v>3369000</v>
      </c>
      <c r="O163" s="16"/>
      <c r="P163" s="171">
        <f t="shared" si="188"/>
        <v>3369000</v>
      </c>
      <c r="Q163" s="16">
        <v>14810</v>
      </c>
      <c r="R163" s="16"/>
      <c r="S163" s="134">
        <f t="shared" si="189"/>
        <v>14810</v>
      </c>
      <c r="T163" s="16">
        <v>3207</v>
      </c>
      <c r="U163" s="16"/>
      <c r="V163" s="171">
        <f t="shared" si="190"/>
        <v>3207</v>
      </c>
      <c r="W163" s="16">
        <v>1551</v>
      </c>
      <c r="X163" s="16"/>
      <c r="Y163" s="171">
        <f t="shared" si="191"/>
        <v>1551</v>
      </c>
      <c r="Z163" s="16">
        <v>199.3</v>
      </c>
      <c r="AA163" s="16"/>
      <c r="AB163" s="16">
        <f t="shared" si="192"/>
        <v>199.3</v>
      </c>
      <c r="AC163" s="18">
        <f t="shared" si="193"/>
        <v>19.767299999999999</v>
      </c>
      <c r="AD163" s="16"/>
      <c r="AE163">
        <f t="shared" si="194"/>
        <v>19.767299999999999</v>
      </c>
      <c r="AF163" s="27"/>
      <c r="AG163" s="16" t="e">
        <f t="shared" si="195"/>
        <v>#DIV/0!</v>
      </c>
      <c r="AH163" s="23">
        <f t="shared" si="196"/>
        <v>0.7492171414406622</v>
      </c>
      <c r="AI163" s="64">
        <v>2.4535099999999999E-3</v>
      </c>
      <c r="AJ163" s="63"/>
      <c r="AK163" s="64">
        <f t="shared" si="185"/>
        <v>100.28431857622473</v>
      </c>
      <c r="AL163" s="63"/>
      <c r="AM163" s="61">
        <f t="shared" si="197"/>
        <v>100.28431857622473</v>
      </c>
    </row>
    <row r="164" spans="1:53" s="3" customFormat="1" x14ac:dyDescent="0.2">
      <c r="A164" s="320"/>
      <c r="B164" s="321"/>
      <c r="C164" s="102">
        <v>705.13199999999995</v>
      </c>
      <c r="D164" s="3">
        <v>20</v>
      </c>
      <c r="E164" s="147">
        <v>0.95670999999999995</v>
      </c>
      <c r="F164" s="103">
        <v>3.1E-4</v>
      </c>
      <c r="G164" s="103">
        <v>-4.5248999999999998E-2</v>
      </c>
      <c r="H164" s="104">
        <f t="shared" si="198"/>
        <v>-6.0331999999999999</v>
      </c>
      <c r="I164" s="105"/>
      <c r="J164" s="172"/>
      <c r="K164" s="100">
        <v>58960</v>
      </c>
      <c r="L164" s="100"/>
      <c r="M164" s="172">
        <f t="shared" si="187"/>
        <v>58960</v>
      </c>
      <c r="N164" s="100">
        <v>3357000</v>
      </c>
      <c r="O164" s="100"/>
      <c r="P164" s="172">
        <f t="shared" si="188"/>
        <v>3357000</v>
      </c>
      <c r="Q164" s="100">
        <v>16680</v>
      </c>
      <c r="R164" s="100"/>
      <c r="S164" s="172">
        <f t="shared" si="189"/>
        <v>16680</v>
      </c>
      <c r="T164" s="100">
        <v>4556</v>
      </c>
      <c r="U164" s="100"/>
      <c r="V164" s="172">
        <f t="shared" si="190"/>
        <v>4556</v>
      </c>
      <c r="W164" s="100">
        <v>2438</v>
      </c>
      <c r="X164" s="100"/>
      <c r="Y164" s="172">
        <f t="shared" si="191"/>
        <v>2438</v>
      </c>
      <c r="Z164" s="100">
        <v>451.9</v>
      </c>
      <c r="AA164" s="100"/>
      <c r="AB164" s="100">
        <f t="shared" si="192"/>
        <v>451.9</v>
      </c>
      <c r="AC164" s="105">
        <f t="shared" si="193"/>
        <v>24.125900000000001</v>
      </c>
      <c r="AD164" s="100"/>
      <c r="AE164" s="3">
        <f t="shared" si="194"/>
        <v>24.125900000000001</v>
      </c>
      <c r="AF164" s="106"/>
      <c r="AG164" s="100" t="e">
        <f t="shared" si="195"/>
        <v>#DIV/0!</v>
      </c>
      <c r="AH164" s="23">
        <f t="shared" si="196"/>
        <v>0.69137317157080147</v>
      </c>
      <c r="AI164" s="96">
        <v>2.4457799999999998E-3</v>
      </c>
      <c r="AJ164" s="97"/>
      <c r="AK164" s="96">
        <f t="shared" si="185"/>
        <v>133.29115196180649</v>
      </c>
      <c r="AL164" s="97"/>
      <c r="AM164" s="108">
        <f t="shared" si="197"/>
        <v>133.29115196180649</v>
      </c>
    </row>
    <row r="165" spans="1:53" s="110" customFormat="1" x14ac:dyDescent="0.2">
      <c r="A165" s="322"/>
      <c r="B165" s="323"/>
      <c r="C165" s="109">
        <v>881.41399999999999</v>
      </c>
      <c r="D165" s="110">
        <v>25</v>
      </c>
      <c r="E165" s="146">
        <v>0.91866000000000003</v>
      </c>
      <c r="F165" s="111">
        <v>3.2000000000000003E-4</v>
      </c>
      <c r="G165" s="111">
        <v>-8.8541999999999996E-2</v>
      </c>
      <c r="H165" s="112">
        <f t="shared" si="198"/>
        <v>-11.8056</v>
      </c>
      <c r="I165" s="113"/>
      <c r="J165" s="173"/>
      <c r="K165" s="100">
        <v>48100</v>
      </c>
      <c r="L165" s="101"/>
      <c r="M165" s="173">
        <f t="shared" si="187"/>
        <v>48100</v>
      </c>
      <c r="N165" s="100">
        <v>3344000</v>
      </c>
      <c r="O165" s="101"/>
      <c r="P165" s="173">
        <f t="shared" si="188"/>
        <v>3344000</v>
      </c>
      <c r="Q165" s="100">
        <v>17820</v>
      </c>
      <c r="R165" s="101"/>
      <c r="S165" s="173">
        <f t="shared" si="189"/>
        <v>17820</v>
      </c>
      <c r="T165" s="100">
        <v>5832</v>
      </c>
      <c r="U165" s="101"/>
      <c r="V165" s="173">
        <f t="shared" si="190"/>
        <v>5832</v>
      </c>
      <c r="W165" s="100">
        <v>3285</v>
      </c>
      <c r="X165" s="101"/>
      <c r="Y165" s="173">
        <f t="shared" si="191"/>
        <v>3285</v>
      </c>
      <c r="Z165" s="100">
        <v>815.7</v>
      </c>
      <c r="AA165" s="101"/>
      <c r="AB165" s="101">
        <f t="shared" si="192"/>
        <v>815.7</v>
      </c>
      <c r="AC165" s="113">
        <f t="shared" si="193"/>
        <v>27.752700000000001</v>
      </c>
      <c r="AD165" s="101"/>
      <c r="AE165" s="110">
        <f t="shared" si="194"/>
        <v>27.752700000000001</v>
      </c>
      <c r="AF165" s="114"/>
      <c r="AG165" s="101" t="e">
        <f t="shared" si="195"/>
        <v>#DIV/0!</v>
      </c>
      <c r="AH165" s="23">
        <f t="shared" si="196"/>
        <v>0.64209968759796343</v>
      </c>
      <c r="AI165" s="98">
        <v>2.4569100000000001E-3</v>
      </c>
      <c r="AJ165" s="99"/>
      <c r="AK165" s="98">
        <f t="shared" si="185"/>
        <v>167.37195936602271</v>
      </c>
      <c r="AL165" s="99"/>
      <c r="AM165" s="116">
        <f t="shared" si="197"/>
        <v>167.37195936602271</v>
      </c>
    </row>
    <row r="166" spans="1:53" ht="15" customHeight="1" x14ac:dyDescent="0.2">
      <c r="E166" s="145"/>
      <c r="F166" s="24"/>
      <c r="G166" s="24"/>
      <c r="H166" s="19"/>
      <c r="I166" s="18"/>
      <c r="J166" s="171"/>
      <c r="K166" s="165"/>
      <c r="L166" s="16"/>
      <c r="M166" s="171"/>
      <c r="N166" s="165"/>
      <c r="O166" s="16"/>
      <c r="P166" s="171"/>
      <c r="Q166" s="165"/>
      <c r="R166" s="16"/>
      <c r="S166" s="171"/>
      <c r="T166" s="165"/>
      <c r="U166" s="16"/>
      <c r="V166" s="171"/>
      <c r="W166" s="165"/>
      <c r="X166" s="16"/>
      <c r="Y166" s="171"/>
      <c r="Z166" s="165"/>
      <c r="AA166" s="16"/>
      <c r="AB166" s="16"/>
      <c r="AC166" s="18"/>
      <c r="AD166" s="16"/>
      <c r="AF166" s="27"/>
      <c r="AG166" s="16"/>
      <c r="AH166" s="23"/>
    </row>
    <row r="167" spans="1:53" s="81" customFormat="1" ht="15" customHeight="1" x14ac:dyDescent="0.2">
      <c r="C167" s="88"/>
      <c r="E167" s="156"/>
      <c r="F167" s="82"/>
      <c r="G167" s="82"/>
      <c r="H167" s="83"/>
      <c r="I167" s="84"/>
      <c r="J167" s="174"/>
      <c r="K167" s="166"/>
      <c r="L167" s="85"/>
      <c r="M167" s="174"/>
      <c r="N167" s="166"/>
      <c r="O167" s="85"/>
      <c r="P167" s="174"/>
      <c r="Q167" s="166"/>
      <c r="R167" s="85"/>
      <c r="S167" s="174"/>
      <c r="T167" s="166"/>
      <c r="U167" s="85"/>
      <c r="V167" s="174"/>
      <c r="W167" s="166"/>
      <c r="X167" s="85"/>
      <c r="Y167" s="174"/>
      <c r="Z167" s="166"/>
      <c r="AA167" s="85"/>
      <c r="AB167" s="85"/>
      <c r="AC167" s="84"/>
      <c r="AD167" s="85"/>
      <c r="AF167" s="86"/>
      <c r="AG167" s="85"/>
      <c r="AH167" s="87"/>
      <c r="AI167" s="88"/>
      <c r="AK167" s="88"/>
    </row>
    <row r="168" spans="1:53" s="81" customFormat="1" ht="15" customHeight="1" x14ac:dyDescent="0.2">
      <c r="C168" s="88"/>
      <c r="E168" s="156"/>
      <c r="F168" s="82"/>
      <c r="G168" s="82"/>
      <c r="H168" s="83"/>
      <c r="I168" s="84"/>
      <c r="J168" s="174"/>
      <c r="K168" s="166"/>
      <c r="L168" s="85"/>
      <c r="M168" s="174"/>
      <c r="N168" s="166"/>
      <c r="O168" s="85"/>
      <c r="P168" s="174"/>
      <c r="Q168" s="166"/>
      <c r="R168" s="85"/>
      <c r="S168" s="174"/>
      <c r="T168" s="166"/>
      <c r="U168" s="85"/>
      <c r="V168" s="174"/>
      <c r="W168" s="166"/>
      <c r="X168" s="85"/>
      <c r="Y168" s="174"/>
      <c r="Z168" s="166"/>
      <c r="AA168" s="85"/>
      <c r="AB168" s="85"/>
      <c r="AC168" s="84"/>
      <c r="AD168" s="85"/>
      <c r="AF168" s="86"/>
      <c r="AG168" s="85"/>
      <c r="AH168" s="87"/>
      <c r="AI168" s="88"/>
      <c r="AK168" s="88"/>
    </row>
    <row r="169" spans="1:53" ht="15" customHeight="1" x14ac:dyDescent="0.2">
      <c r="E169" s="145"/>
      <c r="F169" s="24"/>
      <c r="G169" s="24"/>
      <c r="H169" s="19"/>
      <c r="I169" s="18"/>
      <c r="J169" s="171"/>
      <c r="K169" s="165"/>
      <c r="L169" s="16"/>
      <c r="M169" s="171"/>
      <c r="N169" s="165"/>
      <c r="O169" s="16"/>
      <c r="P169" s="171"/>
      <c r="Q169" s="165"/>
      <c r="R169" s="16"/>
      <c r="S169" s="171"/>
      <c r="T169" s="165"/>
      <c r="U169" s="16"/>
      <c r="V169" s="171"/>
      <c r="W169" s="165"/>
      <c r="X169" s="16"/>
      <c r="Y169" s="171"/>
      <c r="Z169" s="165"/>
      <c r="AA169" s="16"/>
      <c r="AB169" s="16"/>
      <c r="AC169" s="18"/>
      <c r="AD169" s="16"/>
      <c r="AF169" s="27"/>
      <c r="AG169" s="16"/>
      <c r="AH169" s="23"/>
    </row>
    <row r="170" spans="1:53" s="133" customFormat="1" x14ac:dyDescent="0.2">
      <c r="A170" s="195" t="s">
        <v>1</v>
      </c>
      <c r="B170" s="195" t="s">
        <v>91</v>
      </c>
      <c r="C170" s="196"/>
      <c r="E170" s="197"/>
      <c r="I170" s="132" t="s">
        <v>22</v>
      </c>
      <c r="J170" s="198"/>
      <c r="K170" s="195" t="s">
        <v>25</v>
      </c>
      <c r="M170" s="198"/>
      <c r="N170" s="195" t="s">
        <v>26</v>
      </c>
      <c r="O170" s="195"/>
      <c r="P170" s="199"/>
      <c r="Q170" s="195" t="s">
        <v>27</v>
      </c>
      <c r="S170" s="198"/>
      <c r="T170" s="195" t="s">
        <v>28</v>
      </c>
      <c r="U170" s="195"/>
      <c r="V170" s="199"/>
      <c r="W170" s="195" t="s">
        <v>29</v>
      </c>
      <c r="Y170" s="198"/>
      <c r="Z170" s="195" t="s">
        <v>52</v>
      </c>
      <c r="AC170" s="132" t="s">
        <v>30</v>
      </c>
      <c r="AF170" s="132" t="s">
        <v>34</v>
      </c>
      <c r="AI170" s="132"/>
      <c r="AK170" s="132"/>
    </row>
    <row r="171" spans="1:53" s="58" customFormat="1" x14ac:dyDescent="0.2">
      <c r="A171" s="55" t="s">
        <v>15</v>
      </c>
      <c r="B171" s="56" t="s">
        <v>51</v>
      </c>
      <c r="C171" s="57" t="s">
        <v>21</v>
      </c>
      <c r="D171" s="55" t="s">
        <v>17</v>
      </c>
      <c r="E171" s="154" t="s">
        <v>18</v>
      </c>
      <c r="F171" s="55" t="s">
        <v>19</v>
      </c>
      <c r="G171" s="55" t="s">
        <v>20</v>
      </c>
      <c r="H171" s="55" t="s">
        <v>35</v>
      </c>
      <c r="I171" s="57" t="s">
        <v>23</v>
      </c>
      <c r="J171" s="137" t="s">
        <v>24</v>
      </c>
      <c r="K171" s="55" t="s">
        <v>31</v>
      </c>
      <c r="L171" s="55" t="s">
        <v>32</v>
      </c>
      <c r="M171" s="137" t="s">
        <v>33</v>
      </c>
      <c r="N171" s="55" t="s">
        <v>31</v>
      </c>
      <c r="O171" s="55" t="s">
        <v>32</v>
      </c>
      <c r="P171" s="137" t="s">
        <v>33</v>
      </c>
      <c r="Q171" s="55" t="s">
        <v>31</v>
      </c>
      <c r="R171" s="55" t="s">
        <v>32</v>
      </c>
      <c r="S171" s="137" t="s">
        <v>33</v>
      </c>
      <c r="T171" s="55" t="s">
        <v>31</v>
      </c>
      <c r="U171" s="55" t="s">
        <v>32</v>
      </c>
      <c r="V171" s="137" t="s">
        <v>33</v>
      </c>
      <c r="W171" s="55" t="s">
        <v>31</v>
      </c>
      <c r="X171" s="55" t="s">
        <v>32</v>
      </c>
      <c r="Y171" s="137" t="s">
        <v>33</v>
      </c>
      <c r="Z171" s="55" t="s">
        <v>31</v>
      </c>
      <c r="AA171" s="55" t="s">
        <v>32</v>
      </c>
      <c r="AB171" s="55" t="s">
        <v>33</v>
      </c>
      <c r="AC171" s="57" t="s">
        <v>31</v>
      </c>
      <c r="AD171" s="55" t="s">
        <v>32</v>
      </c>
      <c r="AE171" s="55" t="s">
        <v>33</v>
      </c>
      <c r="AF171" s="57" t="s">
        <v>31</v>
      </c>
      <c r="AG171" s="55" t="s">
        <v>32</v>
      </c>
      <c r="AH171" s="55" t="s">
        <v>33</v>
      </c>
      <c r="AI171" s="57"/>
      <c r="AJ171" s="55"/>
      <c r="AK171" s="57"/>
      <c r="AL171" s="55"/>
      <c r="AM171" s="55"/>
    </row>
    <row r="172" spans="1:53" s="58" customFormat="1" x14ac:dyDescent="0.2">
      <c r="A172" s="55" t="s">
        <v>16</v>
      </c>
      <c r="B172" s="56" t="s">
        <v>68</v>
      </c>
      <c r="C172" s="59">
        <v>0</v>
      </c>
      <c r="D172" s="58">
        <v>0</v>
      </c>
      <c r="E172" s="158">
        <v>1.0440799999999999</v>
      </c>
      <c r="F172" s="60">
        <v>2.7E-4</v>
      </c>
      <c r="G172" s="60">
        <v>4.2219E-2</v>
      </c>
      <c r="H172" s="61">
        <f>G172/0.0075</f>
        <v>5.6292</v>
      </c>
      <c r="I172" s="62">
        <v>0.96824100000000002</v>
      </c>
      <c r="J172" s="177">
        <v>3.1759000000000003E-2</v>
      </c>
      <c r="M172" s="181"/>
      <c r="P172" s="181"/>
      <c r="Q172" s="58">
        <v>0</v>
      </c>
      <c r="R172" s="58">
        <v>0</v>
      </c>
      <c r="S172" s="182">
        <f t="shared" ref="S172:S179" si="199">Q172+R172</f>
        <v>0</v>
      </c>
      <c r="U172" s="58">
        <v>0</v>
      </c>
      <c r="V172" s="182">
        <f t="shared" ref="V172" si="200">T172+U172</f>
        <v>0</v>
      </c>
      <c r="W172" s="58">
        <v>0</v>
      </c>
      <c r="X172" s="58">
        <v>0</v>
      </c>
      <c r="Y172" s="182">
        <f t="shared" ref="Y172" si="201">W172+X172</f>
        <v>0</v>
      </c>
      <c r="Z172" s="58">
        <v>0</v>
      </c>
      <c r="AA172" s="58">
        <v>0</v>
      </c>
      <c r="AB172" s="63">
        <f t="shared" ref="AB172" si="202">Z172+AA172</f>
        <v>0</v>
      </c>
      <c r="AC172" s="64">
        <f t="shared" ref="AC172:AD172" si="203">(Q172+T172+W172+Z172)/1000</f>
        <v>0</v>
      </c>
      <c r="AD172" s="64">
        <f t="shared" si="203"/>
        <v>0</v>
      </c>
      <c r="AE172" s="58">
        <v>0</v>
      </c>
      <c r="AF172" s="59"/>
      <c r="AI172" s="64"/>
      <c r="AJ172" s="63"/>
      <c r="AK172" s="64"/>
      <c r="AM172" s="61"/>
    </row>
    <row r="173" spans="1:53" s="58" customFormat="1" x14ac:dyDescent="0.2">
      <c r="A173" s="55" t="s">
        <v>73</v>
      </c>
      <c r="B173" s="55" t="s">
        <v>74</v>
      </c>
      <c r="C173" s="59">
        <v>5.2095799999999999</v>
      </c>
      <c r="D173" s="58">
        <v>0.1</v>
      </c>
      <c r="E173" s="158">
        <v>0.98631000000000002</v>
      </c>
      <c r="F173" s="60">
        <v>2.1000000000000001E-4</v>
      </c>
      <c r="G173" s="60">
        <v>-1.388E-2</v>
      </c>
      <c r="H173" s="61">
        <f>G173/0.0075</f>
        <v>-1.8506666666666667</v>
      </c>
      <c r="I173" s="62">
        <v>0.97000399999999998</v>
      </c>
      <c r="J173" s="177">
        <v>2.9995500000000001E-2</v>
      </c>
      <c r="K173" s="167"/>
      <c r="L173" s="63"/>
      <c r="M173" s="182">
        <f t="shared" ref="M173:M179" si="204">K173+L173</f>
        <v>0</v>
      </c>
      <c r="N173" s="167"/>
      <c r="O173" s="63"/>
      <c r="P173" s="182">
        <f t="shared" ref="P173:P179" si="205">N173+O173</f>
        <v>0</v>
      </c>
      <c r="Q173" s="167"/>
      <c r="R173" s="63"/>
      <c r="S173" s="182">
        <f t="shared" si="199"/>
        <v>0</v>
      </c>
      <c r="T173" s="167"/>
      <c r="U173" s="63"/>
      <c r="V173" s="182">
        <f>T173+U173</f>
        <v>0</v>
      </c>
      <c r="W173" s="167"/>
      <c r="X173" s="63"/>
      <c r="Y173" s="182">
        <f t="shared" ref="Y173:Y179" si="206">W173+X173</f>
        <v>0</v>
      </c>
      <c r="Z173" s="167"/>
      <c r="AA173" s="63"/>
      <c r="AB173" s="63">
        <f t="shared" ref="AB173:AB179" si="207">Z173+AA173</f>
        <v>0</v>
      </c>
      <c r="AC173" s="64">
        <f t="shared" ref="AC173:AD178" si="208">(Q173+T173+W173+Z173)/1000</f>
        <v>0</v>
      </c>
      <c r="AD173" s="64">
        <f t="shared" si="208"/>
        <v>0</v>
      </c>
      <c r="AE173" s="58">
        <f t="shared" ref="AE173:AE179" si="209">AC173+AD173</f>
        <v>0</v>
      </c>
      <c r="AF173" s="65" t="e">
        <f t="shared" ref="AF173:AG178" si="210">Q173/AC173/1000</f>
        <v>#DIV/0!</v>
      </c>
      <c r="AG173" s="65" t="e">
        <f t="shared" si="210"/>
        <v>#DIV/0!</v>
      </c>
      <c r="AH173" s="61" t="e">
        <f t="shared" ref="AH173:AH179" si="211">S173/AE173</f>
        <v>#DIV/0!</v>
      </c>
      <c r="AI173" s="64"/>
      <c r="AJ173" s="63"/>
      <c r="AK173" s="64"/>
      <c r="AL173" s="61"/>
      <c r="AM173" s="61"/>
    </row>
    <row r="174" spans="1:53" s="58" customFormat="1" x14ac:dyDescent="0.2">
      <c r="A174" s="55" t="s">
        <v>69</v>
      </c>
      <c r="B174" s="181">
        <v>0</v>
      </c>
      <c r="C174" s="59">
        <v>52.095799999999997</v>
      </c>
      <c r="D174" s="58">
        <v>1</v>
      </c>
      <c r="E174" s="158">
        <v>0.97909999999999997</v>
      </c>
      <c r="F174" s="60">
        <v>2.1000000000000001E-4</v>
      </c>
      <c r="G174" s="60">
        <v>-2.1346E-2</v>
      </c>
      <c r="H174" s="61">
        <f t="shared" ref="H174:H179" si="212">G174/0.0075</f>
        <v>-2.8461333333333334</v>
      </c>
      <c r="I174" s="62">
        <v>0.96618300000000001</v>
      </c>
      <c r="J174" s="177">
        <v>3.3817399999999997E-2</v>
      </c>
      <c r="K174" s="167"/>
      <c r="L174" s="63"/>
      <c r="M174" s="182">
        <f t="shared" si="204"/>
        <v>0</v>
      </c>
      <c r="N174" s="167"/>
      <c r="O174" s="63"/>
      <c r="P174" s="182">
        <f t="shared" si="205"/>
        <v>0</v>
      </c>
      <c r="Q174" s="167"/>
      <c r="R174" s="63"/>
      <c r="S174" s="182">
        <f t="shared" si="199"/>
        <v>0</v>
      </c>
      <c r="T174" s="167"/>
      <c r="U174" s="63"/>
      <c r="V174" s="182">
        <f>T174+U174</f>
        <v>0</v>
      </c>
      <c r="W174" s="167"/>
      <c r="X174" s="63"/>
      <c r="Y174" s="182">
        <f t="shared" si="206"/>
        <v>0</v>
      </c>
      <c r="Z174" s="167"/>
      <c r="AA174" s="63"/>
      <c r="AB174" s="63">
        <f t="shared" si="207"/>
        <v>0</v>
      </c>
      <c r="AC174" s="64">
        <f t="shared" si="208"/>
        <v>0</v>
      </c>
      <c r="AD174" s="64">
        <f t="shared" si="208"/>
        <v>0</v>
      </c>
      <c r="AE174" s="58">
        <f t="shared" si="209"/>
        <v>0</v>
      </c>
      <c r="AF174" s="65" t="e">
        <f t="shared" si="210"/>
        <v>#DIV/0!</v>
      </c>
      <c r="AG174" s="65" t="e">
        <f t="shared" si="210"/>
        <v>#DIV/0!</v>
      </c>
      <c r="AH174" s="61" t="e">
        <f t="shared" si="211"/>
        <v>#DIV/0!</v>
      </c>
      <c r="AI174" s="64"/>
      <c r="AJ174" s="63"/>
      <c r="AK174" s="64"/>
      <c r="AL174" s="61"/>
      <c r="AM174" s="61"/>
    </row>
    <row r="175" spans="1:53" s="58" customFormat="1" x14ac:dyDescent="0.2">
      <c r="A175" s="328" t="e" vm="2">
        <v>#VALUE!</v>
      </c>
      <c r="B175" s="329"/>
      <c r="C175" s="59">
        <v>260.47899999999998</v>
      </c>
      <c r="D175" s="58">
        <v>5</v>
      </c>
      <c r="E175" s="158">
        <v>0.95118000000000003</v>
      </c>
      <c r="F175" s="60">
        <v>2.3000000000000001E-4</v>
      </c>
      <c r="G175" s="60">
        <v>-5.1325999999999997E-2</v>
      </c>
      <c r="H175" s="61">
        <f t="shared" si="212"/>
        <v>-6.8434666666666661</v>
      </c>
      <c r="I175" s="62">
        <v>0.95241900000000002</v>
      </c>
      <c r="J175" s="177">
        <v>4.75813E-2</v>
      </c>
      <c r="K175" s="167"/>
      <c r="L175" s="63"/>
      <c r="M175" s="182">
        <f t="shared" si="204"/>
        <v>0</v>
      </c>
      <c r="N175" s="167"/>
      <c r="O175" s="63"/>
      <c r="P175" s="182">
        <f t="shared" si="205"/>
        <v>0</v>
      </c>
      <c r="Q175" s="167"/>
      <c r="R175" s="63"/>
      <c r="S175" s="182">
        <f t="shared" si="199"/>
        <v>0</v>
      </c>
      <c r="T175" s="167"/>
      <c r="U175" s="63"/>
      <c r="V175" s="182">
        <f>T175+U175</f>
        <v>0</v>
      </c>
      <c r="W175" s="167"/>
      <c r="X175" s="63"/>
      <c r="Y175" s="182">
        <f t="shared" si="206"/>
        <v>0</v>
      </c>
      <c r="Z175" s="167"/>
      <c r="AA175" s="63"/>
      <c r="AB175" s="63">
        <f t="shared" si="207"/>
        <v>0</v>
      </c>
      <c r="AC175" s="64">
        <f t="shared" si="208"/>
        <v>0</v>
      </c>
      <c r="AD175" s="64">
        <f t="shared" si="208"/>
        <v>0</v>
      </c>
      <c r="AE175" s="58">
        <f t="shared" si="209"/>
        <v>0</v>
      </c>
      <c r="AF175" s="65" t="e">
        <f t="shared" si="210"/>
        <v>#DIV/0!</v>
      </c>
      <c r="AG175" s="65" t="e">
        <f t="shared" si="210"/>
        <v>#DIV/0!</v>
      </c>
      <c r="AH175" s="61" t="e">
        <f t="shared" si="211"/>
        <v>#DIV/0!</v>
      </c>
      <c r="AI175" s="64"/>
      <c r="AJ175" s="63"/>
      <c r="AK175" s="64"/>
      <c r="AL175" s="61"/>
      <c r="AM175" s="61"/>
      <c r="BA175" s="58" t="s">
        <v>36</v>
      </c>
    </row>
    <row r="176" spans="1:53" s="58" customFormat="1" x14ac:dyDescent="0.2">
      <c r="A176" s="328"/>
      <c r="B176" s="329"/>
      <c r="C176" s="59">
        <v>520.95799999999997</v>
      </c>
      <c r="D176" s="58">
        <v>10</v>
      </c>
      <c r="E176" s="158">
        <v>0.90968000000000004</v>
      </c>
      <c r="F176" s="60">
        <v>2.1000000000000001E-4</v>
      </c>
      <c r="G176" s="60">
        <v>-9.9288000000000001E-2</v>
      </c>
      <c r="H176" s="61">
        <f t="shared" si="212"/>
        <v>-13.2384</v>
      </c>
      <c r="I176" s="62">
        <v>0.93803999999999998</v>
      </c>
      <c r="J176" s="177">
        <v>6.1960000000000001E-2</v>
      </c>
      <c r="K176" s="167"/>
      <c r="L176" s="63"/>
      <c r="M176" s="182">
        <f t="shared" si="204"/>
        <v>0</v>
      </c>
      <c r="N176" s="167"/>
      <c r="O176" s="63"/>
      <c r="P176" s="182">
        <f t="shared" si="205"/>
        <v>0</v>
      </c>
      <c r="Q176" s="167"/>
      <c r="R176" s="63"/>
      <c r="S176" s="182">
        <f t="shared" si="199"/>
        <v>0</v>
      </c>
      <c r="T176" s="167"/>
      <c r="U176" s="63"/>
      <c r="V176" s="182">
        <f t="shared" ref="V176:V179" si="213">T176+U176</f>
        <v>0</v>
      </c>
      <c r="W176" s="167"/>
      <c r="X176" s="63"/>
      <c r="Y176" s="182">
        <f t="shared" si="206"/>
        <v>0</v>
      </c>
      <c r="Z176" s="167"/>
      <c r="AA176" s="63"/>
      <c r="AB176" s="63">
        <f t="shared" si="207"/>
        <v>0</v>
      </c>
      <c r="AC176" s="64">
        <f t="shared" si="208"/>
        <v>0</v>
      </c>
      <c r="AD176" s="64">
        <f t="shared" si="208"/>
        <v>0</v>
      </c>
      <c r="AE176" s="58">
        <f t="shared" si="209"/>
        <v>0</v>
      </c>
      <c r="AF176" s="65" t="e">
        <f t="shared" si="210"/>
        <v>#DIV/0!</v>
      </c>
      <c r="AG176" s="65" t="e">
        <f t="shared" si="210"/>
        <v>#DIV/0!</v>
      </c>
      <c r="AH176" s="61" t="e">
        <f t="shared" si="211"/>
        <v>#DIV/0!</v>
      </c>
      <c r="AI176" s="64"/>
      <c r="AJ176" s="63"/>
      <c r="AK176" s="64"/>
      <c r="AL176" s="61"/>
      <c r="AM176" s="61"/>
    </row>
    <row r="177" spans="1:53" s="58" customFormat="1" x14ac:dyDescent="0.2">
      <c r="A177" s="328"/>
      <c r="B177" s="329"/>
      <c r="C177" s="59">
        <v>781.43700000000001</v>
      </c>
      <c r="D177" s="58">
        <v>15</v>
      </c>
      <c r="E177" s="158">
        <v>0.87248999999999999</v>
      </c>
      <c r="F177" s="60">
        <v>2.1000000000000001E-4</v>
      </c>
      <c r="G177" s="60">
        <v>-0.146145</v>
      </c>
      <c r="H177" s="61">
        <f t="shared" si="212"/>
        <v>-19.486000000000001</v>
      </c>
      <c r="I177" s="62">
        <v>0.92530400000000002</v>
      </c>
      <c r="J177" s="177">
        <v>7.4695700000000004E-2</v>
      </c>
      <c r="K177" s="167"/>
      <c r="L177" s="63"/>
      <c r="M177" s="182">
        <f t="shared" si="204"/>
        <v>0</v>
      </c>
      <c r="N177" s="167"/>
      <c r="O177" s="63"/>
      <c r="P177" s="182">
        <f t="shared" si="205"/>
        <v>0</v>
      </c>
      <c r="Q177" s="167"/>
      <c r="R177" s="63"/>
      <c r="S177" s="182">
        <f t="shared" si="199"/>
        <v>0</v>
      </c>
      <c r="T177" s="167"/>
      <c r="U177" s="63"/>
      <c r="V177" s="182">
        <f t="shared" si="213"/>
        <v>0</v>
      </c>
      <c r="W177" s="167"/>
      <c r="X177" s="63"/>
      <c r="Y177" s="182">
        <f t="shared" si="206"/>
        <v>0</v>
      </c>
      <c r="Z177" s="167"/>
      <c r="AA177" s="63"/>
      <c r="AB177" s="63">
        <f t="shared" si="207"/>
        <v>0</v>
      </c>
      <c r="AC177" s="64">
        <f t="shared" si="208"/>
        <v>0</v>
      </c>
      <c r="AD177" s="64">
        <f t="shared" si="208"/>
        <v>0</v>
      </c>
      <c r="AE177" s="58">
        <f t="shared" si="209"/>
        <v>0</v>
      </c>
      <c r="AF177" s="65" t="e">
        <f t="shared" si="210"/>
        <v>#DIV/0!</v>
      </c>
      <c r="AG177" s="65" t="e">
        <f t="shared" si="210"/>
        <v>#DIV/0!</v>
      </c>
      <c r="AH177" s="61" t="e">
        <f t="shared" si="211"/>
        <v>#DIV/0!</v>
      </c>
      <c r="AI177" s="64"/>
      <c r="AJ177" s="63"/>
      <c r="AK177" s="64"/>
      <c r="AL177" s="61"/>
      <c r="AM177" s="61"/>
    </row>
    <row r="178" spans="1:53" s="58" customFormat="1" x14ac:dyDescent="0.2">
      <c r="A178" s="328"/>
      <c r="B178" s="329"/>
      <c r="C178" s="59">
        <v>1041.92</v>
      </c>
      <c r="D178" s="58">
        <v>20</v>
      </c>
      <c r="E178" s="158">
        <v>0.8387</v>
      </c>
      <c r="F178" s="60">
        <v>2.0000000000000001E-4</v>
      </c>
      <c r="G178" s="60">
        <v>-0.19232099999999999</v>
      </c>
      <c r="H178" s="61">
        <f t="shared" si="212"/>
        <v>-25.642800000000001</v>
      </c>
      <c r="I178" s="62">
        <v>0.91333699999999995</v>
      </c>
      <c r="J178" s="177">
        <v>8.6663299999999999E-2</v>
      </c>
      <c r="K178" s="167"/>
      <c r="L178" s="63"/>
      <c r="M178" s="182">
        <f t="shared" si="204"/>
        <v>0</v>
      </c>
      <c r="N178" s="167"/>
      <c r="O178" s="63"/>
      <c r="P178" s="182">
        <f t="shared" si="205"/>
        <v>0</v>
      </c>
      <c r="Q178" s="167"/>
      <c r="R178" s="63"/>
      <c r="S178" s="182">
        <f t="shared" si="199"/>
        <v>0</v>
      </c>
      <c r="T178" s="167"/>
      <c r="U178" s="63"/>
      <c r="V178" s="182">
        <f t="shared" si="213"/>
        <v>0</v>
      </c>
      <c r="W178" s="167"/>
      <c r="X178" s="63"/>
      <c r="Y178" s="182">
        <f t="shared" si="206"/>
        <v>0</v>
      </c>
      <c r="Z178" s="167"/>
      <c r="AA178" s="63"/>
      <c r="AB178" s="63">
        <f t="shared" si="207"/>
        <v>0</v>
      </c>
      <c r="AC178" s="64">
        <f t="shared" si="208"/>
        <v>0</v>
      </c>
      <c r="AD178" s="64">
        <f t="shared" si="208"/>
        <v>0</v>
      </c>
      <c r="AE178" s="58">
        <f t="shared" si="209"/>
        <v>0</v>
      </c>
      <c r="AF178" s="65" t="e">
        <f t="shared" si="210"/>
        <v>#DIV/0!</v>
      </c>
      <c r="AG178" s="65" t="e">
        <f t="shared" si="210"/>
        <v>#DIV/0!</v>
      </c>
      <c r="AH178" s="61" t="e">
        <f t="shared" si="211"/>
        <v>#DIV/0!</v>
      </c>
      <c r="AI178" s="64"/>
      <c r="AJ178" s="63"/>
      <c r="AK178" s="64"/>
      <c r="AL178" s="61"/>
      <c r="AM178" s="61"/>
    </row>
    <row r="179" spans="1:53" s="68" customFormat="1" x14ac:dyDescent="0.2">
      <c r="A179" s="330"/>
      <c r="B179" s="331"/>
      <c r="C179" s="67">
        <v>1302.4000000000001</v>
      </c>
      <c r="D179" s="68">
        <v>25</v>
      </c>
      <c r="E179" s="159">
        <v>0.80906999999999996</v>
      </c>
      <c r="F179" s="69">
        <v>2.1000000000000001E-4</v>
      </c>
      <c r="G179" s="69">
        <v>-0.235987</v>
      </c>
      <c r="H179" s="70">
        <f t="shared" si="212"/>
        <v>-31.464933333333335</v>
      </c>
      <c r="I179" s="71">
        <v>0.90201699999999996</v>
      </c>
      <c r="J179" s="178">
        <v>9.7983500000000001E-2</v>
      </c>
      <c r="K179" s="168"/>
      <c r="L179" s="72"/>
      <c r="M179" s="183">
        <f t="shared" si="204"/>
        <v>0</v>
      </c>
      <c r="N179" s="168"/>
      <c r="O179" s="72"/>
      <c r="P179" s="183">
        <f t="shared" si="205"/>
        <v>0</v>
      </c>
      <c r="Q179" s="168"/>
      <c r="R179" s="72"/>
      <c r="S179" s="183">
        <f t="shared" si="199"/>
        <v>0</v>
      </c>
      <c r="T179" s="168"/>
      <c r="U179" s="72"/>
      <c r="V179" s="183">
        <f t="shared" si="213"/>
        <v>0</v>
      </c>
      <c r="W179" s="168"/>
      <c r="X179" s="72"/>
      <c r="Y179" s="183">
        <f t="shared" si="206"/>
        <v>0</v>
      </c>
      <c r="Z179" s="168"/>
      <c r="AA179" s="72"/>
      <c r="AB179" s="72">
        <f t="shared" si="207"/>
        <v>0</v>
      </c>
      <c r="AC179" s="73">
        <f t="shared" ref="AC179:AD179" si="214">Q179+T179+W179+Z179</f>
        <v>0</v>
      </c>
      <c r="AD179" s="73">
        <f t="shared" si="214"/>
        <v>0</v>
      </c>
      <c r="AE179" s="68">
        <f t="shared" si="209"/>
        <v>0</v>
      </c>
      <c r="AF179" s="74" t="e">
        <f t="shared" ref="AF179:AG179" si="215">Q179/AC179</f>
        <v>#DIV/0!</v>
      </c>
      <c r="AG179" s="70" t="e">
        <f t="shared" si="215"/>
        <v>#DIV/0!</v>
      </c>
      <c r="AH179" s="70" t="e">
        <f t="shared" si="211"/>
        <v>#DIV/0!</v>
      </c>
      <c r="AI179" s="74"/>
      <c r="AJ179" s="70"/>
      <c r="AK179" s="64"/>
      <c r="AL179" s="70"/>
      <c r="AM179" s="61"/>
    </row>
    <row r="180" spans="1:53" ht="15" customHeight="1" x14ac:dyDescent="0.2">
      <c r="E180" s="145"/>
      <c r="F180" s="24"/>
      <c r="G180" s="24"/>
      <c r="H180" s="19"/>
      <c r="I180" s="18"/>
      <c r="J180" s="171"/>
      <c r="K180" s="165"/>
      <c r="L180" s="16"/>
      <c r="M180" s="171"/>
      <c r="N180" s="165"/>
      <c r="O180" s="16"/>
      <c r="P180" s="171"/>
      <c r="Q180" s="165"/>
      <c r="R180" s="16"/>
      <c r="S180" s="171"/>
      <c r="T180" s="165"/>
      <c r="U180" s="16"/>
      <c r="V180" s="171"/>
      <c r="W180" s="165"/>
      <c r="X180" s="16"/>
      <c r="Y180" s="171"/>
      <c r="Z180" s="165"/>
      <c r="AA180" s="16"/>
      <c r="AB180" s="16"/>
      <c r="AC180" s="18"/>
      <c r="AD180" s="16"/>
      <c r="AF180" s="27"/>
      <c r="AG180" s="16"/>
      <c r="AH180" s="23"/>
    </row>
    <row r="181" spans="1:53" s="124" customFormat="1" x14ac:dyDescent="0.2">
      <c r="A181" s="125" t="s">
        <v>1</v>
      </c>
      <c r="B181" s="125" t="s">
        <v>91</v>
      </c>
      <c r="C181" s="194"/>
      <c r="E181" s="153"/>
      <c r="I181" s="123" t="s">
        <v>22</v>
      </c>
      <c r="J181" s="136"/>
      <c r="K181" s="125" t="s">
        <v>25</v>
      </c>
      <c r="M181" s="136"/>
      <c r="N181" s="125" t="s">
        <v>26</v>
      </c>
      <c r="O181" s="125"/>
      <c r="P181" s="186"/>
      <c r="Q181" s="125" t="s">
        <v>27</v>
      </c>
      <c r="S181" s="136"/>
      <c r="T181" s="125" t="s">
        <v>28</v>
      </c>
      <c r="U181" s="125"/>
      <c r="V181" s="186"/>
      <c r="W181" s="125" t="s">
        <v>29</v>
      </c>
      <c r="Y181" s="136"/>
      <c r="Z181" s="125" t="s">
        <v>52</v>
      </c>
      <c r="AC181" s="123" t="s">
        <v>30</v>
      </c>
      <c r="AF181" s="123" t="s">
        <v>34</v>
      </c>
      <c r="AI181" s="123"/>
      <c r="AK181" s="123"/>
    </row>
    <row r="182" spans="1:53" s="58" customFormat="1" x14ac:dyDescent="0.2">
      <c r="A182" s="55" t="s">
        <v>15</v>
      </c>
      <c r="B182" s="56" t="s">
        <v>51</v>
      </c>
      <c r="C182" s="57" t="s">
        <v>21</v>
      </c>
      <c r="D182" s="55" t="s">
        <v>17</v>
      </c>
      <c r="E182" s="154" t="s">
        <v>18</v>
      </c>
      <c r="F182" s="55" t="s">
        <v>19</v>
      </c>
      <c r="G182" s="55" t="s">
        <v>20</v>
      </c>
      <c r="H182" s="55" t="s">
        <v>35</v>
      </c>
      <c r="I182" s="57" t="s">
        <v>23</v>
      </c>
      <c r="J182" s="137" t="s">
        <v>24</v>
      </c>
      <c r="K182" s="55" t="s">
        <v>31</v>
      </c>
      <c r="L182" s="55" t="s">
        <v>32</v>
      </c>
      <c r="M182" s="137" t="s">
        <v>33</v>
      </c>
      <c r="N182" s="55" t="s">
        <v>31</v>
      </c>
      <c r="O182" s="55" t="s">
        <v>32</v>
      </c>
      <c r="P182" s="137" t="s">
        <v>33</v>
      </c>
      <c r="Q182" s="55" t="s">
        <v>31</v>
      </c>
      <c r="R182" s="55" t="s">
        <v>32</v>
      </c>
      <c r="S182" s="137" t="s">
        <v>33</v>
      </c>
      <c r="T182" s="55" t="s">
        <v>31</v>
      </c>
      <c r="U182" s="55" t="s">
        <v>32</v>
      </c>
      <c r="V182" s="137" t="s">
        <v>33</v>
      </c>
      <c r="W182" s="55" t="s">
        <v>31</v>
      </c>
      <c r="X182" s="55" t="s">
        <v>32</v>
      </c>
      <c r="Y182" s="137" t="s">
        <v>33</v>
      </c>
      <c r="Z182" s="55" t="s">
        <v>31</v>
      </c>
      <c r="AA182" s="55" t="s">
        <v>32</v>
      </c>
      <c r="AB182" s="55" t="s">
        <v>33</v>
      </c>
      <c r="AC182" s="57" t="s">
        <v>31</v>
      </c>
      <c r="AD182" s="55" t="s">
        <v>32</v>
      </c>
      <c r="AE182" s="55" t="s">
        <v>33</v>
      </c>
      <c r="AF182" s="57" t="s">
        <v>31</v>
      </c>
      <c r="AG182" s="55" t="s">
        <v>32</v>
      </c>
      <c r="AH182" s="55" t="s">
        <v>33</v>
      </c>
      <c r="AI182" s="57"/>
      <c r="AJ182" s="55"/>
      <c r="AK182" s="57"/>
      <c r="AL182" s="55"/>
      <c r="AM182" s="55"/>
    </row>
    <row r="183" spans="1:53" s="58" customFormat="1" x14ac:dyDescent="0.2">
      <c r="A183" s="55" t="s">
        <v>16</v>
      </c>
      <c r="B183" s="56" t="s">
        <v>68</v>
      </c>
      <c r="C183" s="59">
        <v>0</v>
      </c>
      <c r="D183" s="58">
        <v>0</v>
      </c>
      <c r="E183" s="158">
        <v>1.19417</v>
      </c>
      <c r="F183" s="60">
        <v>2.5999999999999998E-4</v>
      </c>
      <c r="G183" s="60">
        <v>0.16259799999999999</v>
      </c>
      <c r="H183" s="61">
        <f>G183/0.0075</f>
        <v>21.679733333333335</v>
      </c>
      <c r="I183" s="62">
        <v>0.96852099999999997</v>
      </c>
      <c r="J183" s="177">
        <v>3.1479300000000002E-2</v>
      </c>
      <c r="M183" s="181"/>
      <c r="P183" s="181"/>
      <c r="Q183" s="58">
        <v>0</v>
      </c>
      <c r="R183" s="58">
        <v>0</v>
      </c>
      <c r="S183" s="182">
        <f t="shared" ref="S183:S190" si="216">Q183+R183</f>
        <v>0</v>
      </c>
      <c r="U183" s="58">
        <v>0</v>
      </c>
      <c r="V183" s="182">
        <f t="shared" ref="V183" si="217">T183+U183</f>
        <v>0</v>
      </c>
      <c r="W183" s="58">
        <v>0</v>
      </c>
      <c r="X183" s="58">
        <v>0</v>
      </c>
      <c r="Y183" s="182">
        <f t="shared" ref="Y183:Y190" si="218">W183+X183</f>
        <v>0</v>
      </c>
      <c r="Z183" s="58">
        <v>0</v>
      </c>
      <c r="AA183" s="58">
        <v>0</v>
      </c>
      <c r="AB183" s="63">
        <f t="shared" ref="AB183:AB190" si="219">Z183+AA183</f>
        <v>0</v>
      </c>
      <c r="AC183" s="64">
        <f t="shared" ref="AC183:AC190" si="220">(Q183+T183+W183+Z183)/1000</f>
        <v>0</v>
      </c>
      <c r="AD183" s="64">
        <f t="shared" ref="AD183:AD190" si="221">(R183+U183+X183+AA183)/1000</f>
        <v>0</v>
      </c>
      <c r="AE183" s="58">
        <v>0</v>
      </c>
      <c r="AF183" s="59"/>
      <c r="AI183" s="64"/>
      <c r="AJ183" s="63"/>
      <c r="AK183" s="64"/>
      <c r="AM183" s="61"/>
    </row>
    <row r="184" spans="1:53" s="58" customFormat="1" x14ac:dyDescent="0.2">
      <c r="A184" s="55" t="s">
        <v>73</v>
      </c>
      <c r="B184" s="55" t="s">
        <v>75</v>
      </c>
      <c r="C184" s="59">
        <v>5.2095799999999999</v>
      </c>
      <c r="D184" s="58">
        <v>0.1</v>
      </c>
      <c r="E184" s="158">
        <v>1.1112500000000001</v>
      </c>
      <c r="F184" s="60">
        <v>2.2000000000000001E-4</v>
      </c>
      <c r="G184" s="60">
        <v>0.10011200000000001</v>
      </c>
      <c r="H184" s="61">
        <f>G184/0.0075</f>
        <v>13.348266666666667</v>
      </c>
      <c r="I184" s="62">
        <v>0.97031500000000004</v>
      </c>
      <c r="J184" s="177">
        <v>2.9685E-2</v>
      </c>
      <c r="K184" s="167">
        <v>109300</v>
      </c>
      <c r="L184" s="63">
        <v>5668</v>
      </c>
      <c r="M184" s="182">
        <f t="shared" ref="M184:M190" si="222">K184+L184</f>
        <v>114968</v>
      </c>
      <c r="N184" s="167">
        <v>3069000</v>
      </c>
      <c r="O184" s="63">
        <v>2296000</v>
      </c>
      <c r="P184" s="182">
        <f t="shared" ref="P184:P190" si="223">N184+O184</f>
        <v>5365000</v>
      </c>
      <c r="Q184" s="167">
        <v>114.3</v>
      </c>
      <c r="R184" s="63">
        <v>27.2</v>
      </c>
      <c r="S184" s="182">
        <f t="shared" si="216"/>
        <v>141.5</v>
      </c>
      <c r="T184" s="167">
        <v>0.46820000000000001</v>
      </c>
      <c r="U184" s="63">
        <v>4.2810000000000001E-2</v>
      </c>
      <c r="V184" s="182">
        <f>T184+U184</f>
        <v>0.51100999999999996</v>
      </c>
      <c r="W184" s="167">
        <v>2.8709999999999999E-3</v>
      </c>
      <c r="X184" s="63">
        <v>0</v>
      </c>
      <c r="Y184" s="182">
        <f t="shared" si="218"/>
        <v>2.8709999999999999E-3</v>
      </c>
      <c r="Z184" s="167">
        <v>0</v>
      </c>
      <c r="AA184" s="63">
        <v>0</v>
      </c>
      <c r="AB184" s="63">
        <f t="shared" si="219"/>
        <v>0</v>
      </c>
      <c r="AC184" s="64">
        <f t="shared" si="220"/>
        <v>0.11477107099999999</v>
      </c>
      <c r="AD184" s="64">
        <f t="shared" si="221"/>
        <v>2.7242809999999999E-2</v>
      </c>
      <c r="AE184" s="58">
        <f t="shared" ref="AE184:AE190" si="224">AC184+AD184</f>
        <v>0.14201388099999998</v>
      </c>
      <c r="AF184" s="65">
        <f t="shared" ref="AF184:AF190" si="225">Q184/AC184/1000</f>
        <v>0.99589555977917121</v>
      </c>
      <c r="AG184" s="65">
        <f t="shared" ref="AG184:AG190" si="226">R184/AD184/1000</f>
        <v>0.99842857620047265</v>
      </c>
      <c r="AH184" s="61">
        <f t="shared" ref="AH184:AH190" si="227">S184/AE184</f>
        <v>996.3814734420223</v>
      </c>
      <c r="AI184" s="64"/>
      <c r="AJ184" s="63"/>
      <c r="AK184" s="64"/>
      <c r="AL184" s="61"/>
      <c r="AM184" s="61"/>
    </row>
    <row r="185" spans="1:53" s="58" customFormat="1" x14ac:dyDescent="0.2">
      <c r="A185" s="55" t="s">
        <v>69</v>
      </c>
      <c r="B185" s="181">
        <v>0</v>
      </c>
      <c r="C185" s="59">
        <v>52.095799999999997</v>
      </c>
      <c r="D185" s="58">
        <v>1</v>
      </c>
      <c r="E185" s="158">
        <v>1.0978399999999999</v>
      </c>
      <c r="F185" s="60">
        <v>2.5000000000000001E-4</v>
      </c>
      <c r="G185" s="60">
        <v>8.9120000000000005E-2</v>
      </c>
      <c r="H185" s="61">
        <f t="shared" ref="H185:H190" si="228">G185/0.0075</f>
        <v>11.882666666666667</v>
      </c>
      <c r="I185" s="62">
        <v>0.96671799999999997</v>
      </c>
      <c r="J185" s="177">
        <v>3.3281600000000001E-2</v>
      </c>
      <c r="K185" s="167">
        <v>104000</v>
      </c>
      <c r="L185" s="63">
        <v>5548</v>
      </c>
      <c r="M185" s="182">
        <f t="shared" si="222"/>
        <v>109548</v>
      </c>
      <c r="N185" s="167">
        <v>3066000</v>
      </c>
      <c r="O185" s="63">
        <v>2296000</v>
      </c>
      <c r="P185" s="182">
        <f t="shared" si="223"/>
        <v>5362000</v>
      </c>
      <c r="Q185" s="167">
        <v>2104</v>
      </c>
      <c r="R185" s="63">
        <v>481</v>
      </c>
      <c r="S185" s="182">
        <f t="shared" si="216"/>
        <v>2585</v>
      </c>
      <c r="T185" s="167">
        <v>66.709999999999994</v>
      </c>
      <c r="U185" s="63">
        <v>6.125</v>
      </c>
      <c r="V185" s="182">
        <f>T185+U185</f>
        <v>72.834999999999994</v>
      </c>
      <c r="W185" s="167">
        <v>4.4089999999999998</v>
      </c>
      <c r="X185" s="63">
        <v>0.13789999999999999</v>
      </c>
      <c r="Y185" s="182">
        <f t="shared" si="218"/>
        <v>4.5468999999999999</v>
      </c>
      <c r="Z185" s="167">
        <v>4.8059999999999999E-2</v>
      </c>
      <c r="AA185" s="63">
        <v>6.2120000000000003E-4</v>
      </c>
      <c r="AB185" s="63">
        <f t="shared" si="219"/>
        <v>4.8681200000000001E-2</v>
      </c>
      <c r="AC185" s="64">
        <f t="shared" si="220"/>
        <v>2.1751670600000002</v>
      </c>
      <c r="AD185" s="64">
        <f t="shared" si="221"/>
        <v>0.48726352119999999</v>
      </c>
      <c r="AE185" s="58">
        <f t="shared" si="224"/>
        <v>2.6624305812000002</v>
      </c>
      <c r="AF185" s="65">
        <f t="shared" si="225"/>
        <v>0.96728202568496047</v>
      </c>
      <c r="AG185" s="65">
        <f t="shared" si="226"/>
        <v>0.98714551587080723</v>
      </c>
      <c r="AH185" s="61">
        <f t="shared" si="227"/>
        <v>970.91733330185048</v>
      </c>
      <c r="AI185" s="64"/>
      <c r="AJ185" s="63"/>
      <c r="AK185" s="64"/>
      <c r="AL185" s="61"/>
      <c r="AM185" s="61"/>
    </row>
    <row r="186" spans="1:53" s="58" customFormat="1" x14ac:dyDescent="0.2">
      <c r="A186" s="328" t="e" vm="2">
        <v>#VALUE!</v>
      </c>
      <c r="B186" s="329"/>
      <c r="C186" s="59">
        <v>260.47899999999998</v>
      </c>
      <c r="D186" s="58">
        <v>5</v>
      </c>
      <c r="E186" s="158">
        <v>1.0549200000000001</v>
      </c>
      <c r="F186" s="60">
        <v>2.2000000000000001E-4</v>
      </c>
      <c r="G186" s="60">
        <v>5.2061000000000003E-2</v>
      </c>
      <c r="H186" s="61">
        <f t="shared" si="228"/>
        <v>6.9414666666666669</v>
      </c>
      <c r="I186" s="62">
        <v>0.95327700000000004</v>
      </c>
      <c r="J186" s="177">
        <v>4.6722800000000002E-2</v>
      </c>
      <c r="K186" s="167">
        <v>83140</v>
      </c>
      <c r="L186" s="63">
        <v>5062</v>
      </c>
      <c r="M186" s="182">
        <f t="shared" si="222"/>
        <v>88202</v>
      </c>
      <c r="N186" s="167">
        <v>3055000</v>
      </c>
      <c r="O186" s="63">
        <v>2294000</v>
      </c>
      <c r="P186" s="182">
        <f t="shared" si="223"/>
        <v>5349000</v>
      </c>
      <c r="Q186" s="167">
        <v>8272</v>
      </c>
      <c r="R186" s="63">
        <v>2200</v>
      </c>
      <c r="S186" s="182">
        <f t="shared" si="216"/>
        <v>10472</v>
      </c>
      <c r="T186" s="167">
        <v>1118</v>
      </c>
      <c r="U186" s="63">
        <v>128</v>
      </c>
      <c r="V186" s="182">
        <f>T186+U186</f>
        <v>1246</v>
      </c>
      <c r="W186" s="167">
        <v>335.6</v>
      </c>
      <c r="X186" s="63">
        <v>13.98</v>
      </c>
      <c r="Y186" s="182">
        <f t="shared" si="218"/>
        <v>349.58000000000004</v>
      </c>
      <c r="Z186" s="167">
        <v>20.27</v>
      </c>
      <c r="AA186" s="63">
        <v>0.32250000000000001</v>
      </c>
      <c r="AB186" s="63">
        <f t="shared" si="219"/>
        <v>20.592500000000001</v>
      </c>
      <c r="AC186" s="64">
        <f t="shared" si="220"/>
        <v>9.74587</v>
      </c>
      <c r="AD186" s="64">
        <f t="shared" si="221"/>
        <v>2.3423025000000002</v>
      </c>
      <c r="AE186" s="58">
        <f t="shared" si="224"/>
        <v>12.088172500000001</v>
      </c>
      <c r="AF186" s="65">
        <f t="shared" si="225"/>
        <v>0.84876978658652336</v>
      </c>
      <c r="AG186" s="65">
        <f t="shared" si="226"/>
        <v>0.93924674545666065</v>
      </c>
      <c r="AH186" s="61">
        <f t="shared" si="227"/>
        <v>866.30133711278518</v>
      </c>
      <c r="AI186" s="64"/>
      <c r="AJ186" s="63"/>
      <c r="AK186" s="64"/>
      <c r="AL186" s="61"/>
      <c r="AM186" s="61"/>
      <c r="BA186" s="58" t="s">
        <v>36</v>
      </c>
    </row>
    <row r="187" spans="1:53" s="58" customFormat="1" x14ac:dyDescent="0.2">
      <c r="A187" s="328"/>
      <c r="B187" s="329"/>
      <c r="C187" s="59">
        <v>520.95799999999997</v>
      </c>
      <c r="D187" s="58">
        <v>10</v>
      </c>
      <c r="E187" s="158">
        <v>1.00122</v>
      </c>
      <c r="F187" s="60">
        <v>2.3000000000000001E-4</v>
      </c>
      <c r="G187" s="60">
        <v>1.219E-3</v>
      </c>
      <c r="H187" s="61">
        <f t="shared" si="228"/>
        <v>0.16253333333333334</v>
      </c>
      <c r="I187" s="62">
        <v>0.93890300000000004</v>
      </c>
      <c r="J187" s="177">
        <v>6.10973E-2</v>
      </c>
      <c r="K187" s="167">
        <v>61980</v>
      </c>
      <c r="L187" s="63">
        <v>4514</v>
      </c>
      <c r="M187" s="182">
        <f t="shared" si="222"/>
        <v>66494</v>
      </c>
      <c r="N187" s="167">
        <v>3040000</v>
      </c>
      <c r="O187" s="63">
        <v>2290000</v>
      </c>
      <c r="P187" s="182">
        <f t="shared" si="223"/>
        <v>5330000</v>
      </c>
      <c r="Q187" s="167">
        <v>12300</v>
      </c>
      <c r="R187" s="63">
        <v>3936</v>
      </c>
      <c r="S187" s="182">
        <f t="shared" si="216"/>
        <v>16236</v>
      </c>
      <c r="T187" s="167">
        <v>2902</v>
      </c>
      <c r="U187" s="63">
        <v>418</v>
      </c>
      <c r="V187" s="182">
        <f t="shared" ref="V187:V190" si="229">T187+U187</f>
        <v>3320</v>
      </c>
      <c r="W187" s="167">
        <v>1358</v>
      </c>
      <c r="X187" s="63">
        <v>82.47</v>
      </c>
      <c r="Y187" s="182">
        <f t="shared" si="218"/>
        <v>1440.47</v>
      </c>
      <c r="Z187" s="167">
        <v>186.9</v>
      </c>
      <c r="AA187" s="63">
        <v>3.907</v>
      </c>
      <c r="AB187" s="63">
        <f t="shared" si="219"/>
        <v>190.80700000000002</v>
      </c>
      <c r="AC187" s="64">
        <f t="shared" si="220"/>
        <v>16.7469</v>
      </c>
      <c r="AD187" s="64">
        <f t="shared" si="221"/>
        <v>4.4403770000000007</v>
      </c>
      <c r="AE187" s="58">
        <f t="shared" si="224"/>
        <v>21.187277000000002</v>
      </c>
      <c r="AF187" s="65">
        <f t="shared" si="225"/>
        <v>0.73446428891317206</v>
      </c>
      <c r="AG187" s="65">
        <f t="shared" si="226"/>
        <v>0.8864112213895351</v>
      </c>
      <c r="AH187" s="61">
        <f t="shared" si="227"/>
        <v>766.30895041396775</v>
      </c>
      <c r="AI187" s="64"/>
      <c r="AJ187" s="63"/>
      <c r="AK187" s="64"/>
      <c r="AL187" s="61"/>
      <c r="AM187" s="61"/>
    </row>
    <row r="188" spans="1:53" s="58" customFormat="1" x14ac:dyDescent="0.2">
      <c r="A188" s="328"/>
      <c r="B188" s="329"/>
      <c r="C188" s="59">
        <v>781.43700000000001</v>
      </c>
      <c r="D188" s="58">
        <v>15</v>
      </c>
      <c r="E188" s="158">
        <v>0.95201000000000002</v>
      </c>
      <c r="F188" s="60">
        <v>2.5000000000000001E-4</v>
      </c>
      <c r="G188" s="60">
        <v>-5.0409000000000002E-2</v>
      </c>
      <c r="H188" s="61">
        <f t="shared" si="228"/>
        <v>-6.7212000000000005</v>
      </c>
      <c r="I188" s="62">
        <v>0.92544400000000004</v>
      </c>
      <c r="J188" s="177">
        <v>7.4555999999999997E-2</v>
      </c>
      <c r="K188" s="167">
        <v>45100</v>
      </c>
      <c r="L188" s="63">
        <v>4014</v>
      </c>
      <c r="M188" s="182">
        <f t="shared" si="222"/>
        <v>49114</v>
      </c>
      <c r="N188" s="167">
        <v>3023000</v>
      </c>
      <c r="O188" s="63">
        <v>2287000</v>
      </c>
      <c r="P188" s="182">
        <f t="shared" si="223"/>
        <v>5310000</v>
      </c>
      <c r="Q188" s="167">
        <v>14280</v>
      </c>
      <c r="R188" s="63">
        <v>5350</v>
      </c>
      <c r="S188" s="182">
        <f t="shared" si="216"/>
        <v>19630</v>
      </c>
      <c r="T188" s="167">
        <v>4671</v>
      </c>
      <c r="U188" s="63">
        <v>802.9</v>
      </c>
      <c r="V188" s="182">
        <f t="shared" si="229"/>
        <v>5473.9</v>
      </c>
      <c r="W188" s="167">
        <v>2487</v>
      </c>
      <c r="X188" s="63">
        <v>208.1</v>
      </c>
      <c r="Y188" s="182">
        <f t="shared" si="218"/>
        <v>2695.1</v>
      </c>
      <c r="Z188" s="167">
        <v>586.5</v>
      </c>
      <c r="AA188" s="63">
        <v>15.6</v>
      </c>
      <c r="AB188" s="63">
        <f t="shared" si="219"/>
        <v>602.1</v>
      </c>
      <c r="AC188" s="64">
        <f t="shared" si="220"/>
        <v>22.0245</v>
      </c>
      <c r="AD188" s="64">
        <f t="shared" si="221"/>
        <v>6.3766000000000007</v>
      </c>
      <c r="AE188" s="58">
        <f t="shared" si="224"/>
        <v>28.4011</v>
      </c>
      <c r="AF188" s="65">
        <f t="shared" si="225"/>
        <v>0.64836886194919296</v>
      </c>
      <c r="AG188" s="65">
        <f t="shared" si="226"/>
        <v>0.83900511244236742</v>
      </c>
      <c r="AH188" s="61">
        <f t="shared" si="227"/>
        <v>691.17041241360369</v>
      </c>
      <c r="AI188" s="64"/>
      <c r="AJ188" s="63"/>
      <c r="AK188" s="64"/>
      <c r="AL188" s="61"/>
      <c r="AM188" s="61"/>
    </row>
    <row r="189" spans="1:53" s="58" customFormat="1" x14ac:dyDescent="0.2">
      <c r="A189" s="328"/>
      <c r="B189" s="329"/>
      <c r="C189" s="59">
        <v>1041.92</v>
      </c>
      <c r="D189" s="58">
        <v>20</v>
      </c>
      <c r="E189" s="158">
        <v>0.90839999999999999</v>
      </c>
      <c r="F189" s="60">
        <v>2.2000000000000001E-4</v>
      </c>
      <c r="G189" s="60">
        <v>-0.100837</v>
      </c>
      <c r="H189" s="61">
        <f t="shared" si="228"/>
        <v>-13.444933333333333</v>
      </c>
      <c r="I189" s="62">
        <v>0.912551</v>
      </c>
      <c r="J189" s="177">
        <v>8.7448700000000004E-2</v>
      </c>
      <c r="K189" s="167">
        <v>31860</v>
      </c>
      <c r="L189" s="63">
        <v>3554</v>
      </c>
      <c r="M189" s="182">
        <f t="shared" si="222"/>
        <v>35414</v>
      </c>
      <c r="N189" s="167">
        <v>3005000</v>
      </c>
      <c r="O189" s="63">
        <v>2284000</v>
      </c>
      <c r="P189" s="182">
        <f t="shared" si="223"/>
        <v>5289000</v>
      </c>
      <c r="Q189" s="167">
        <v>15180</v>
      </c>
      <c r="R189" s="63">
        <v>6503</v>
      </c>
      <c r="S189" s="182">
        <f t="shared" si="216"/>
        <v>21683</v>
      </c>
      <c r="T189" s="167">
        <v>6234</v>
      </c>
      <c r="U189" s="63">
        <v>1252</v>
      </c>
      <c r="V189" s="182">
        <f t="shared" si="229"/>
        <v>7486</v>
      </c>
      <c r="W189" s="167">
        <v>3450</v>
      </c>
      <c r="X189" s="63">
        <v>378.6</v>
      </c>
      <c r="Y189" s="182">
        <f t="shared" si="218"/>
        <v>3828.6</v>
      </c>
      <c r="Z189" s="167">
        <v>1210</v>
      </c>
      <c r="AA189" s="63">
        <v>39.92</v>
      </c>
      <c r="AB189" s="63">
        <f t="shared" si="219"/>
        <v>1249.92</v>
      </c>
      <c r="AC189" s="64">
        <f t="shared" si="220"/>
        <v>26.074000000000002</v>
      </c>
      <c r="AD189" s="64">
        <f t="shared" si="221"/>
        <v>8.1735199999999999</v>
      </c>
      <c r="AE189" s="58">
        <f t="shared" si="224"/>
        <v>34.247520000000002</v>
      </c>
      <c r="AF189" s="65">
        <f t="shared" si="225"/>
        <v>0.58218915394645998</v>
      </c>
      <c r="AG189" s="65">
        <f t="shared" si="226"/>
        <v>0.79561804461235797</v>
      </c>
      <c r="AH189" s="61">
        <f t="shared" si="227"/>
        <v>633.1261358486687</v>
      </c>
      <c r="AI189" s="64"/>
      <c r="AJ189" s="63"/>
      <c r="AK189" s="64"/>
      <c r="AL189" s="61"/>
      <c r="AM189" s="61"/>
    </row>
    <row r="190" spans="1:53" s="68" customFormat="1" x14ac:dyDescent="0.2">
      <c r="A190" s="330"/>
      <c r="B190" s="331"/>
      <c r="C190" s="67">
        <v>1302.4000000000001</v>
      </c>
      <c r="D190" s="68">
        <v>25</v>
      </c>
      <c r="E190" s="159">
        <v>0.87061999999999995</v>
      </c>
      <c r="F190" s="69">
        <v>2.3000000000000001E-4</v>
      </c>
      <c r="G190" s="69">
        <v>-0.14860699999999999</v>
      </c>
      <c r="H190" s="70">
        <f t="shared" si="228"/>
        <v>-19.814266666666665</v>
      </c>
      <c r="I190" s="71">
        <v>0.90016700000000005</v>
      </c>
      <c r="J190" s="178">
        <v>9.9833400000000003E-2</v>
      </c>
      <c r="K190" s="168">
        <v>21800</v>
      </c>
      <c r="L190" s="63">
        <v>3131</v>
      </c>
      <c r="M190" s="183">
        <f t="shared" si="222"/>
        <v>24931</v>
      </c>
      <c r="N190" s="168">
        <v>2986000</v>
      </c>
      <c r="O190" s="63">
        <v>2280000</v>
      </c>
      <c r="P190" s="183">
        <f t="shared" si="223"/>
        <v>5266000</v>
      </c>
      <c r="Q190" s="168">
        <v>15540</v>
      </c>
      <c r="R190" s="63">
        <v>7452</v>
      </c>
      <c r="S190" s="183">
        <f t="shared" si="216"/>
        <v>22992</v>
      </c>
      <c r="T190" s="168">
        <v>7522</v>
      </c>
      <c r="U190" s="63">
        <v>1746</v>
      </c>
      <c r="V190" s="183">
        <f t="shared" si="229"/>
        <v>9268</v>
      </c>
      <c r="W190" s="168">
        <v>4172</v>
      </c>
      <c r="X190" s="63">
        <v>579.6</v>
      </c>
      <c r="Y190" s="183">
        <f t="shared" si="218"/>
        <v>4751.6000000000004</v>
      </c>
      <c r="Z190" s="168">
        <v>2008</v>
      </c>
      <c r="AA190" s="63">
        <v>80.400000000000006</v>
      </c>
      <c r="AB190" s="72">
        <f t="shared" si="219"/>
        <v>2088.4</v>
      </c>
      <c r="AC190" s="64">
        <f t="shared" si="220"/>
        <v>29.242000000000001</v>
      </c>
      <c r="AD190" s="64">
        <f t="shared" si="221"/>
        <v>9.8580000000000005</v>
      </c>
      <c r="AE190" s="68">
        <f t="shared" si="224"/>
        <v>39.1</v>
      </c>
      <c r="AF190" s="65">
        <f t="shared" si="225"/>
        <v>0.53142739894672042</v>
      </c>
      <c r="AG190" s="65">
        <f t="shared" si="226"/>
        <v>0.75593426658551421</v>
      </c>
      <c r="AH190" s="70">
        <f t="shared" si="227"/>
        <v>588.03069053708441</v>
      </c>
      <c r="AI190" s="74"/>
      <c r="AJ190" s="70"/>
      <c r="AK190" s="64"/>
      <c r="AL190" s="70"/>
      <c r="AM190" s="61"/>
    </row>
    <row r="191" spans="1:53" x14ac:dyDescent="0.2">
      <c r="A191" s="26"/>
      <c r="B191" s="26"/>
      <c r="E191" s="145"/>
      <c r="F191" s="24"/>
      <c r="G191" s="24"/>
      <c r="H191" s="19"/>
      <c r="I191" s="18"/>
      <c r="J191" s="171"/>
      <c r="K191" s="165"/>
      <c r="L191" s="16"/>
      <c r="M191" s="171"/>
      <c r="N191" s="165"/>
      <c r="O191" s="16"/>
      <c r="P191" s="171"/>
      <c r="Q191" s="165"/>
      <c r="R191" s="16"/>
      <c r="S191" s="171"/>
      <c r="T191" s="165"/>
      <c r="U191" s="16"/>
      <c r="V191" s="171"/>
      <c r="W191" s="165"/>
      <c r="X191" s="16"/>
      <c r="Y191" s="171"/>
      <c r="Z191" s="165"/>
      <c r="AA191" s="16"/>
      <c r="AB191" s="16"/>
      <c r="AC191" s="18"/>
      <c r="AD191" s="16"/>
      <c r="AF191" s="25"/>
      <c r="AG191" s="16"/>
      <c r="AH191" s="16"/>
    </row>
    <row r="192" spans="1:53" s="81" customFormat="1" ht="15" customHeight="1" x14ac:dyDescent="0.2">
      <c r="C192" s="88"/>
      <c r="E192" s="156"/>
      <c r="F192" s="82"/>
      <c r="G192" s="82"/>
      <c r="H192" s="83"/>
      <c r="I192" s="84"/>
      <c r="J192" s="174"/>
      <c r="K192" s="166"/>
      <c r="L192" s="85"/>
      <c r="M192" s="174"/>
      <c r="N192" s="166"/>
      <c r="O192" s="85"/>
      <c r="P192" s="174"/>
      <c r="Q192" s="166"/>
      <c r="R192" s="85"/>
      <c r="S192" s="174"/>
      <c r="T192" s="166"/>
      <c r="U192" s="85"/>
      <c r="V192" s="174"/>
      <c r="W192" s="166"/>
      <c r="X192" s="85"/>
      <c r="Y192" s="174"/>
      <c r="Z192" s="166"/>
      <c r="AA192" s="85"/>
      <c r="AB192" s="85"/>
      <c r="AC192" s="84"/>
      <c r="AD192" s="85"/>
      <c r="AF192" s="86"/>
      <c r="AG192" s="85"/>
      <c r="AH192" s="87"/>
      <c r="AI192" s="88"/>
      <c r="AK192" s="88"/>
    </row>
    <row r="193" spans="1:53" s="81" customFormat="1" ht="15" customHeight="1" x14ac:dyDescent="0.2">
      <c r="C193" s="88"/>
      <c r="E193" s="156"/>
      <c r="F193" s="82"/>
      <c r="G193" s="82"/>
      <c r="H193" s="83"/>
      <c r="I193" s="84"/>
      <c r="J193" s="174"/>
      <c r="K193" s="166"/>
      <c r="L193" s="85"/>
      <c r="M193" s="174"/>
      <c r="N193" s="166"/>
      <c r="O193" s="85"/>
      <c r="P193" s="174"/>
      <c r="Q193" s="166"/>
      <c r="R193" s="85"/>
      <c r="S193" s="174"/>
      <c r="T193" s="166"/>
      <c r="U193" s="85"/>
      <c r="V193" s="174"/>
      <c r="W193" s="166"/>
      <c r="X193" s="85"/>
      <c r="Y193" s="174"/>
      <c r="Z193" s="166"/>
      <c r="AA193" s="85"/>
      <c r="AB193" s="85"/>
      <c r="AC193" s="84"/>
      <c r="AD193" s="85"/>
      <c r="AF193" s="86"/>
      <c r="AG193" s="85"/>
      <c r="AH193" s="87"/>
      <c r="AI193" s="88"/>
      <c r="AK193" s="88"/>
    </row>
    <row r="194" spans="1:53" ht="15" customHeight="1" x14ac:dyDescent="0.2">
      <c r="E194" s="145"/>
      <c r="F194" s="24"/>
      <c r="G194" s="24"/>
      <c r="H194" s="19"/>
      <c r="I194" s="18"/>
      <c r="J194" s="171"/>
      <c r="K194" s="165"/>
      <c r="L194" s="16"/>
      <c r="M194" s="171"/>
      <c r="N194" s="165"/>
      <c r="O194" s="16"/>
      <c r="P194" s="171"/>
      <c r="Q194" s="165"/>
      <c r="R194" s="16"/>
      <c r="S194" s="171"/>
      <c r="T194" s="165"/>
      <c r="U194" s="16"/>
      <c r="V194" s="171"/>
      <c r="W194" s="165"/>
      <c r="X194" s="16"/>
      <c r="Y194" s="171"/>
      <c r="Z194" s="165"/>
      <c r="AA194" s="16"/>
      <c r="AB194" s="16"/>
      <c r="AC194" s="18"/>
      <c r="AD194" s="16"/>
      <c r="AF194" s="27"/>
      <c r="AG194" s="16"/>
      <c r="AH194" s="23"/>
    </row>
    <row r="195" spans="1:53" s="52" customFormat="1" x14ac:dyDescent="0.2">
      <c r="A195" s="51" t="s">
        <v>1</v>
      </c>
      <c r="B195" s="52" t="s">
        <v>63</v>
      </c>
      <c r="C195" s="53"/>
      <c r="E195" s="157"/>
      <c r="I195" s="54" t="s">
        <v>22</v>
      </c>
      <c r="J195" s="141"/>
      <c r="K195" s="51" t="s">
        <v>25</v>
      </c>
      <c r="M195" s="141"/>
      <c r="N195" s="51" t="s">
        <v>26</v>
      </c>
      <c r="O195" s="51"/>
      <c r="P195" s="189"/>
      <c r="Q195" s="51" t="s">
        <v>27</v>
      </c>
      <c r="S195" s="141"/>
      <c r="T195" s="51" t="s">
        <v>28</v>
      </c>
      <c r="U195" s="51"/>
      <c r="V195" s="189"/>
      <c r="W195" s="51" t="s">
        <v>29</v>
      </c>
      <c r="Y195" s="141"/>
      <c r="Z195" s="51" t="s">
        <v>52</v>
      </c>
      <c r="AC195" s="54" t="s">
        <v>30</v>
      </c>
      <c r="AF195" s="54" t="s">
        <v>34</v>
      </c>
      <c r="AI195" s="54" t="s">
        <v>64</v>
      </c>
      <c r="AK195" s="54" t="s">
        <v>65</v>
      </c>
    </row>
    <row r="196" spans="1:53" s="58" customFormat="1" x14ac:dyDescent="0.2">
      <c r="A196" s="55" t="s">
        <v>15</v>
      </c>
      <c r="B196" s="56" t="s">
        <v>53</v>
      </c>
      <c r="C196" s="57" t="s">
        <v>21</v>
      </c>
      <c r="D196" s="55" t="s">
        <v>17</v>
      </c>
      <c r="E196" s="154" t="s">
        <v>18</v>
      </c>
      <c r="F196" s="55" t="s">
        <v>19</v>
      </c>
      <c r="G196" s="55" t="s">
        <v>20</v>
      </c>
      <c r="H196" s="55" t="s">
        <v>35</v>
      </c>
      <c r="I196" s="57" t="s">
        <v>23</v>
      </c>
      <c r="J196" s="137" t="s">
        <v>24</v>
      </c>
      <c r="K196" s="55" t="s">
        <v>31</v>
      </c>
      <c r="L196" s="55" t="s">
        <v>32</v>
      </c>
      <c r="M196" s="137" t="s">
        <v>33</v>
      </c>
      <c r="N196" s="55" t="s">
        <v>31</v>
      </c>
      <c r="O196" s="55" t="s">
        <v>32</v>
      </c>
      <c r="P196" s="137" t="s">
        <v>33</v>
      </c>
      <c r="Q196" s="55" t="s">
        <v>31</v>
      </c>
      <c r="R196" s="55" t="s">
        <v>32</v>
      </c>
      <c r="S196" s="137" t="s">
        <v>33</v>
      </c>
      <c r="T196" s="55" t="s">
        <v>31</v>
      </c>
      <c r="U196" s="55" t="s">
        <v>32</v>
      </c>
      <c r="V196" s="137" t="s">
        <v>33</v>
      </c>
      <c r="W196" s="55" t="s">
        <v>31</v>
      </c>
      <c r="X196" s="55" t="s">
        <v>32</v>
      </c>
      <c r="Y196" s="137" t="s">
        <v>33</v>
      </c>
      <c r="Z196" s="55" t="s">
        <v>31</v>
      </c>
      <c r="AA196" s="55" t="s">
        <v>32</v>
      </c>
      <c r="AB196" s="55" t="s">
        <v>33</v>
      </c>
      <c r="AC196" s="57" t="s">
        <v>31</v>
      </c>
      <c r="AD196" s="55" t="s">
        <v>32</v>
      </c>
      <c r="AE196" s="55" t="s">
        <v>33</v>
      </c>
      <c r="AF196" s="57" t="s">
        <v>31</v>
      </c>
      <c r="AG196" s="55" t="s">
        <v>32</v>
      </c>
      <c r="AH196" s="55" t="s">
        <v>33</v>
      </c>
      <c r="AI196" s="57" t="s">
        <v>31</v>
      </c>
      <c r="AJ196" s="55" t="s">
        <v>32</v>
      </c>
      <c r="AK196" s="57" t="s">
        <v>31</v>
      </c>
      <c r="AL196" s="55" t="s">
        <v>32</v>
      </c>
      <c r="AM196" s="55" t="s">
        <v>33</v>
      </c>
    </row>
    <row r="197" spans="1:53" s="58" customFormat="1" x14ac:dyDescent="0.2">
      <c r="A197" s="55" t="s">
        <v>16</v>
      </c>
      <c r="B197" s="56" t="s">
        <v>54</v>
      </c>
      <c r="C197" s="59">
        <v>0</v>
      </c>
      <c r="D197" s="58">
        <v>0</v>
      </c>
      <c r="E197" s="158"/>
      <c r="F197" s="60"/>
      <c r="G197" s="60"/>
      <c r="H197" s="61">
        <f>G197/0.0075</f>
        <v>0</v>
      </c>
      <c r="I197" s="62"/>
      <c r="J197" s="177"/>
      <c r="M197" s="181"/>
      <c r="P197" s="181"/>
      <c r="S197" s="182">
        <f t="shared" ref="S197:S206" si="230">Q197+R197</f>
        <v>0</v>
      </c>
      <c r="V197" s="182">
        <f t="shared" ref="V197:V198" si="231">T197+U197</f>
        <v>0</v>
      </c>
      <c r="Y197" s="182">
        <f t="shared" ref="Y197" si="232">W197+X197</f>
        <v>0</v>
      </c>
      <c r="AB197" s="63">
        <f t="shared" ref="AB197" si="233">Z197+AA197</f>
        <v>0</v>
      </c>
      <c r="AC197" s="59">
        <v>0</v>
      </c>
      <c r="AD197" s="58">
        <v>0</v>
      </c>
      <c r="AE197" s="58">
        <v>0</v>
      </c>
      <c r="AF197" s="59"/>
      <c r="AI197" s="64"/>
      <c r="AJ197" s="63"/>
      <c r="AK197" s="64">
        <f t="shared" ref="AK197:AK206" si="234">AI197*(7710000000000000000)*23.1662*3.016/(6.022E+23)*(C197*24*60*60)</f>
        <v>0</v>
      </c>
      <c r="AM197" s="61">
        <f>AK197+AL197</f>
        <v>0</v>
      </c>
    </row>
    <row r="198" spans="1:53" s="58" customFormat="1" x14ac:dyDescent="0.2">
      <c r="A198" s="55" t="s">
        <v>55</v>
      </c>
      <c r="B198" s="58" t="s">
        <v>56</v>
      </c>
      <c r="C198" s="59">
        <v>3.5259299999999998</v>
      </c>
      <c r="D198" s="58">
        <v>0.1</v>
      </c>
      <c r="E198" s="158"/>
      <c r="F198" s="60"/>
      <c r="G198" s="60"/>
      <c r="H198" s="61">
        <f t="shared" ref="H198" si="235">G198/0.0075</f>
        <v>0</v>
      </c>
      <c r="I198" s="62"/>
      <c r="J198" s="177"/>
      <c r="K198" s="167"/>
      <c r="L198" s="63"/>
      <c r="M198" s="182">
        <f>K198+L198</f>
        <v>0</v>
      </c>
      <c r="N198" s="167"/>
      <c r="O198" s="63"/>
      <c r="P198" s="182">
        <f>N198+O198</f>
        <v>0</v>
      </c>
      <c r="Q198" s="167"/>
      <c r="R198" s="63"/>
      <c r="S198" s="182">
        <f t="shared" si="230"/>
        <v>0</v>
      </c>
      <c r="T198" s="167"/>
      <c r="U198" s="63"/>
      <c r="V198" s="182">
        <f t="shared" si="231"/>
        <v>0</v>
      </c>
      <c r="W198" s="167"/>
      <c r="X198" s="63"/>
      <c r="Y198" s="182">
        <f>W198+X198</f>
        <v>0</v>
      </c>
      <c r="Z198" s="167"/>
      <c r="AA198" s="63"/>
      <c r="AB198" s="63">
        <f>Z198+AA198</f>
        <v>0</v>
      </c>
      <c r="AC198" s="64">
        <f>Q198+T198+W198+Z198</f>
        <v>0</v>
      </c>
      <c r="AD198" s="64">
        <f>R198+U198+X198+AA198</f>
        <v>0</v>
      </c>
      <c r="AE198" s="58">
        <f>AC198+AD198</f>
        <v>0</v>
      </c>
      <c r="AF198" s="65" t="e">
        <f>Q198/AC198</f>
        <v>#DIV/0!</v>
      </c>
      <c r="AG198" s="61" t="e">
        <f>R198/AD198</f>
        <v>#DIV/0!</v>
      </c>
      <c r="AH198" s="61" t="e">
        <f>S198/AE198</f>
        <v>#DIV/0!</v>
      </c>
      <c r="AI198" s="64"/>
      <c r="AJ198" s="63"/>
      <c r="AK198" s="64">
        <f t="shared" si="234"/>
        <v>0</v>
      </c>
      <c r="AL198" s="61"/>
      <c r="AM198" s="61">
        <f>AK198+AL198</f>
        <v>0</v>
      </c>
    </row>
    <row r="199" spans="1:53" s="58" customFormat="1" x14ac:dyDescent="0.2">
      <c r="A199" s="55" t="s">
        <v>59</v>
      </c>
      <c r="B199" s="66" t="s">
        <v>60</v>
      </c>
      <c r="C199" s="59">
        <v>35.256599999999999</v>
      </c>
      <c r="D199" s="58">
        <v>1</v>
      </c>
      <c r="E199" s="158"/>
      <c r="F199" s="60"/>
      <c r="G199" s="60"/>
      <c r="H199" s="61">
        <f>G199/0.0075</f>
        <v>0</v>
      </c>
      <c r="I199" s="62"/>
      <c r="J199" s="177"/>
      <c r="K199" s="167"/>
      <c r="L199" s="63"/>
      <c r="M199" s="182">
        <f t="shared" ref="M199:M206" si="236">K199+L199</f>
        <v>0</v>
      </c>
      <c r="N199" s="167"/>
      <c r="O199" s="63"/>
      <c r="P199" s="182">
        <f t="shared" ref="P199:P206" si="237">N199+O199</f>
        <v>0</v>
      </c>
      <c r="Q199" s="167"/>
      <c r="R199" s="63"/>
      <c r="S199" s="182">
        <f t="shared" si="230"/>
        <v>0</v>
      </c>
      <c r="T199" s="167"/>
      <c r="U199" s="63"/>
      <c r="V199" s="182">
        <f>T199+U199</f>
        <v>0</v>
      </c>
      <c r="W199" s="167"/>
      <c r="X199" s="63"/>
      <c r="Y199" s="182">
        <f t="shared" ref="Y199:Y206" si="238">W199+X199</f>
        <v>0</v>
      </c>
      <c r="Z199" s="167"/>
      <c r="AA199" s="63"/>
      <c r="AB199" s="63">
        <f t="shared" ref="AB199:AB206" si="239">Z199+AA199</f>
        <v>0</v>
      </c>
      <c r="AC199" s="64">
        <f t="shared" ref="AC199:AD206" si="240">Q199+T199+W199+Z199</f>
        <v>0</v>
      </c>
      <c r="AD199" s="64">
        <f t="shared" si="240"/>
        <v>0</v>
      </c>
      <c r="AE199" s="58">
        <f t="shared" ref="AE199:AE206" si="241">AC199+AD199</f>
        <v>0</v>
      </c>
      <c r="AF199" s="65" t="e">
        <f t="shared" ref="AF199:AH206" si="242">Q199/AC199</f>
        <v>#DIV/0!</v>
      </c>
      <c r="AG199" s="61" t="e">
        <f t="shared" si="242"/>
        <v>#DIV/0!</v>
      </c>
      <c r="AH199" s="61" t="e">
        <f t="shared" si="242"/>
        <v>#DIV/0!</v>
      </c>
      <c r="AI199" s="65"/>
      <c r="AJ199" s="61"/>
      <c r="AK199" s="64">
        <f t="shared" si="234"/>
        <v>0</v>
      </c>
      <c r="AL199" s="61"/>
      <c r="AM199" s="61">
        <f t="shared" ref="AM199:AM206" si="243">AK199+AL199</f>
        <v>0</v>
      </c>
    </row>
    <row r="200" spans="1:53" s="58" customFormat="1" x14ac:dyDescent="0.2">
      <c r="A200" s="328" t="e" vm="2">
        <v>#VALUE!</v>
      </c>
      <c r="B200" s="329"/>
      <c r="C200" s="59">
        <v>141.02600000000001</v>
      </c>
      <c r="D200" s="58">
        <v>4</v>
      </c>
      <c r="E200" s="158"/>
      <c r="F200" s="60"/>
      <c r="G200" s="60"/>
      <c r="H200" s="61">
        <f t="shared" ref="H200:H206" si="244">G200/0.0075</f>
        <v>0</v>
      </c>
      <c r="I200" s="62"/>
      <c r="J200" s="177"/>
      <c r="K200" s="167"/>
      <c r="L200" s="63"/>
      <c r="M200" s="182">
        <f t="shared" si="236"/>
        <v>0</v>
      </c>
      <c r="N200" s="167"/>
      <c r="O200" s="63"/>
      <c r="P200" s="182">
        <f t="shared" si="237"/>
        <v>0</v>
      </c>
      <c r="Q200" s="167"/>
      <c r="R200" s="63"/>
      <c r="S200" s="182">
        <f t="shared" si="230"/>
        <v>0</v>
      </c>
      <c r="T200" s="167"/>
      <c r="U200" s="63"/>
      <c r="V200" s="182">
        <f>T200+U200</f>
        <v>0</v>
      </c>
      <c r="W200" s="167"/>
      <c r="X200" s="63"/>
      <c r="Y200" s="182">
        <f t="shared" si="238"/>
        <v>0</v>
      </c>
      <c r="Z200" s="167"/>
      <c r="AA200" s="63"/>
      <c r="AB200" s="63">
        <f t="shared" si="239"/>
        <v>0</v>
      </c>
      <c r="AC200" s="64">
        <f t="shared" si="240"/>
        <v>0</v>
      </c>
      <c r="AD200" s="64">
        <f t="shared" si="240"/>
        <v>0</v>
      </c>
      <c r="AE200" s="58">
        <f t="shared" si="241"/>
        <v>0</v>
      </c>
      <c r="AF200" s="65" t="e">
        <f t="shared" si="242"/>
        <v>#DIV/0!</v>
      </c>
      <c r="AG200" s="61" t="e">
        <f t="shared" si="242"/>
        <v>#DIV/0!</v>
      </c>
      <c r="AH200" s="61" t="e">
        <f t="shared" si="242"/>
        <v>#DIV/0!</v>
      </c>
      <c r="AI200" s="65"/>
      <c r="AJ200" s="61"/>
      <c r="AK200" s="64">
        <f t="shared" si="234"/>
        <v>0</v>
      </c>
      <c r="AL200" s="61"/>
      <c r="AM200" s="61">
        <f t="shared" si="243"/>
        <v>0</v>
      </c>
    </row>
    <row r="201" spans="1:53" s="58" customFormat="1" x14ac:dyDescent="0.2">
      <c r="A201" s="328"/>
      <c r="B201" s="329"/>
      <c r="C201" s="59">
        <v>246.79599999999999</v>
      </c>
      <c r="D201" s="58">
        <v>7</v>
      </c>
      <c r="E201" s="158"/>
      <c r="F201" s="60"/>
      <c r="G201" s="60"/>
      <c r="H201" s="61">
        <f t="shared" si="244"/>
        <v>0</v>
      </c>
      <c r="I201" s="62"/>
      <c r="J201" s="177"/>
      <c r="K201" s="167"/>
      <c r="L201" s="63"/>
      <c r="M201" s="182">
        <f t="shared" si="236"/>
        <v>0</v>
      </c>
      <c r="N201" s="167"/>
      <c r="O201" s="63"/>
      <c r="P201" s="182">
        <f t="shared" si="237"/>
        <v>0</v>
      </c>
      <c r="Q201" s="167"/>
      <c r="R201" s="63"/>
      <c r="S201" s="182">
        <f t="shared" si="230"/>
        <v>0</v>
      </c>
      <c r="T201" s="167"/>
      <c r="U201" s="63"/>
      <c r="V201" s="182">
        <f>T201+U201</f>
        <v>0</v>
      </c>
      <c r="W201" s="167"/>
      <c r="X201" s="63"/>
      <c r="Y201" s="182">
        <f t="shared" si="238"/>
        <v>0</v>
      </c>
      <c r="Z201" s="167"/>
      <c r="AA201" s="63"/>
      <c r="AB201" s="63">
        <f t="shared" si="239"/>
        <v>0</v>
      </c>
      <c r="AC201" s="64">
        <f t="shared" si="240"/>
        <v>0</v>
      </c>
      <c r="AD201" s="64">
        <f t="shared" si="240"/>
        <v>0</v>
      </c>
      <c r="AE201" s="58">
        <f t="shared" si="241"/>
        <v>0</v>
      </c>
      <c r="AF201" s="65" t="e">
        <f t="shared" si="242"/>
        <v>#DIV/0!</v>
      </c>
      <c r="AG201" s="61" t="e">
        <f t="shared" si="242"/>
        <v>#DIV/0!</v>
      </c>
      <c r="AH201" s="61" t="e">
        <f t="shared" si="242"/>
        <v>#DIV/0!</v>
      </c>
      <c r="AI201" s="65"/>
      <c r="AJ201" s="61"/>
      <c r="AK201" s="64">
        <f t="shared" si="234"/>
        <v>0</v>
      </c>
      <c r="AL201" s="61"/>
      <c r="AM201" s="61">
        <f t="shared" si="243"/>
        <v>0</v>
      </c>
      <c r="BA201" s="58" t="s">
        <v>36</v>
      </c>
    </row>
    <row r="202" spans="1:53" s="58" customFormat="1" x14ac:dyDescent="0.2">
      <c r="A202" s="328"/>
      <c r="B202" s="329"/>
      <c r="C202" s="59">
        <v>352.59300000000002</v>
      </c>
      <c r="D202" s="58">
        <v>10</v>
      </c>
      <c r="E202" s="158"/>
      <c r="F202" s="60"/>
      <c r="G202" s="60"/>
      <c r="H202" s="61">
        <f t="shared" si="244"/>
        <v>0</v>
      </c>
      <c r="I202" s="62"/>
      <c r="J202" s="177"/>
      <c r="K202" s="167"/>
      <c r="L202" s="63"/>
      <c r="M202" s="182">
        <f t="shared" si="236"/>
        <v>0</v>
      </c>
      <c r="N202" s="167"/>
      <c r="O202" s="63"/>
      <c r="P202" s="182">
        <f t="shared" si="237"/>
        <v>0</v>
      </c>
      <c r="Q202" s="167"/>
      <c r="R202" s="63"/>
      <c r="S202" s="182">
        <f t="shared" si="230"/>
        <v>0</v>
      </c>
      <c r="T202" s="167"/>
      <c r="U202" s="63"/>
      <c r="V202" s="182">
        <f t="shared" ref="V202:V206" si="245">T202+U202</f>
        <v>0</v>
      </c>
      <c r="W202" s="167"/>
      <c r="X202" s="63"/>
      <c r="Y202" s="182">
        <f t="shared" si="238"/>
        <v>0</v>
      </c>
      <c r="Z202" s="167"/>
      <c r="AA202" s="63"/>
      <c r="AB202" s="63">
        <f t="shared" si="239"/>
        <v>0</v>
      </c>
      <c r="AC202" s="64">
        <f t="shared" si="240"/>
        <v>0</v>
      </c>
      <c r="AD202" s="64">
        <f t="shared" si="240"/>
        <v>0</v>
      </c>
      <c r="AE202" s="58">
        <f t="shared" si="241"/>
        <v>0</v>
      </c>
      <c r="AF202" s="65" t="e">
        <f t="shared" si="242"/>
        <v>#DIV/0!</v>
      </c>
      <c r="AG202" s="61" t="e">
        <f t="shared" si="242"/>
        <v>#DIV/0!</v>
      </c>
      <c r="AH202" s="61" t="e">
        <f t="shared" si="242"/>
        <v>#DIV/0!</v>
      </c>
      <c r="AI202" s="65"/>
      <c r="AJ202" s="61"/>
      <c r="AK202" s="64">
        <f t="shared" si="234"/>
        <v>0</v>
      </c>
      <c r="AL202" s="61"/>
      <c r="AM202" s="61">
        <f t="shared" si="243"/>
        <v>0</v>
      </c>
    </row>
    <row r="203" spans="1:53" s="58" customFormat="1" x14ac:dyDescent="0.2">
      <c r="A203" s="328"/>
      <c r="B203" s="329"/>
      <c r="C203" s="59">
        <v>705.18499999999995</v>
      </c>
      <c r="D203" s="58">
        <v>20</v>
      </c>
      <c r="E203" s="158"/>
      <c r="F203" s="60"/>
      <c r="G203" s="60"/>
      <c r="H203" s="61">
        <f t="shared" si="244"/>
        <v>0</v>
      </c>
      <c r="I203" s="62"/>
      <c r="J203" s="177"/>
      <c r="K203" s="167"/>
      <c r="L203" s="63"/>
      <c r="M203" s="182">
        <f t="shared" si="236"/>
        <v>0</v>
      </c>
      <c r="N203" s="167"/>
      <c r="O203" s="63"/>
      <c r="P203" s="182">
        <f t="shared" si="237"/>
        <v>0</v>
      </c>
      <c r="Q203" s="167"/>
      <c r="R203" s="63"/>
      <c r="S203" s="182">
        <f t="shared" si="230"/>
        <v>0</v>
      </c>
      <c r="T203" s="167"/>
      <c r="U203" s="63"/>
      <c r="V203" s="182">
        <f t="shared" si="245"/>
        <v>0</v>
      </c>
      <c r="W203" s="167"/>
      <c r="X203" s="63"/>
      <c r="Y203" s="182">
        <f t="shared" si="238"/>
        <v>0</v>
      </c>
      <c r="Z203" s="167"/>
      <c r="AA203" s="63"/>
      <c r="AB203" s="63">
        <f t="shared" si="239"/>
        <v>0</v>
      </c>
      <c r="AC203" s="64">
        <f t="shared" si="240"/>
        <v>0</v>
      </c>
      <c r="AD203" s="64">
        <f t="shared" si="240"/>
        <v>0</v>
      </c>
      <c r="AE203" s="58">
        <f t="shared" si="241"/>
        <v>0</v>
      </c>
      <c r="AF203" s="65" t="e">
        <f t="shared" si="242"/>
        <v>#DIV/0!</v>
      </c>
      <c r="AG203" s="61" t="e">
        <f t="shared" si="242"/>
        <v>#DIV/0!</v>
      </c>
      <c r="AH203" s="61" t="e">
        <f t="shared" si="242"/>
        <v>#DIV/0!</v>
      </c>
      <c r="AI203" s="65"/>
      <c r="AJ203" s="61"/>
      <c r="AK203" s="64">
        <f t="shared" si="234"/>
        <v>0</v>
      </c>
      <c r="AL203" s="61"/>
      <c r="AM203" s="61">
        <f t="shared" si="243"/>
        <v>0</v>
      </c>
    </row>
    <row r="204" spans="1:53" s="58" customFormat="1" x14ac:dyDescent="0.2">
      <c r="A204" s="328"/>
      <c r="B204" s="329"/>
      <c r="C204" s="59">
        <v>1057.78</v>
      </c>
      <c r="D204" s="58">
        <v>30</v>
      </c>
      <c r="E204" s="158"/>
      <c r="F204" s="60"/>
      <c r="G204" s="60"/>
      <c r="H204" s="61">
        <f t="shared" si="244"/>
        <v>0</v>
      </c>
      <c r="I204" s="62"/>
      <c r="J204" s="177"/>
      <c r="K204" s="167"/>
      <c r="L204" s="63"/>
      <c r="M204" s="182">
        <f t="shared" si="236"/>
        <v>0</v>
      </c>
      <c r="N204" s="167"/>
      <c r="O204" s="63"/>
      <c r="P204" s="182">
        <f t="shared" si="237"/>
        <v>0</v>
      </c>
      <c r="Q204" s="167"/>
      <c r="R204" s="63"/>
      <c r="S204" s="182">
        <f t="shared" si="230"/>
        <v>0</v>
      </c>
      <c r="T204" s="167"/>
      <c r="U204" s="63"/>
      <c r="V204" s="182">
        <f t="shared" si="245"/>
        <v>0</v>
      </c>
      <c r="W204" s="167"/>
      <c r="X204" s="63"/>
      <c r="Y204" s="182">
        <f t="shared" si="238"/>
        <v>0</v>
      </c>
      <c r="Z204" s="167"/>
      <c r="AA204" s="63"/>
      <c r="AB204" s="63">
        <f t="shared" si="239"/>
        <v>0</v>
      </c>
      <c r="AC204" s="64">
        <f t="shared" si="240"/>
        <v>0</v>
      </c>
      <c r="AD204" s="64">
        <f t="shared" si="240"/>
        <v>0</v>
      </c>
      <c r="AE204" s="58">
        <f t="shared" si="241"/>
        <v>0</v>
      </c>
      <c r="AF204" s="65" t="e">
        <f t="shared" si="242"/>
        <v>#DIV/0!</v>
      </c>
      <c r="AG204" s="61" t="e">
        <f t="shared" si="242"/>
        <v>#DIV/0!</v>
      </c>
      <c r="AH204" s="61" t="e">
        <f t="shared" si="242"/>
        <v>#DIV/0!</v>
      </c>
      <c r="AI204" s="65"/>
      <c r="AJ204" s="61"/>
      <c r="AK204" s="64">
        <f t="shared" si="234"/>
        <v>0</v>
      </c>
      <c r="AL204" s="61"/>
      <c r="AM204" s="61">
        <f t="shared" si="243"/>
        <v>0</v>
      </c>
    </row>
    <row r="205" spans="1:53" s="58" customFormat="1" x14ac:dyDescent="0.2">
      <c r="A205" s="328"/>
      <c r="B205" s="329"/>
      <c r="C205" s="59">
        <v>1410.37</v>
      </c>
      <c r="D205" s="58">
        <v>40</v>
      </c>
      <c r="E205" s="158"/>
      <c r="F205" s="60"/>
      <c r="G205" s="60"/>
      <c r="H205" s="61">
        <f t="shared" si="244"/>
        <v>0</v>
      </c>
      <c r="I205" s="62"/>
      <c r="J205" s="177"/>
      <c r="K205" s="167"/>
      <c r="L205" s="63"/>
      <c r="M205" s="182">
        <f t="shared" si="236"/>
        <v>0</v>
      </c>
      <c r="N205" s="167"/>
      <c r="O205" s="63"/>
      <c r="P205" s="182">
        <f t="shared" si="237"/>
        <v>0</v>
      </c>
      <c r="Q205" s="167"/>
      <c r="R205" s="63"/>
      <c r="S205" s="182">
        <f t="shared" si="230"/>
        <v>0</v>
      </c>
      <c r="T205" s="167"/>
      <c r="U205" s="63"/>
      <c r="V205" s="182">
        <f t="shared" si="245"/>
        <v>0</v>
      </c>
      <c r="W205" s="167"/>
      <c r="X205" s="63"/>
      <c r="Y205" s="182">
        <f t="shared" si="238"/>
        <v>0</v>
      </c>
      <c r="Z205" s="167"/>
      <c r="AA205" s="63"/>
      <c r="AB205" s="63">
        <f t="shared" si="239"/>
        <v>0</v>
      </c>
      <c r="AC205" s="64">
        <f t="shared" si="240"/>
        <v>0</v>
      </c>
      <c r="AD205" s="64">
        <f t="shared" si="240"/>
        <v>0</v>
      </c>
      <c r="AE205" s="58">
        <f t="shared" si="241"/>
        <v>0</v>
      </c>
      <c r="AF205" s="65" t="e">
        <f t="shared" si="242"/>
        <v>#DIV/0!</v>
      </c>
      <c r="AG205" s="61" t="e">
        <f t="shared" si="242"/>
        <v>#DIV/0!</v>
      </c>
      <c r="AH205" s="61" t="e">
        <f t="shared" si="242"/>
        <v>#DIV/0!</v>
      </c>
      <c r="AI205" s="65"/>
      <c r="AJ205" s="61"/>
      <c r="AK205" s="64">
        <f t="shared" si="234"/>
        <v>0</v>
      </c>
      <c r="AL205" s="61"/>
      <c r="AM205" s="61">
        <f t="shared" si="243"/>
        <v>0</v>
      </c>
    </row>
    <row r="206" spans="1:53" s="68" customFormat="1" x14ac:dyDescent="0.2">
      <c r="A206" s="330"/>
      <c r="B206" s="331"/>
      <c r="C206" s="67">
        <v>1762.96</v>
      </c>
      <c r="D206" s="68">
        <v>50</v>
      </c>
      <c r="E206" s="159"/>
      <c r="F206" s="69"/>
      <c r="G206" s="69"/>
      <c r="H206" s="70">
        <f t="shared" si="244"/>
        <v>0</v>
      </c>
      <c r="I206" s="71"/>
      <c r="J206" s="178"/>
      <c r="K206" s="168"/>
      <c r="L206" s="72"/>
      <c r="M206" s="183">
        <f t="shared" si="236"/>
        <v>0</v>
      </c>
      <c r="N206" s="168"/>
      <c r="O206" s="72"/>
      <c r="P206" s="183">
        <f t="shared" si="237"/>
        <v>0</v>
      </c>
      <c r="Q206" s="168"/>
      <c r="R206" s="72"/>
      <c r="S206" s="183">
        <f t="shared" si="230"/>
        <v>0</v>
      </c>
      <c r="T206" s="168"/>
      <c r="U206" s="72"/>
      <c r="V206" s="183">
        <f t="shared" si="245"/>
        <v>0</v>
      </c>
      <c r="W206" s="168"/>
      <c r="X206" s="72"/>
      <c r="Y206" s="183">
        <f t="shared" si="238"/>
        <v>0</v>
      </c>
      <c r="Z206" s="168"/>
      <c r="AA206" s="72"/>
      <c r="AB206" s="72">
        <f t="shared" si="239"/>
        <v>0</v>
      </c>
      <c r="AC206" s="73">
        <f t="shared" si="240"/>
        <v>0</v>
      </c>
      <c r="AD206" s="73">
        <f t="shared" si="240"/>
        <v>0</v>
      </c>
      <c r="AE206" s="68">
        <f t="shared" si="241"/>
        <v>0</v>
      </c>
      <c r="AF206" s="74" t="e">
        <f t="shared" si="242"/>
        <v>#DIV/0!</v>
      </c>
      <c r="AG206" s="70" t="e">
        <f t="shared" si="242"/>
        <v>#DIV/0!</v>
      </c>
      <c r="AH206" s="70" t="e">
        <f t="shared" si="242"/>
        <v>#DIV/0!</v>
      </c>
      <c r="AI206" s="74"/>
      <c r="AJ206" s="70"/>
      <c r="AK206" s="64">
        <f t="shared" si="234"/>
        <v>0</v>
      </c>
      <c r="AL206" s="70"/>
      <c r="AM206" s="61">
        <f t="shared" si="243"/>
        <v>0</v>
      </c>
    </row>
    <row r="207" spans="1:53" s="34" customFormat="1" x14ac:dyDescent="0.2">
      <c r="C207" s="35"/>
      <c r="E207" s="160"/>
      <c r="I207" s="35"/>
      <c r="J207" s="142"/>
      <c r="M207" s="142"/>
      <c r="P207" s="142"/>
      <c r="S207" s="142"/>
      <c r="V207" s="142"/>
      <c r="Y207" s="142"/>
      <c r="AC207" s="35"/>
      <c r="AF207" s="35"/>
      <c r="AI207" s="35"/>
      <c r="AK207" s="35"/>
    </row>
    <row r="208" spans="1:53" s="29" customFormat="1" x14ac:dyDescent="0.2">
      <c r="A208" s="28" t="s">
        <v>1</v>
      </c>
      <c r="B208" s="29" t="s">
        <v>63</v>
      </c>
      <c r="C208" s="30"/>
      <c r="E208" s="161"/>
      <c r="I208" s="31" t="s">
        <v>22</v>
      </c>
      <c r="J208" s="143"/>
      <c r="K208" s="28" t="s">
        <v>25</v>
      </c>
      <c r="M208" s="143"/>
      <c r="N208" s="28" t="s">
        <v>26</v>
      </c>
      <c r="O208" s="28"/>
      <c r="P208" s="190"/>
      <c r="Q208" s="28" t="s">
        <v>27</v>
      </c>
      <c r="S208" s="143"/>
      <c r="T208" s="28" t="s">
        <v>28</v>
      </c>
      <c r="U208" s="28"/>
      <c r="V208" s="190"/>
      <c r="W208" s="28" t="s">
        <v>29</v>
      </c>
      <c r="Y208" s="143"/>
      <c r="Z208" s="28" t="s">
        <v>52</v>
      </c>
      <c r="AC208" s="31" t="s">
        <v>30</v>
      </c>
      <c r="AF208" s="31" t="s">
        <v>34</v>
      </c>
      <c r="AI208" s="31" t="s">
        <v>64</v>
      </c>
      <c r="AK208" s="31" t="s">
        <v>65</v>
      </c>
    </row>
    <row r="209" spans="1:53" s="34" customFormat="1" x14ac:dyDescent="0.2">
      <c r="A209" s="32" t="s">
        <v>15</v>
      </c>
      <c r="B209" s="34" t="s">
        <v>53</v>
      </c>
      <c r="C209" s="33" t="s">
        <v>21</v>
      </c>
      <c r="D209" s="32" t="s">
        <v>17</v>
      </c>
      <c r="E209" s="162" t="s">
        <v>18</v>
      </c>
      <c r="F209" s="32" t="s">
        <v>19</v>
      </c>
      <c r="G209" s="32" t="s">
        <v>20</v>
      </c>
      <c r="H209" s="32" t="s">
        <v>35</v>
      </c>
      <c r="I209" s="33" t="s">
        <v>23</v>
      </c>
      <c r="J209" s="144" t="s">
        <v>24</v>
      </c>
      <c r="K209" s="32" t="s">
        <v>31</v>
      </c>
      <c r="L209" s="32" t="s">
        <v>32</v>
      </c>
      <c r="M209" s="144" t="s">
        <v>33</v>
      </c>
      <c r="N209" s="32" t="s">
        <v>31</v>
      </c>
      <c r="O209" s="32" t="s">
        <v>32</v>
      </c>
      <c r="P209" s="144" t="s">
        <v>33</v>
      </c>
      <c r="Q209" s="32" t="s">
        <v>31</v>
      </c>
      <c r="R209" s="32" t="s">
        <v>32</v>
      </c>
      <c r="S209" s="144" t="s">
        <v>33</v>
      </c>
      <c r="T209" s="32" t="s">
        <v>31</v>
      </c>
      <c r="U209" s="32" t="s">
        <v>32</v>
      </c>
      <c r="V209" s="144" t="s">
        <v>33</v>
      </c>
      <c r="W209" s="32" t="s">
        <v>31</v>
      </c>
      <c r="X209" s="32" t="s">
        <v>32</v>
      </c>
      <c r="Y209" s="144" t="s">
        <v>33</v>
      </c>
      <c r="Z209" s="32" t="s">
        <v>31</v>
      </c>
      <c r="AA209" s="32" t="s">
        <v>32</v>
      </c>
      <c r="AB209" s="32" t="s">
        <v>33</v>
      </c>
      <c r="AC209" s="33" t="s">
        <v>31</v>
      </c>
      <c r="AD209" s="32" t="s">
        <v>32</v>
      </c>
      <c r="AE209" s="32" t="s">
        <v>33</v>
      </c>
      <c r="AF209" s="33" t="s">
        <v>31</v>
      </c>
      <c r="AG209" s="32" t="s">
        <v>32</v>
      </c>
      <c r="AH209" s="32" t="s">
        <v>33</v>
      </c>
      <c r="AI209" s="33" t="s">
        <v>31</v>
      </c>
      <c r="AJ209" s="32" t="s">
        <v>32</v>
      </c>
      <c r="AK209" s="33" t="s">
        <v>31</v>
      </c>
      <c r="AL209" s="32" t="s">
        <v>32</v>
      </c>
      <c r="AM209" s="32" t="s">
        <v>33</v>
      </c>
    </row>
    <row r="210" spans="1:53" s="34" customFormat="1" x14ac:dyDescent="0.2">
      <c r="A210" s="32" t="s">
        <v>16</v>
      </c>
      <c r="B210" s="34" t="s">
        <v>54</v>
      </c>
      <c r="C210" s="35">
        <v>0</v>
      </c>
      <c r="D210" s="34">
        <v>0</v>
      </c>
      <c r="E210" s="163">
        <v>1.20699</v>
      </c>
      <c r="F210" s="36">
        <v>2.9999999999999997E-4</v>
      </c>
      <c r="G210" s="36">
        <v>0.17149300000000001</v>
      </c>
      <c r="H210" s="37">
        <f>G210/0.0075</f>
        <v>22.865733333333335</v>
      </c>
      <c r="I210" s="38">
        <v>0.921732</v>
      </c>
      <c r="J210" s="179">
        <v>7.8268199999999996E-2</v>
      </c>
      <c r="M210" s="142"/>
      <c r="P210" s="142"/>
      <c r="Q210" s="34">
        <v>0</v>
      </c>
      <c r="R210" s="34">
        <v>0</v>
      </c>
      <c r="S210" s="184">
        <f t="shared" ref="S210:S219" si="246">Q210+R210</f>
        <v>0</v>
      </c>
      <c r="T210" s="34">
        <v>0</v>
      </c>
      <c r="U210" s="34">
        <v>0</v>
      </c>
      <c r="V210" s="184">
        <f t="shared" ref="V210:V211" si="247">T210+U210</f>
        <v>0</v>
      </c>
      <c r="W210" s="34">
        <v>0</v>
      </c>
      <c r="X210" s="34">
        <v>0</v>
      </c>
      <c r="Y210" s="184">
        <f t="shared" ref="Y210:Y219" si="248">W210+X210</f>
        <v>0</v>
      </c>
      <c r="Z210" s="34">
        <v>0</v>
      </c>
      <c r="AA210" s="34">
        <v>0</v>
      </c>
      <c r="AB210" s="39">
        <f t="shared" ref="AB210:AB219" si="249">Z210+AA210</f>
        <v>0</v>
      </c>
      <c r="AC210" s="35">
        <v>0</v>
      </c>
      <c r="AD210" s="34">
        <v>0</v>
      </c>
      <c r="AE210" s="34">
        <v>0</v>
      </c>
      <c r="AF210" s="35"/>
      <c r="AI210" s="40">
        <v>4.6870000000000001E-4</v>
      </c>
      <c r="AJ210" s="39">
        <v>1.99693E-4</v>
      </c>
      <c r="AK210" s="40">
        <f t="shared" ref="AK210:AL219" si="250">AI210*(7710000000000000000)*23.1662*3.016/(6.022E+23)*(C210*24*60*60)</f>
        <v>0</v>
      </c>
      <c r="AL210" s="40">
        <f t="shared" si="250"/>
        <v>0</v>
      </c>
      <c r="AM210" s="37">
        <f>AK210+AL210</f>
        <v>0</v>
      </c>
    </row>
    <row r="211" spans="1:53" s="34" customFormat="1" x14ac:dyDescent="0.2">
      <c r="A211" s="32" t="s">
        <v>55</v>
      </c>
      <c r="B211" s="34" t="s">
        <v>56</v>
      </c>
      <c r="C211" s="35">
        <v>3.5259299999999998</v>
      </c>
      <c r="D211" s="34">
        <v>0.1</v>
      </c>
      <c r="E211" s="163">
        <v>1.1708000000000001</v>
      </c>
      <c r="F211" s="36">
        <v>3.5E-4</v>
      </c>
      <c r="G211" s="36">
        <v>0.14588300000000001</v>
      </c>
      <c r="H211" s="37">
        <f t="shared" ref="H211" si="251">G211/0.0075</f>
        <v>19.451066666666669</v>
      </c>
      <c r="I211" s="38">
        <v>0.92100499999999996</v>
      </c>
      <c r="J211" s="179">
        <v>7.8995099999999999E-2</v>
      </c>
      <c r="K211" s="169">
        <v>103000</v>
      </c>
      <c r="L211" s="39">
        <v>19700</v>
      </c>
      <c r="M211" s="184">
        <f>K211+L211</f>
        <v>122700</v>
      </c>
      <c r="N211" s="169">
        <v>2513000</v>
      </c>
      <c r="O211" s="39">
        <v>888200</v>
      </c>
      <c r="P211" s="184">
        <f>N211+O211</f>
        <v>3401200</v>
      </c>
      <c r="Q211" s="169">
        <v>55.38</v>
      </c>
      <c r="R211" s="39">
        <v>7.0640000000000001</v>
      </c>
      <c r="S211" s="184">
        <f t="shared" si="246"/>
        <v>62.444000000000003</v>
      </c>
      <c r="T211" s="169">
        <v>0.19420000000000001</v>
      </c>
      <c r="U211" s="39">
        <v>9.502E-3</v>
      </c>
      <c r="V211" s="184">
        <f t="shared" si="247"/>
        <v>0.20370200000000002</v>
      </c>
      <c r="W211" s="169">
        <v>9.1699999999999995E-4</v>
      </c>
      <c r="X211" s="39">
        <v>0</v>
      </c>
      <c r="Y211" s="184">
        <f>W211+X211</f>
        <v>9.1699999999999995E-4</v>
      </c>
      <c r="Z211" s="169">
        <v>0</v>
      </c>
      <c r="AA211" s="39">
        <v>0</v>
      </c>
      <c r="AB211" s="39">
        <f>Z211+AA211</f>
        <v>0</v>
      </c>
      <c r="AC211" s="40">
        <f>Q211+T211+W211+Z211</f>
        <v>55.575117000000006</v>
      </c>
      <c r="AD211" s="40">
        <f>R211+U211+X211+AA211</f>
        <v>7.0735020000000004</v>
      </c>
      <c r="AE211" s="34">
        <f>AC211+AD211</f>
        <v>62.648619000000004</v>
      </c>
      <c r="AF211" s="41">
        <f>Q211/AC211</f>
        <v>0.9964891301983223</v>
      </c>
      <c r="AG211" s="37">
        <f>R211/AD211</f>
        <v>0.99865667670695502</v>
      </c>
      <c r="AH211" s="37">
        <f>S211/AE211</f>
        <v>0.99673386256128005</v>
      </c>
      <c r="AI211" s="40">
        <v>4.5506499999999999E-4</v>
      </c>
      <c r="AJ211" s="39">
        <v>1.9504E-4</v>
      </c>
      <c r="AK211" s="40">
        <f t="shared" si="250"/>
        <v>0.12401111956070728</v>
      </c>
      <c r="AL211" s="40">
        <f t="shared" si="250"/>
        <v>1.5074301462328725E-3</v>
      </c>
      <c r="AM211" s="37">
        <f>AK211+AL211</f>
        <v>0.12551854970694015</v>
      </c>
    </row>
    <row r="212" spans="1:53" s="34" customFormat="1" x14ac:dyDescent="0.2">
      <c r="A212" s="32" t="s">
        <v>59</v>
      </c>
      <c r="B212" s="42" t="s">
        <v>58</v>
      </c>
      <c r="C212" s="35">
        <v>35.256599999999999</v>
      </c>
      <c r="D212" s="34">
        <v>1</v>
      </c>
      <c r="E212" s="163">
        <v>1.1556200000000001</v>
      </c>
      <c r="F212" s="36">
        <v>3.6999999999999999E-4</v>
      </c>
      <c r="G212" s="36">
        <v>0.13466400000000001</v>
      </c>
      <c r="H212" s="37">
        <f>G212/0.0075</f>
        <v>17.955200000000001</v>
      </c>
      <c r="I212" s="38">
        <v>0.92036300000000004</v>
      </c>
      <c r="J212" s="179">
        <v>7.9636899999999997E-2</v>
      </c>
      <c r="K212" s="169">
        <v>99550</v>
      </c>
      <c r="L212" s="39">
        <v>19400</v>
      </c>
      <c r="M212" s="184">
        <f t="shared" ref="M212:M219" si="252">K212+L212</f>
        <v>118950</v>
      </c>
      <c r="N212" s="169">
        <v>2512000</v>
      </c>
      <c r="O212" s="39">
        <v>888000</v>
      </c>
      <c r="P212" s="184">
        <f t="shared" ref="P212:P219" si="253">N212+O212</f>
        <v>3400000</v>
      </c>
      <c r="Q212" s="169">
        <v>1289</v>
      </c>
      <c r="R212" s="39">
        <v>168.3</v>
      </c>
      <c r="S212" s="184">
        <f t="shared" si="246"/>
        <v>1457.3</v>
      </c>
      <c r="T212" s="169">
        <v>29.32</v>
      </c>
      <c r="U212" s="39">
        <v>1.6</v>
      </c>
      <c r="V212" s="184">
        <f>T212+U212</f>
        <v>30.92</v>
      </c>
      <c r="W212" s="169">
        <v>1.458</v>
      </c>
      <c r="X212" s="39">
        <v>2.8340000000000001E-2</v>
      </c>
      <c r="Y212" s="184">
        <f t="shared" si="248"/>
        <v>1.48634</v>
      </c>
      <c r="Z212" s="169">
        <v>1.0880000000000001E-2</v>
      </c>
      <c r="AA212" s="39">
        <v>0</v>
      </c>
      <c r="AB212" s="39">
        <f t="shared" si="249"/>
        <v>1.0880000000000001E-2</v>
      </c>
      <c r="AC212" s="40">
        <f t="shared" ref="AC212:AD219" si="254">Q212+T212+W212+Z212</f>
        <v>1319.7888800000001</v>
      </c>
      <c r="AD212" s="40">
        <f t="shared" si="254"/>
        <v>169.92833999999999</v>
      </c>
      <c r="AE212" s="34">
        <f t="shared" ref="AE212:AE219" si="255">AC212+AD212</f>
        <v>1489.71722</v>
      </c>
      <c r="AF212" s="41">
        <f t="shared" ref="AF212:AH219" si="256">Q212/AC212</f>
        <v>0.97667135974050634</v>
      </c>
      <c r="AG212" s="37">
        <f t="shared" si="256"/>
        <v>0.99041749010200431</v>
      </c>
      <c r="AH212" s="37">
        <f t="shared" si="256"/>
        <v>0.9782393466593613</v>
      </c>
      <c r="AI212" s="40">
        <v>4.4739299999999998E-4</v>
      </c>
      <c r="AJ212" s="39">
        <v>1.91838E-4</v>
      </c>
      <c r="AK212" s="40">
        <f t="shared" si="250"/>
        <v>1.2191106385212183</v>
      </c>
      <c r="AL212" s="40">
        <f t="shared" si="250"/>
        <v>1.4826824466418261E-2</v>
      </c>
      <c r="AM212" s="37">
        <f t="shared" ref="AM212:AM219" si="257">AK212+AL212</f>
        <v>1.2339374629876365</v>
      </c>
    </row>
    <row r="213" spans="1:53" s="34" customFormat="1" x14ac:dyDescent="0.2">
      <c r="A213" s="324" t="e" vm="2">
        <v>#VALUE!</v>
      </c>
      <c r="B213" s="325"/>
      <c r="C213" s="35">
        <v>141.02600000000001</v>
      </c>
      <c r="D213" s="34">
        <v>4</v>
      </c>
      <c r="E213" s="163">
        <v>1.12476</v>
      </c>
      <c r="F213" s="36">
        <v>3.5E-4</v>
      </c>
      <c r="G213" s="36">
        <v>0.11092100000000001</v>
      </c>
      <c r="H213" s="37">
        <f t="shared" ref="H213:H219" si="258">G213/0.0075</f>
        <v>14.789466666666668</v>
      </c>
      <c r="I213" s="38">
        <v>0.91778999999999999</v>
      </c>
      <c r="J213" s="179">
        <v>8.2210000000000005E-2</v>
      </c>
      <c r="K213" s="169">
        <v>88760</v>
      </c>
      <c r="L213" s="39">
        <v>18470</v>
      </c>
      <c r="M213" s="184">
        <f t="shared" si="252"/>
        <v>107230</v>
      </c>
      <c r="N213" s="169">
        <v>2507000</v>
      </c>
      <c r="O213" s="39">
        <v>887400</v>
      </c>
      <c r="P213" s="184">
        <f t="shared" si="253"/>
        <v>3394400</v>
      </c>
      <c r="Q213" s="169">
        <v>4696</v>
      </c>
      <c r="R213" s="39">
        <v>676.8</v>
      </c>
      <c r="S213" s="184">
        <f t="shared" si="246"/>
        <v>5372.8</v>
      </c>
      <c r="T213" s="169">
        <v>386.9</v>
      </c>
      <c r="U213" s="39">
        <v>24.99</v>
      </c>
      <c r="V213" s="184">
        <f>T213+U213</f>
        <v>411.89</v>
      </c>
      <c r="W213" s="169">
        <v>79.03</v>
      </c>
      <c r="X213" s="39">
        <v>1.8160000000000001</v>
      </c>
      <c r="Y213" s="184">
        <f t="shared" si="248"/>
        <v>80.846000000000004</v>
      </c>
      <c r="Z213" s="169">
        <v>2.536</v>
      </c>
      <c r="AA213" s="39">
        <v>2.3949999999999999E-2</v>
      </c>
      <c r="AB213" s="39">
        <f t="shared" si="249"/>
        <v>2.5599500000000002</v>
      </c>
      <c r="AC213" s="40">
        <f t="shared" si="254"/>
        <v>5164.4659999999994</v>
      </c>
      <c r="AD213" s="40">
        <f t="shared" si="254"/>
        <v>703.62995000000001</v>
      </c>
      <c r="AE213" s="34">
        <f t="shared" si="255"/>
        <v>5868.095949999999</v>
      </c>
      <c r="AF213" s="41">
        <f t="shared" si="256"/>
        <v>0.90929052490615692</v>
      </c>
      <c r="AG213" s="37">
        <f t="shared" si="256"/>
        <v>0.96186923254190637</v>
      </c>
      <c r="AH213" s="37">
        <f t="shared" si="256"/>
        <v>0.91559511735659349</v>
      </c>
      <c r="AI213" s="40">
        <v>4.3272699999999999E-4</v>
      </c>
      <c r="AJ213" s="39">
        <v>1.8616800000000001E-4</v>
      </c>
      <c r="AK213" s="40">
        <f t="shared" si="250"/>
        <v>4.71657440310622</v>
      </c>
      <c r="AL213" s="40">
        <f t="shared" si="250"/>
        <v>5.7554400218187314E-2</v>
      </c>
      <c r="AM213" s="37">
        <f t="shared" si="257"/>
        <v>4.7741288033244071</v>
      </c>
    </row>
    <row r="214" spans="1:53" s="34" customFormat="1" x14ac:dyDescent="0.2">
      <c r="A214" s="324"/>
      <c r="B214" s="325"/>
      <c r="C214" s="35">
        <v>246.79599999999999</v>
      </c>
      <c r="D214" s="34">
        <v>7</v>
      </c>
      <c r="E214" s="163">
        <v>1.0932599999999999</v>
      </c>
      <c r="F214" s="36">
        <v>3.4000000000000002E-4</v>
      </c>
      <c r="G214" s="36">
        <v>8.5305000000000006E-2</v>
      </c>
      <c r="H214" s="37">
        <f t="shared" si="258"/>
        <v>11.374000000000001</v>
      </c>
      <c r="I214" s="38">
        <v>0.91504399999999997</v>
      </c>
      <c r="J214" s="179">
        <v>8.4955699999999995E-2</v>
      </c>
      <c r="K214" s="169">
        <v>78960</v>
      </c>
      <c r="L214" s="39">
        <v>17560</v>
      </c>
      <c r="M214" s="184">
        <f t="shared" si="252"/>
        <v>96520</v>
      </c>
      <c r="N214" s="169">
        <v>2501000</v>
      </c>
      <c r="O214" s="39">
        <v>886700</v>
      </c>
      <c r="P214" s="184">
        <f t="shared" si="253"/>
        <v>3387700</v>
      </c>
      <c r="Q214" s="169">
        <v>7177</v>
      </c>
      <c r="R214" s="39">
        <v>1128</v>
      </c>
      <c r="S214" s="184">
        <f t="shared" si="246"/>
        <v>8305</v>
      </c>
      <c r="T214" s="169">
        <v>934.7</v>
      </c>
      <c r="U214" s="39">
        <v>70.25</v>
      </c>
      <c r="V214" s="184">
        <f>T214+U214</f>
        <v>1004.95</v>
      </c>
      <c r="W214" s="169">
        <v>311.7</v>
      </c>
      <c r="X214" s="39">
        <v>8.9019999999999992</v>
      </c>
      <c r="Y214" s="184">
        <f t="shared" si="248"/>
        <v>320.60199999999998</v>
      </c>
      <c r="Z214" s="169">
        <v>18.66</v>
      </c>
      <c r="AA214" s="39">
        <v>0.21160000000000001</v>
      </c>
      <c r="AB214" s="39">
        <f t="shared" si="249"/>
        <v>18.871600000000001</v>
      </c>
      <c r="AC214" s="40">
        <f t="shared" si="254"/>
        <v>8442.06</v>
      </c>
      <c r="AD214" s="40">
        <f t="shared" si="254"/>
        <v>1207.3636000000001</v>
      </c>
      <c r="AE214" s="34">
        <f t="shared" si="255"/>
        <v>9649.4236000000001</v>
      </c>
      <c r="AF214" s="41">
        <f t="shared" si="256"/>
        <v>0.85014794967105189</v>
      </c>
      <c r="AG214" s="37">
        <f t="shared" si="256"/>
        <v>0.93426702610547463</v>
      </c>
      <c r="AH214" s="37">
        <f t="shared" si="256"/>
        <v>0.86067317015702371</v>
      </c>
      <c r="AI214" s="40">
        <v>4.24506E-4</v>
      </c>
      <c r="AJ214" s="39">
        <v>1.8242200000000001E-4</v>
      </c>
      <c r="AK214" s="40">
        <f t="shared" si="250"/>
        <v>8.0972110186789745</v>
      </c>
      <c r="AL214" s="40">
        <f t="shared" si="250"/>
        <v>9.869354773137054E-2</v>
      </c>
      <c r="AM214" s="37">
        <f t="shared" si="257"/>
        <v>8.1959045664103449</v>
      </c>
      <c r="BA214" s="34" t="s">
        <v>36</v>
      </c>
    </row>
    <row r="215" spans="1:53" s="34" customFormat="1" x14ac:dyDescent="0.2">
      <c r="A215" s="324"/>
      <c r="B215" s="325"/>
      <c r="C215" s="35">
        <v>352.59300000000002</v>
      </c>
      <c r="D215" s="34">
        <v>10</v>
      </c>
      <c r="E215" s="163">
        <v>1.06393</v>
      </c>
      <c r="F215" s="36">
        <v>3.1E-4</v>
      </c>
      <c r="G215" s="36">
        <v>6.0088999999999997E-2</v>
      </c>
      <c r="H215" s="37">
        <f t="shared" si="258"/>
        <v>8.0118666666666662</v>
      </c>
      <c r="I215" s="38">
        <v>0.912219</v>
      </c>
      <c r="J215" s="179">
        <v>8.7780800000000006E-2</v>
      </c>
      <c r="K215" s="169">
        <v>70010</v>
      </c>
      <c r="L215" s="39">
        <v>16680</v>
      </c>
      <c r="M215" s="184">
        <f t="shared" si="252"/>
        <v>86690</v>
      </c>
      <c r="N215" s="169">
        <v>2496000</v>
      </c>
      <c r="O215" s="39">
        <v>886000</v>
      </c>
      <c r="P215" s="184">
        <f t="shared" si="253"/>
        <v>3382000</v>
      </c>
      <c r="Q215" s="169">
        <v>9005</v>
      </c>
      <c r="R215" s="39">
        <v>1530</v>
      </c>
      <c r="S215" s="184">
        <f t="shared" si="246"/>
        <v>10535</v>
      </c>
      <c r="T215" s="169">
        <v>1561</v>
      </c>
      <c r="U215" s="39">
        <v>132.1</v>
      </c>
      <c r="V215" s="184">
        <f t="shared" ref="V215:V219" si="259">T215+U215</f>
        <v>1693.1</v>
      </c>
      <c r="W215" s="169">
        <v>660.2</v>
      </c>
      <c r="X215" s="39">
        <v>23.14</v>
      </c>
      <c r="Y215" s="184">
        <f t="shared" si="248"/>
        <v>683.34</v>
      </c>
      <c r="Z215" s="169">
        <v>60.65</v>
      </c>
      <c r="AA215" s="39">
        <v>0.81710000000000005</v>
      </c>
      <c r="AB215" s="39">
        <f t="shared" si="249"/>
        <v>61.467100000000002</v>
      </c>
      <c r="AC215" s="40">
        <f t="shared" si="254"/>
        <v>11286.85</v>
      </c>
      <c r="AD215" s="40">
        <f t="shared" si="254"/>
        <v>1686.0571</v>
      </c>
      <c r="AE215" s="34">
        <f t="shared" si="255"/>
        <v>12972.9071</v>
      </c>
      <c r="AF215" s="41">
        <f t="shared" si="256"/>
        <v>0.79783110433823434</v>
      </c>
      <c r="AG215" s="37">
        <f t="shared" si="256"/>
        <v>0.90744257712268461</v>
      </c>
      <c r="AH215" s="37">
        <f t="shared" si="256"/>
        <v>0.81207704015702076</v>
      </c>
      <c r="AI215" s="40">
        <v>4.2054000000000001E-4</v>
      </c>
      <c r="AJ215" s="39">
        <v>1.79817E-4</v>
      </c>
      <c r="AK215" s="40">
        <f t="shared" si="250"/>
        <v>11.460260890215647</v>
      </c>
      <c r="AL215" s="40">
        <f t="shared" si="250"/>
        <v>0.13897742340297189</v>
      </c>
      <c r="AM215" s="37">
        <f t="shared" si="257"/>
        <v>11.599238313618619</v>
      </c>
    </row>
    <row r="216" spans="1:53" s="34" customFormat="1" x14ac:dyDescent="0.2">
      <c r="A216" s="324"/>
      <c r="B216" s="325"/>
      <c r="C216" s="35">
        <v>705.18499999999995</v>
      </c>
      <c r="D216" s="34">
        <v>20</v>
      </c>
      <c r="E216" s="163">
        <v>0.97867000000000004</v>
      </c>
      <c r="F216" s="36">
        <v>2.9999999999999997E-4</v>
      </c>
      <c r="G216" s="36">
        <v>-2.1794999999999998E-2</v>
      </c>
      <c r="H216" s="37">
        <f t="shared" si="258"/>
        <v>-2.9059999999999997</v>
      </c>
      <c r="I216" s="38">
        <v>0.90279100000000001</v>
      </c>
      <c r="J216" s="179">
        <v>9.7208900000000001E-2</v>
      </c>
      <c r="K216" s="169">
        <v>45280</v>
      </c>
      <c r="L216" s="39">
        <v>13980</v>
      </c>
      <c r="M216" s="184">
        <f t="shared" si="252"/>
        <v>59260</v>
      </c>
      <c r="N216" s="169">
        <v>2475000</v>
      </c>
      <c r="O216" s="39">
        <v>883600</v>
      </c>
      <c r="P216" s="184">
        <f t="shared" si="253"/>
        <v>3358600</v>
      </c>
      <c r="Q216" s="169">
        <v>12040</v>
      </c>
      <c r="R216" s="39">
        <v>2520</v>
      </c>
      <c r="S216" s="184">
        <f t="shared" si="246"/>
        <v>14560</v>
      </c>
      <c r="T216" s="169">
        <v>3471</v>
      </c>
      <c r="U216" s="39">
        <v>399.7</v>
      </c>
      <c r="V216" s="184">
        <f t="shared" si="259"/>
        <v>3870.7</v>
      </c>
      <c r="W216" s="169">
        <v>2301</v>
      </c>
      <c r="X216" s="39">
        <v>129</v>
      </c>
      <c r="Y216" s="184">
        <f t="shared" si="248"/>
        <v>2430</v>
      </c>
      <c r="Z216" s="169">
        <v>490.3</v>
      </c>
      <c r="AA216" s="39">
        <v>9.8789999999999996</v>
      </c>
      <c r="AB216" s="39">
        <f t="shared" si="249"/>
        <v>500.17900000000003</v>
      </c>
      <c r="AC216" s="40">
        <f t="shared" si="254"/>
        <v>18302.3</v>
      </c>
      <c r="AD216" s="40">
        <f t="shared" si="254"/>
        <v>3058.5789999999997</v>
      </c>
      <c r="AE216" s="34">
        <f t="shared" si="255"/>
        <v>21360.879000000001</v>
      </c>
      <c r="AF216" s="41">
        <f t="shared" si="256"/>
        <v>0.65784081782071113</v>
      </c>
      <c r="AG216" s="37">
        <f t="shared" si="256"/>
        <v>0.82391201927431013</v>
      </c>
      <c r="AH216" s="37">
        <f t="shared" si="256"/>
        <v>0.68161989026762426</v>
      </c>
      <c r="AI216" s="40">
        <v>4.2443899999999998E-4</v>
      </c>
      <c r="AJ216" s="39">
        <v>1.7675300000000001E-4</v>
      </c>
      <c r="AK216" s="40">
        <f t="shared" si="250"/>
        <v>23.1329945986284</v>
      </c>
      <c r="AL216" s="40">
        <f t="shared" si="250"/>
        <v>0.2732186224744656</v>
      </c>
      <c r="AM216" s="37">
        <f t="shared" si="257"/>
        <v>23.406213221102867</v>
      </c>
    </row>
    <row r="217" spans="1:53" s="34" customFormat="1" x14ac:dyDescent="0.2">
      <c r="A217" s="324"/>
      <c r="B217" s="325"/>
      <c r="C217" s="35">
        <v>1057.78</v>
      </c>
      <c r="D217" s="34">
        <v>30</v>
      </c>
      <c r="E217" s="163">
        <v>0.90022000000000002</v>
      </c>
      <c r="F217" s="36">
        <v>2.9999999999999997E-4</v>
      </c>
      <c r="G217" s="36">
        <v>-0.11083999999999999</v>
      </c>
      <c r="H217" s="37">
        <f t="shared" si="258"/>
        <v>-14.778666666666666</v>
      </c>
      <c r="I217" s="38">
        <v>0.89266199999999996</v>
      </c>
      <c r="J217" s="179">
        <v>0.107338</v>
      </c>
      <c r="K217" s="169">
        <v>27250</v>
      </c>
      <c r="L217" s="39">
        <v>11470</v>
      </c>
      <c r="M217" s="184">
        <f t="shared" si="252"/>
        <v>38720</v>
      </c>
      <c r="N217" s="169">
        <v>2452000</v>
      </c>
      <c r="O217" s="39">
        <v>881000</v>
      </c>
      <c r="P217" s="184">
        <f t="shared" si="253"/>
        <v>3333000</v>
      </c>
      <c r="Q217" s="169">
        <v>12990</v>
      </c>
      <c r="R217" s="39">
        <v>3194</v>
      </c>
      <c r="S217" s="184">
        <f t="shared" si="246"/>
        <v>16184</v>
      </c>
      <c r="T217" s="169">
        <v>5182</v>
      </c>
      <c r="U217" s="39">
        <v>725.7</v>
      </c>
      <c r="V217" s="184">
        <f t="shared" si="259"/>
        <v>5907.7</v>
      </c>
      <c r="W217" s="169">
        <v>3434</v>
      </c>
      <c r="X217" s="39">
        <v>300.10000000000002</v>
      </c>
      <c r="Y217" s="184">
        <f t="shared" si="248"/>
        <v>3734.1</v>
      </c>
      <c r="Z217" s="169">
        <v>1346</v>
      </c>
      <c r="AA217" s="39">
        <v>39.6</v>
      </c>
      <c r="AB217" s="39">
        <f t="shared" si="249"/>
        <v>1385.6</v>
      </c>
      <c r="AC217" s="40">
        <f t="shared" si="254"/>
        <v>22952</v>
      </c>
      <c r="AD217" s="40">
        <f t="shared" si="254"/>
        <v>4259.4000000000005</v>
      </c>
      <c r="AE217" s="34">
        <f t="shared" si="255"/>
        <v>27211.4</v>
      </c>
      <c r="AF217" s="41">
        <f t="shared" si="256"/>
        <v>0.56596375043569191</v>
      </c>
      <c r="AG217" s="37">
        <f t="shared" si="256"/>
        <v>0.74987087383199502</v>
      </c>
      <c r="AH217" s="37">
        <f t="shared" si="256"/>
        <v>0.59475072947367646</v>
      </c>
      <c r="AI217" s="40">
        <v>4.3977799999999999E-4</v>
      </c>
      <c r="AJ217" s="39">
        <v>1.77565E-4</v>
      </c>
      <c r="AK217" s="40">
        <f t="shared" si="250"/>
        <v>35.953598077114094</v>
      </c>
      <c r="AL217" s="40">
        <f t="shared" si="250"/>
        <v>0.41171067562936831</v>
      </c>
      <c r="AM217" s="37">
        <f t="shared" si="257"/>
        <v>36.365308752743459</v>
      </c>
    </row>
    <row r="218" spans="1:53" s="34" customFormat="1" x14ac:dyDescent="0.2">
      <c r="A218" s="324"/>
      <c r="B218" s="325"/>
      <c r="C218" s="35">
        <v>1410.37</v>
      </c>
      <c r="D218" s="34">
        <v>40</v>
      </c>
      <c r="E218" s="163"/>
      <c r="F218" s="36"/>
      <c r="G218" s="36"/>
      <c r="H218" s="37">
        <f t="shared" si="258"/>
        <v>0</v>
      </c>
      <c r="I218" s="38"/>
      <c r="J218" s="179"/>
      <c r="K218" s="169"/>
      <c r="L218" s="39"/>
      <c r="M218" s="184">
        <f t="shared" si="252"/>
        <v>0</v>
      </c>
      <c r="N218" s="169"/>
      <c r="O218" s="39"/>
      <c r="P218" s="184">
        <f t="shared" si="253"/>
        <v>0</v>
      </c>
      <c r="Q218" s="169"/>
      <c r="R218" s="39"/>
      <c r="S218" s="184">
        <f t="shared" si="246"/>
        <v>0</v>
      </c>
      <c r="T218" s="169"/>
      <c r="U218" s="39"/>
      <c r="V218" s="184">
        <f t="shared" si="259"/>
        <v>0</v>
      </c>
      <c r="W218" s="169"/>
      <c r="X218" s="39"/>
      <c r="Y218" s="184">
        <f t="shared" si="248"/>
        <v>0</v>
      </c>
      <c r="Z218" s="169"/>
      <c r="AA218" s="39"/>
      <c r="AB218" s="39">
        <f t="shared" si="249"/>
        <v>0</v>
      </c>
      <c r="AC218" s="40">
        <f t="shared" si="254"/>
        <v>0</v>
      </c>
      <c r="AD218" s="40">
        <f t="shared" si="254"/>
        <v>0</v>
      </c>
      <c r="AE218" s="34">
        <f t="shared" si="255"/>
        <v>0</v>
      </c>
      <c r="AF218" s="41" t="e">
        <f t="shared" si="256"/>
        <v>#DIV/0!</v>
      </c>
      <c r="AG218" s="37" t="e">
        <f t="shared" si="256"/>
        <v>#DIV/0!</v>
      </c>
      <c r="AH218" s="37" t="e">
        <f t="shared" si="256"/>
        <v>#DIV/0!</v>
      </c>
      <c r="AI218" s="40"/>
      <c r="AJ218" s="39"/>
      <c r="AK218" s="40">
        <f t="shared" si="250"/>
        <v>0</v>
      </c>
      <c r="AL218" s="40">
        <f t="shared" si="250"/>
        <v>0</v>
      </c>
      <c r="AM218" s="37">
        <f t="shared" si="257"/>
        <v>0</v>
      </c>
    </row>
    <row r="219" spans="1:53" s="44" customFormat="1" x14ac:dyDescent="0.2">
      <c r="A219" s="326"/>
      <c r="B219" s="327"/>
      <c r="C219" s="43">
        <v>1762.96</v>
      </c>
      <c r="D219" s="44">
        <v>50</v>
      </c>
      <c r="E219" s="164"/>
      <c r="F219" s="45"/>
      <c r="G219" s="45"/>
      <c r="H219" s="46">
        <f t="shared" si="258"/>
        <v>0</v>
      </c>
      <c r="I219" s="47"/>
      <c r="J219" s="180"/>
      <c r="K219" s="170"/>
      <c r="L219" s="48"/>
      <c r="M219" s="185">
        <f t="shared" si="252"/>
        <v>0</v>
      </c>
      <c r="N219" s="170"/>
      <c r="O219" s="48"/>
      <c r="P219" s="185">
        <f t="shared" si="253"/>
        <v>0</v>
      </c>
      <c r="Q219" s="170"/>
      <c r="R219" s="48"/>
      <c r="S219" s="185">
        <f t="shared" si="246"/>
        <v>0</v>
      </c>
      <c r="T219" s="170"/>
      <c r="U219" s="48"/>
      <c r="V219" s="185">
        <f t="shared" si="259"/>
        <v>0</v>
      </c>
      <c r="W219" s="170"/>
      <c r="X219" s="48"/>
      <c r="Y219" s="185">
        <f t="shared" si="248"/>
        <v>0</v>
      </c>
      <c r="Z219" s="170"/>
      <c r="AA219" s="48"/>
      <c r="AB219" s="48">
        <f t="shared" si="249"/>
        <v>0</v>
      </c>
      <c r="AC219" s="49">
        <f t="shared" si="254"/>
        <v>0</v>
      </c>
      <c r="AD219" s="49">
        <f t="shared" si="254"/>
        <v>0</v>
      </c>
      <c r="AE219" s="44">
        <f t="shared" si="255"/>
        <v>0</v>
      </c>
      <c r="AF219" s="50" t="e">
        <f t="shared" si="256"/>
        <v>#DIV/0!</v>
      </c>
      <c r="AG219" s="46" t="e">
        <f t="shared" si="256"/>
        <v>#DIV/0!</v>
      </c>
      <c r="AH219" s="46" t="e">
        <f t="shared" si="256"/>
        <v>#DIV/0!</v>
      </c>
      <c r="AI219" s="49"/>
      <c r="AJ219" s="48"/>
      <c r="AK219" s="40">
        <f t="shared" si="250"/>
        <v>0</v>
      </c>
      <c r="AL219" s="40">
        <f t="shared" si="250"/>
        <v>0</v>
      </c>
      <c r="AM219" s="37">
        <f t="shared" si="257"/>
        <v>0</v>
      </c>
    </row>
    <row r="220" spans="1:53" s="34" customFormat="1" x14ac:dyDescent="0.2">
      <c r="C220" s="35"/>
      <c r="E220" s="160"/>
      <c r="I220" s="35"/>
      <c r="J220" s="142"/>
      <c r="M220" s="142"/>
      <c r="P220" s="142"/>
      <c r="S220" s="142"/>
      <c r="V220" s="142"/>
      <c r="Y220" s="142"/>
      <c r="AC220" s="35"/>
      <c r="AF220" s="35"/>
      <c r="AI220" s="35"/>
      <c r="AK220" s="35"/>
    </row>
    <row r="221" spans="1:53" s="29" customFormat="1" x14ac:dyDescent="0.2">
      <c r="A221" s="28" t="s">
        <v>1</v>
      </c>
      <c r="B221" s="29" t="s">
        <v>63</v>
      </c>
      <c r="C221" s="30"/>
      <c r="E221" s="161"/>
      <c r="I221" s="31" t="s">
        <v>22</v>
      </c>
      <c r="J221" s="143"/>
      <c r="K221" s="28" t="s">
        <v>25</v>
      </c>
      <c r="M221" s="143"/>
      <c r="N221" s="28" t="s">
        <v>26</v>
      </c>
      <c r="O221" s="28"/>
      <c r="P221" s="190"/>
      <c r="Q221" s="28" t="s">
        <v>27</v>
      </c>
      <c r="S221" s="143"/>
      <c r="T221" s="28" t="s">
        <v>28</v>
      </c>
      <c r="U221" s="28"/>
      <c r="V221" s="190"/>
      <c r="W221" s="28" t="s">
        <v>29</v>
      </c>
      <c r="Y221" s="143"/>
      <c r="Z221" s="28" t="s">
        <v>52</v>
      </c>
      <c r="AC221" s="31" t="s">
        <v>30</v>
      </c>
      <c r="AF221" s="31" t="s">
        <v>34</v>
      </c>
      <c r="AI221" s="31" t="s">
        <v>64</v>
      </c>
      <c r="AK221" s="31" t="s">
        <v>65</v>
      </c>
    </row>
    <row r="222" spans="1:53" s="34" customFormat="1" x14ac:dyDescent="0.2">
      <c r="A222" s="32" t="s">
        <v>15</v>
      </c>
      <c r="B222" s="34" t="s">
        <v>53</v>
      </c>
      <c r="C222" s="33" t="s">
        <v>21</v>
      </c>
      <c r="D222" s="32" t="s">
        <v>17</v>
      </c>
      <c r="E222" s="162" t="s">
        <v>18</v>
      </c>
      <c r="F222" s="32" t="s">
        <v>19</v>
      </c>
      <c r="G222" s="32" t="s">
        <v>20</v>
      </c>
      <c r="H222" s="32" t="s">
        <v>35</v>
      </c>
      <c r="I222" s="33" t="s">
        <v>23</v>
      </c>
      <c r="J222" s="144" t="s">
        <v>24</v>
      </c>
      <c r="K222" s="32" t="s">
        <v>31</v>
      </c>
      <c r="L222" s="32" t="s">
        <v>32</v>
      </c>
      <c r="M222" s="144" t="s">
        <v>33</v>
      </c>
      <c r="N222" s="32" t="s">
        <v>31</v>
      </c>
      <c r="O222" s="32" t="s">
        <v>32</v>
      </c>
      <c r="P222" s="144" t="s">
        <v>33</v>
      </c>
      <c r="Q222" s="32" t="s">
        <v>31</v>
      </c>
      <c r="R222" s="32" t="s">
        <v>32</v>
      </c>
      <c r="S222" s="144" t="s">
        <v>33</v>
      </c>
      <c r="T222" s="32" t="s">
        <v>31</v>
      </c>
      <c r="U222" s="32" t="s">
        <v>32</v>
      </c>
      <c r="V222" s="144" t="s">
        <v>33</v>
      </c>
      <c r="W222" s="32" t="s">
        <v>31</v>
      </c>
      <c r="X222" s="32" t="s">
        <v>32</v>
      </c>
      <c r="Y222" s="144" t="s">
        <v>33</v>
      </c>
      <c r="Z222" s="32" t="s">
        <v>31</v>
      </c>
      <c r="AA222" s="32" t="s">
        <v>32</v>
      </c>
      <c r="AB222" s="32" t="s">
        <v>33</v>
      </c>
      <c r="AC222" s="33" t="s">
        <v>31</v>
      </c>
      <c r="AD222" s="32" t="s">
        <v>32</v>
      </c>
      <c r="AE222" s="32" t="s">
        <v>33</v>
      </c>
      <c r="AF222" s="33" t="s">
        <v>31</v>
      </c>
      <c r="AG222" s="32" t="s">
        <v>32</v>
      </c>
      <c r="AH222" s="32" t="s">
        <v>33</v>
      </c>
      <c r="AI222" s="33" t="s">
        <v>31</v>
      </c>
      <c r="AJ222" s="32" t="s">
        <v>32</v>
      </c>
      <c r="AK222" s="33" t="s">
        <v>31</v>
      </c>
      <c r="AL222" s="32" t="s">
        <v>32</v>
      </c>
      <c r="AM222" s="32" t="s">
        <v>33</v>
      </c>
    </row>
    <row r="223" spans="1:53" s="34" customFormat="1" x14ac:dyDescent="0.2">
      <c r="A223" s="32" t="s">
        <v>16</v>
      </c>
      <c r="B223" s="34" t="s">
        <v>54</v>
      </c>
      <c r="C223" s="35">
        <v>0</v>
      </c>
      <c r="D223" s="34">
        <v>0</v>
      </c>
      <c r="E223" s="163"/>
      <c r="F223" s="36"/>
      <c r="G223" s="36"/>
      <c r="H223" s="37">
        <f>G223/0.0075</f>
        <v>0</v>
      </c>
      <c r="I223" s="38"/>
      <c r="J223" s="179"/>
      <c r="M223" s="142"/>
      <c r="P223" s="142"/>
      <c r="S223" s="184">
        <f t="shared" ref="S223:S232" si="260">Q223+R223</f>
        <v>0</v>
      </c>
      <c r="V223" s="184">
        <f t="shared" ref="V223:V224" si="261">T223+U223</f>
        <v>0</v>
      </c>
      <c r="Y223" s="184">
        <f t="shared" ref="Y223" si="262">W223+X223</f>
        <v>0</v>
      </c>
      <c r="AB223" s="39">
        <f t="shared" ref="AB223" si="263">Z223+AA223</f>
        <v>0</v>
      </c>
      <c r="AC223" s="35">
        <v>0</v>
      </c>
      <c r="AD223" s="34">
        <v>0</v>
      </c>
      <c r="AE223" s="34">
        <v>0</v>
      </c>
      <c r="AF223" s="35"/>
      <c r="AI223" s="35"/>
      <c r="AK223" s="35"/>
      <c r="AM223" s="37">
        <f>AK223+AL223</f>
        <v>0</v>
      </c>
    </row>
    <row r="224" spans="1:53" s="34" customFormat="1" x14ac:dyDescent="0.2">
      <c r="A224" s="32" t="s">
        <v>55</v>
      </c>
      <c r="B224" s="34" t="s">
        <v>56</v>
      </c>
      <c r="C224" s="35">
        <v>3.5259299999999998</v>
      </c>
      <c r="D224" s="34">
        <v>0.1</v>
      </c>
      <c r="E224" s="163"/>
      <c r="F224" s="36"/>
      <c r="G224" s="36"/>
      <c r="H224" s="37">
        <f t="shared" ref="H224" si="264">G224/0.0075</f>
        <v>0</v>
      </c>
      <c r="I224" s="38"/>
      <c r="J224" s="179"/>
      <c r="K224" s="169"/>
      <c r="L224" s="39"/>
      <c r="M224" s="184">
        <f>K224+L224</f>
        <v>0</v>
      </c>
      <c r="N224" s="169"/>
      <c r="O224" s="39"/>
      <c r="P224" s="184">
        <f>N224+O224</f>
        <v>0</v>
      </c>
      <c r="Q224" s="169"/>
      <c r="R224" s="39"/>
      <c r="S224" s="184">
        <f t="shared" si="260"/>
        <v>0</v>
      </c>
      <c r="T224" s="169"/>
      <c r="U224" s="39"/>
      <c r="V224" s="184">
        <f t="shared" si="261"/>
        <v>0</v>
      </c>
      <c r="W224" s="169"/>
      <c r="X224" s="39"/>
      <c r="Y224" s="184">
        <f>W224+X224</f>
        <v>0</v>
      </c>
      <c r="Z224" s="169"/>
      <c r="AA224" s="39"/>
      <c r="AB224" s="39">
        <f>Z224+AA224</f>
        <v>0</v>
      </c>
      <c r="AC224" s="40">
        <f>Q224+T224+W224+Z224</f>
        <v>0</v>
      </c>
      <c r="AD224" s="40">
        <f>R224+U224+X224+AA224</f>
        <v>0</v>
      </c>
      <c r="AE224" s="34">
        <f>AC224+AD224</f>
        <v>0</v>
      </c>
      <c r="AF224" s="41" t="e">
        <f>Q224/AC224</f>
        <v>#DIV/0!</v>
      </c>
      <c r="AG224" s="37" t="e">
        <f>R224/AD224</f>
        <v>#DIV/0!</v>
      </c>
      <c r="AH224" s="37" t="e">
        <f>S224/AE224</f>
        <v>#DIV/0!</v>
      </c>
      <c r="AI224" s="41"/>
      <c r="AJ224" s="37"/>
      <c r="AK224" s="41"/>
      <c r="AL224" s="37"/>
      <c r="AM224" s="37">
        <f>AK224+AL224</f>
        <v>0</v>
      </c>
    </row>
    <row r="225" spans="1:53" s="34" customFormat="1" x14ac:dyDescent="0.2">
      <c r="A225" s="32" t="s">
        <v>59</v>
      </c>
      <c r="B225" s="42" t="s">
        <v>62</v>
      </c>
      <c r="C225" s="35">
        <v>35.256599999999999</v>
      </c>
      <c r="D225" s="34">
        <v>1</v>
      </c>
      <c r="E225" s="163"/>
      <c r="F225" s="36"/>
      <c r="G225" s="36"/>
      <c r="H225" s="37">
        <f>G225/0.0075</f>
        <v>0</v>
      </c>
      <c r="I225" s="38"/>
      <c r="J225" s="179"/>
      <c r="K225" s="169"/>
      <c r="L225" s="39"/>
      <c r="M225" s="184">
        <f t="shared" ref="M225:M232" si="265">K225+L225</f>
        <v>0</v>
      </c>
      <c r="N225" s="169"/>
      <c r="O225" s="39"/>
      <c r="P225" s="184">
        <f t="shared" ref="P225:P232" si="266">N225+O225</f>
        <v>0</v>
      </c>
      <c r="Q225" s="169"/>
      <c r="R225" s="39"/>
      <c r="S225" s="184">
        <f t="shared" si="260"/>
        <v>0</v>
      </c>
      <c r="T225" s="169"/>
      <c r="U225" s="39"/>
      <c r="V225" s="184">
        <f>T225+U225</f>
        <v>0</v>
      </c>
      <c r="W225" s="169"/>
      <c r="X225" s="39"/>
      <c r="Y225" s="184">
        <f t="shared" ref="Y225:Y232" si="267">W225+X225</f>
        <v>0</v>
      </c>
      <c r="Z225" s="169"/>
      <c r="AA225" s="39"/>
      <c r="AB225" s="39">
        <f t="shared" ref="AB225:AB232" si="268">Z225+AA225</f>
        <v>0</v>
      </c>
      <c r="AC225" s="40">
        <f t="shared" ref="AC225:AD232" si="269">Q225+T225+W225+Z225</f>
        <v>0</v>
      </c>
      <c r="AD225" s="40">
        <f t="shared" si="269"/>
        <v>0</v>
      </c>
      <c r="AE225" s="34">
        <f t="shared" ref="AE225:AE232" si="270">AC225+AD225</f>
        <v>0</v>
      </c>
      <c r="AF225" s="41" t="e">
        <f t="shared" ref="AF225:AH232" si="271">Q225/AC225</f>
        <v>#DIV/0!</v>
      </c>
      <c r="AG225" s="37" t="e">
        <f t="shared" si="271"/>
        <v>#DIV/0!</v>
      </c>
      <c r="AH225" s="37" t="e">
        <f t="shared" si="271"/>
        <v>#DIV/0!</v>
      </c>
      <c r="AI225" s="41"/>
      <c r="AJ225" s="37"/>
      <c r="AK225" s="41"/>
      <c r="AL225" s="37"/>
      <c r="AM225" s="37">
        <f t="shared" ref="AM225:AM232" si="272">AK225+AL225</f>
        <v>0</v>
      </c>
    </row>
    <row r="226" spans="1:53" s="34" customFormat="1" x14ac:dyDescent="0.2">
      <c r="A226" s="324" t="e" vm="2">
        <v>#VALUE!</v>
      </c>
      <c r="B226" s="325"/>
      <c r="C226" s="35">
        <v>141.02600000000001</v>
      </c>
      <c r="D226" s="34">
        <v>4</v>
      </c>
      <c r="E226" s="163"/>
      <c r="F226" s="36"/>
      <c r="G226" s="36"/>
      <c r="H226" s="37">
        <f t="shared" ref="H226:H232" si="273">G226/0.0075</f>
        <v>0</v>
      </c>
      <c r="I226" s="38"/>
      <c r="J226" s="179"/>
      <c r="K226" s="169"/>
      <c r="L226" s="39"/>
      <c r="M226" s="184">
        <f t="shared" si="265"/>
        <v>0</v>
      </c>
      <c r="N226" s="169"/>
      <c r="O226" s="39"/>
      <c r="P226" s="184">
        <f t="shared" si="266"/>
        <v>0</v>
      </c>
      <c r="Q226" s="169"/>
      <c r="R226" s="39"/>
      <c r="S226" s="184">
        <f t="shared" si="260"/>
        <v>0</v>
      </c>
      <c r="T226" s="169"/>
      <c r="U226" s="39"/>
      <c r="V226" s="184">
        <f>T226+U226</f>
        <v>0</v>
      </c>
      <c r="W226" s="169"/>
      <c r="X226" s="39"/>
      <c r="Y226" s="184">
        <f t="shared" si="267"/>
        <v>0</v>
      </c>
      <c r="Z226" s="169"/>
      <c r="AA226" s="39"/>
      <c r="AB226" s="39">
        <f t="shared" si="268"/>
        <v>0</v>
      </c>
      <c r="AC226" s="40">
        <f t="shared" si="269"/>
        <v>0</v>
      </c>
      <c r="AD226" s="40">
        <f t="shared" si="269"/>
        <v>0</v>
      </c>
      <c r="AE226" s="34">
        <f t="shared" si="270"/>
        <v>0</v>
      </c>
      <c r="AF226" s="41" t="e">
        <f t="shared" si="271"/>
        <v>#DIV/0!</v>
      </c>
      <c r="AG226" s="37" t="e">
        <f t="shared" si="271"/>
        <v>#DIV/0!</v>
      </c>
      <c r="AH226" s="37" t="e">
        <f t="shared" si="271"/>
        <v>#DIV/0!</v>
      </c>
      <c r="AI226" s="41"/>
      <c r="AJ226" s="37"/>
      <c r="AK226" s="41"/>
      <c r="AL226" s="37"/>
      <c r="AM226" s="37">
        <f t="shared" si="272"/>
        <v>0</v>
      </c>
    </row>
    <row r="227" spans="1:53" s="34" customFormat="1" x14ac:dyDescent="0.2">
      <c r="A227" s="324"/>
      <c r="B227" s="325"/>
      <c r="C227" s="35">
        <v>246.79599999999999</v>
      </c>
      <c r="D227" s="34">
        <v>7</v>
      </c>
      <c r="E227" s="163"/>
      <c r="F227" s="36"/>
      <c r="G227" s="36"/>
      <c r="H227" s="37">
        <f t="shared" si="273"/>
        <v>0</v>
      </c>
      <c r="I227" s="38"/>
      <c r="J227" s="179"/>
      <c r="K227" s="169"/>
      <c r="L227" s="39"/>
      <c r="M227" s="184">
        <f t="shared" si="265"/>
        <v>0</v>
      </c>
      <c r="N227" s="169"/>
      <c r="O227" s="39"/>
      <c r="P227" s="184">
        <f t="shared" si="266"/>
        <v>0</v>
      </c>
      <c r="Q227" s="169"/>
      <c r="R227" s="39"/>
      <c r="S227" s="184">
        <f t="shared" si="260"/>
        <v>0</v>
      </c>
      <c r="T227" s="169"/>
      <c r="U227" s="39"/>
      <c r="V227" s="184">
        <f>T227+U227</f>
        <v>0</v>
      </c>
      <c r="W227" s="169"/>
      <c r="X227" s="39"/>
      <c r="Y227" s="184">
        <f t="shared" si="267"/>
        <v>0</v>
      </c>
      <c r="Z227" s="169"/>
      <c r="AA227" s="39"/>
      <c r="AB227" s="39">
        <f t="shared" si="268"/>
        <v>0</v>
      </c>
      <c r="AC227" s="40">
        <f t="shared" si="269"/>
        <v>0</v>
      </c>
      <c r="AD227" s="40">
        <f t="shared" si="269"/>
        <v>0</v>
      </c>
      <c r="AE227" s="34">
        <f t="shared" si="270"/>
        <v>0</v>
      </c>
      <c r="AF227" s="41" t="e">
        <f t="shared" si="271"/>
        <v>#DIV/0!</v>
      </c>
      <c r="AG227" s="37" t="e">
        <f t="shared" si="271"/>
        <v>#DIV/0!</v>
      </c>
      <c r="AH227" s="37" t="e">
        <f t="shared" si="271"/>
        <v>#DIV/0!</v>
      </c>
      <c r="AI227" s="41"/>
      <c r="AJ227" s="37"/>
      <c r="AK227" s="41"/>
      <c r="AL227" s="37"/>
      <c r="AM227" s="37">
        <f t="shared" si="272"/>
        <v>0</v>
      </c>
      <c r="BA227" s="34" t="s">
        <v>36</v>
      </c>
    </row>
    <row r="228" spans="1:53" s="34" customFormat="1" x14ac:dyDescent="0.2">
      <c r="A228" s="324"/>
      <c r="B228" s="325"/>
      <c r="C228" s="35">
        <v>352.59300000000002</v>
      </c>
      <c r="D228" s="34">
        <v>10</v>
      </c>
      <c r="E228" s="163"/>
      <c r="F228" s="36"/>
      <c r="G228" s="36"/>
      <c r="H228" s="37">
        <f t="shared" si="273"/>
        <v>0</v>
      </c>
      <c r="I228" s="38"/>
      <c r="J228" s="179"/>
      <c r="K228" s="169"/>
      <c r="L228" s="39"/>
      <c r="M228" s="184">
        <f t="shared" si="265"/>
        <v>0</v>
      </c>
      <c r="N228" s="169"/>
      <c r="O228" s="39"/>
      <c r="P228" s="184">
        <f t="shared" si="266"/>
        <v>0</v>
      </c>
      <c r="Q228" s="169"/>
      <c r="R228" s="39"/>
      <c r="S228" s="184">
        <f t="shared" si="260"/>
        <v>0</v>
      </c>
      <c r="T228" s="169"/>
      <c r="U228" s="39"/>
      <c r="V228" s="184">
        <f t="shared" ref="V228:V232" si="274">T228+U228</f>
        <v>0</v>
      </c>
      <c r="W228" s="169"/>
      <c r="X228" s="39"/>
      <c r="Y228" s="184">
        <f t="shared" si="267"/>
        <v>0</v>
      </c>
      <c r="Z228" s="169"/>
      <c r="AA228" s="39"/>
      <c r="AB228" s="39">
        <f t="shared" si="268"/>
        <v>0</v>
      </c>
      <c r="AC228" s="40">
        <f t="shared" si="269"/>
        <v>0</v>
      </c>
      <c r="AD228" s="40">
        <f t="shared" si="269"/>
        <v>0</v>
      </c>
      <c r="AE228" s="34">
        <f t="shared" si="270"/>
        <v>0</v>
      </c>
      <c r="AF228" s="41" t="e">
        <f t="shared" si="271"/>
        <v>#DIV/0!</v>
      </c>
      <c r="AG228" s="37" t="e">
        <f t="shared" si="271"/>
        <v>#DIV/0!</v>
      </c>
      <c r="AH228" s="37" t="e">
        <f t="shared" si="271"/>
        <v>#DIV/0!</v>
      </c>
      <c r="AI228" s="41"/>
      <c r="AJ228" s="37"/>
      <c r="AK228" s="41"/>
      <c r="AL228" s="37"/>
      <c r="AM228" s="37">
        <f t="shared" si="272"/>
        <v>0</v>
      </c>
    </row>
    <row r="229" spans="1:53" s="34" customFormat="1" x14ac:dyDescent="0.2">
      <c r="A229" s="324"/>
      <c r="B229" s="325"/>
      <c r="C229" s="35">
        <v>705.18499999999995</v>
      </c>
      <c r="D229" s="34">
        <v>20</v>
      </c>
      <c r="E229" s="163"/>
      <c r="F229" s="36"/>
      <c r="G229" s="36"/>
      <c r="H229" s="37">
        <f t="shared" si="273"/>
        <v>0</v>
      </c>
      <c r="I229" s="38"/>
      <c r="J229" s="179"/>
      <c r="K229" s="169"/>
      <c r="L229" s="39"/>
      <c r="M229" s="184">
        <f t="shared" si="265"/>
        <v>0</v>
      </c>
      <c r="N229" s="169"/>
      <c r="O229" s="39"/>
      <c r="P229" s="184">
        <f t="shared" si="266"/>
        <v>0</v>
      </c>
      <c r="Q229" s="169"/>
      <c r="R229" s="39"/>
      <c r="S229" s="184">
        <f t="shared" si="260"/>
        <v>0</v>
      </c>
      <c r="T229" s="169"/>
      <c r="U229" s="39"/>
      <c r="V229" s="184">
        <f t="shared" si="274"/>
        <v>0</v>
      </c>
      <c r="W229" s="169"/>
      <c r="X229" s="39"/>
      <c r="Y229" s="184">
        <f t="shared" si="267"/>
        <v>0</v>
      </c>
      <c r="Z229" s="169"/>
      <c r="AA229" s="39"/>
      <c r="AB229" s="39">
        <f t="shared" si="268"/>
        <v>0</v>
      </c>
      <c r="AC229" s="40">
        <f t="shared" si="269"/>
        <v>0</v>
      </c>
      <c r="AD229" s="40">
        <f t="shared" si="269"/>
        <v>0</v>
      </c>
      <c r="AE229" s="34">
        <f t="shared" si="270"/>
        <v>0</v>
      </c>
      <c r="AF229" s="41" t="e">
        <f t="shared" si="271"/>
        <v>#DIV/0!</v>
      </c>
      <c r="AG229" s="37" t="e">
        <f t="shared" si="271"/>
        <v>#DIV/0!</v>
      </c>
      <c r="AH229" s="37" t="e">
        <f t="shared" si="271"/>
        <v>#DIV/0!</v>
      </c>
      <c r="AI229" s="41"/>
      <c r="AJ229" s="37"/>
      <c r="AK229" s="41"/>
      <c r="AL229" s="37"/>
      <c r="AM229" s="37">
        <f t="shared" si="272"/>
        <v>0</v>
      </c>
    </row>
    <row r="230" spans="1:53" s="34" customFormat="1" x14ac:dyDescent="0.2">
      <c r="A230" s="324"/>
      <c r="B230" s="325"/>
      <c r="C230" s="35">
        <v>1057.78</v>
      </c>
      <c r="D230" s="34">
        <v>30</v>
      </c>
      <c r="E230" s="163"/>
      <c r="F230" s="36"/>
      <c r="G230" s="36"/>
      <c r="H230" s="37">
        <f t="shared" si="273"/>
        <v>0</v>
      </c>
      <c r="I230" s="38"/>
      <c r="J230" s="179"/>
      <c r="K230" s="169"/>
      <c r="L230" s="39"/>
      <c r="M230" s="184">
        <f t="shared" si="265"/>
        <v>0</v>
      </c>
      <c r="N230" s="169"/>
      <c r="O230" s="39"/>
      <c r="P230" s="184">
        <f t="shared" si="266"/>
        <v>0</v>
      </c>
      <c r="Q230" s="169"/>
      <c r="R230" s="39"/>
      <c r="S230" s="184">
        <f t="shared" si="260"/>
        <v>0</v>
      </c>
      <c r="T230" s="169"/>
      <c r="U230" s="39"/>
      <c r="V230" s="184">
        <f t="shared" si="274"/>
        <v>0</v>
      </c>
      <c r="W230" s="169"/>
      <c r="X230" s="39"/>
      <c r="Y230" s="184">
        <f t="shared" si="267"/>
        <v>0</v>
      </c>
      <c r="Z230" s="169"/>
      <c r="AA230" s="39"/>
      <c r="AB230" s="39">
        <f t="shared" si="268"/>
        <v>0</v>
      </c>
      <c r="AC230" s="40">
        <f t="shared" si="269"/>
        <v>0</v>
      </c>
      <c r="AD230" s="40">
        <f t="shared" si="269"/>
        <v>0</v>
      </c>
      <c r="AE230" s="34">
        <f t="shared" si="270"/>
        <v>0</v>
      </c>
      <c r="AF230" s="41" t="e">
        <f t="shared" si="271"/>
        <v>#DIV/0!</v>
      </c>
      <c r="AG230" s="37" t="e">
        <f t="shared" si="271"/>
        <v>#DIV/0!</v>
      </c>
      <c r="AH230" s="37" t="e">
        <f t="shared" si="271"/>
        <v>#DIV/0!</v>
      </c>
      <c r="AI230" s="41"/>
      <c r="AJ230" s="37"/>
      <c r="AK230" s="41"/>
      <c r="AL230" s="37"/>
      <c r="AM230" s="37">
        <f t="shared" si="272"/>
        <v>0</v>
      </c>
    </row>
    <row r="231" spans="1:53" s="34" customFormat="1" x14ac:dyDescent="0.2">
      <c r="A231" s="324"/>
      <c r="B231" s="325"/>
      <c r="C231" s="35">
        <v>1410.37</v>
      </c>
      <c r="D231" s="34">
        <v>40</v>
      </c>
      <c r="E231" s="163"/>
      <c r="F231" s="36"/>
      <c r="G231" s="36"/>
      <c r="H231" s="37">
        <f t="shared" si="273"/>
        <v>0</v>
      </c>
      <c r="I231" s="38"/>
      <c r="J231" s="179"/>
      <c r="K231" s="169"/>
      <c r="L231" s="39"/>
      <c r="M231" s="184">
        <f t="shared" si="265"/>
        <v>0</v>
      </c>
      <c r="N231" s="169"/>
      <c r="O231" s="39"/>
      <c r="P231" s="184">
        <f t="shared" si="266"/>
        <v>0</v>
      </c>
      <c r="Q231" s="169"/>
      <c r="R231" s="39"/>
      <c r="S231" s="184">
        <f t="shared" si="260"/>
        <v>0</v>
      </c>
      <c r="T231" s="169"/>
      <c r="U231" s="39"/>
      <c r="V231" s="184">
        <f t="shared" si="274"/>
        <v>0</v>
      </c>
      <c r="W231" s="169"/>
      <c r="X231" s="39"/>
      <c r="Y231" s="184">
        <f t="shared" si="267"/>
        <v>0</v>
      </c>
      <c r="Z231" s="169"/>
      <c r="AA231" s="39"/>
      <c r="AB231" s="39">
        <f t="shared" si="268"/>
        <v>0</v>
      </c>
      <c r="AC231" s="40">
        <f t="shared" si="269"/>
        <v>0</v>
      </c>
      <c r="AD231" s="40">
        <f t="shared" si="269"/>
        <v>0</v>
      </c>
      <c r="AE231" s="34">
        <f t="shared" si="270"/>
        <v>0</v>
      </c>
      <c r="AF231" s="41" t="e">
        <f t="shared" si="271"/>
        <v>#DIV/0!</v>
      </c>
      <c r="AG231" s="37" t="e">
        <f t="shared" si="271"/>
        <v>#DIV/0!</v>
      </c>
      <c r="AH231" s="37" t="e">
        <f t="shared" si="271"/>
        <v>#DIV/0!</v>
      </c>
      <c r="AI231" s="41"/>
      <c r="AJ231" s="37"/>
      <c r="AK231" s="41"/>
      <c r="AL231" s="37"/>
      <c r="AM231" s="37">
        <f t="shared" si="272"/>
        <v>0</v>
      </c>
    </row>
    <row r="232" spans="1:53" s="44" customFormat="1" x14ac:dyDescent="0.2">
      <c r="A232" s="326"/>
      <c r="B232" s="327"/>
      <c r="C232" s="43">
        <v>1762.96</v>
      </c>
      <c r="D232" s="44">
        <v>50</v>
      </c>
      <c r="E232" s="164"/>
      <c r="F232" s="45"/>
      <c r="G232" s="45"/>
      <c r="H232" s="46">
        <f t="shared" si="273"/>
        <v>0</v>
      </c>
      <c r="I232" s="47"/>
      <c r="J232" s="180"/>
      <c r="K232" s="170"/>
      <c r="L232" s="48"/>
      <c r="M232" s="185">
        <f t="shared" si="265"/>
        <v>0</v>
      </c>
      <c r="N232" s="170"/>
      <c r="O232" s="48"/>
      <c r="P232" s="185">
        <f t="shared" si="266"/>
        <v>0</v>
      </c>
      <c r="Q232" s="170"/>
      <c r="R232" s="48"/>
      <c r="S232" s="185">
        <f t="shared" si="260"/>
        <v>0</v>
      </c>
      <c r="T232" s="170"/>
      <c r="U232" s="48"/>
      <c r="V232" s="185">
        <f t="shared" si="274"/>
        <v>0</v>
      </c>
      <c r="W232" s="170"/>
      <c r="X232" s="48"/>
      <c r="Y232" s="185">
        <f t="shared" si="267"/>
        <v>0</v>
      </c>
      <c r="Z232" s="170"/>
      <c r="AA232" s="48"/>
      <c r="AB232" s="48">
        <f t="shared" si="268"/>
        <v>0</v>
      </c>
      <c r="AC232" s="49">
        <f t="shared" si="269"/>
        <v>0</v>
      </c>
      <c r="AD232" s="49">
        <f t="shared" si="269"/>
        <v>0</v>
      </c>
      <c r="AE232" s="44">
        <f t="shared" si="270"/>
        <v>0</v>
      </c>
      <c r="AF232" s="50" t="e">
        <f t="shared" si="271"/>
        <v>#DIV/0!</v>
      </c>
      <c r="AG232" s="46" t="e">
        <f t="shared" si="271"/>
        <v>#DIV/0!</v>
      </c>
      <c r="AH232" s="46" t="e">
        <f t="shared" si="271"/>
        <v>#DIV/0!</v>
      </c>
      <c r="AI232" s="50"/>
      <c r="AJ232" s="46"/>
      <c r="AK232" s="50"/>
      <c r="AL232" s="46"/>
      <c r="AM232" s="37">
        <f t="shared" si="272"/>
        <v>0</v>
      </c>
    </row>
    <row r="233" spans="1:53" s="34" customFormat="1" x14ac:dyDescent="0.2">
      <c r="C233" s="35"/>
      <c r="E233" s="160"/>
      <c r="I233" s="35"/>
      <c r="J233" s="142"/>
      <c r="M233" s="142"/>
      <c r="P233" s="142"/>
      <c r="S233" s="142"/>
      <c r="V233" s="142"/>
      <c r="Y233" s="142"/>
      <c r="AC233" s="35"/>
      <c r="AF233" s="35"/>
      <c r="AI233" s="35"/>
      <c r="AK233" s="35"/>
    </row>
    <row r="234" spans="1:53" s="29" customFormat="1" x14ac:dyDescent="0.2">
      <c r="A234" s="28" t="s">
        <v>1</v>
      </c>
      <c r="B234" s="29" t="s">
        <v>63</v>
      </c>
      <c r="C234" s="30"/>
      <c r="E234" s="161"/>
      <c r="I234" s="31" t="s">
        <v>22</v>
      </c>
      <c r="J234" s="143"/>
      <c r="K234" s="28" t="s">
        <v>25</v>
      </c>
      <c r="M234" s="143"/>
      <c r="N234" s="28" t="s">
        <v>26</v>
      </c>
      <c r="O234" s="28"/>
      <c r="P234" s="190"/>
      <c r="Q234" s="28" t="s">
        <v>27</v>
      </c>
      <c r="S234" s="143"/>
      <c r="T234" s="28" t="s">
        <v>28</v>
      </c>
      <c r="U234" s="28"/>
      <c r="V234" s="190"/>
      <c r="W234" s="28" t="s">
        <v>29</v>
      </c>
      <c r="Y234" s="143"/>
      <c r="Z234" s="28" t="s">
        <v>52</v>
      </c>
      <c r="AC234" s="31" t="s">
        <v>67</v>
      </c>
      <c r="AF234" s="31" t="s">
        <v>34</v>
      </c>
      <c r="AI234" s="31" t="s">
        <v>64</v>
      </c>
      <c r="AK234" s="31" t="s">
        <v>65</v>
      </c>
    </row>
    <row r="235" spans="1:53" s="34" customFormat="1" x14ac:dyDescent="0.2">
      <c r="A235" s="32" t="s">
        <v>15</v>
      </c>
      <c r="B235" s="34" t="s">
        <v>53</v>
      </c>
      <c r="C235" s="33" t="s">
        <v>21</v>
      </c>
      <c r="D235" s="32" t="s">
        <v>17</v>
      </c>
      <c r="E235" s="162" t="s">
        <v>18</v>
      </c>
      <c r="F235" s="32" t="s">
        <v>19</v>
      </c>
      <c r="G235" s="32" t="s">
        <v>20</v>
      </c>
      <c r="H235" s="32" t="s">
        <v>35</v>
      </c>
      <c r="I235" s="33" t="s">
        <v>23</v>
      </c>
      <c r="J235" s="144" t="s">
        <v>24</v>
      </c>
      <c r="K235" s="32" t="s">
        <v>31</v>
      </c>
      <c r="L235" s="32" t="s">
        <v>32</v>
      </c>
      <c r="M235" s="144" t="s">
        <v>33</v>
      </c>
      <c r="N235" s="32" t="s">
        <v>31</v>
      </c>
      <c r="O235" s="32" t="s">
        <v>32</v>
      </c>
      <c r="P235" s="144" t="s">
        <v>33</v>
      </c>
      <c r="Q235" s="32" t="s">
        <v>31</v>
      </c>
      <c r="R235" s="32" t="s">
        <v>32</v>
      </c>
      <c r="S235" s="144" t="s">
        <v>33</v>
      </c>
      <c r="T235" s="32" t="s">
        <v>31</v>
      </c>
      <c r="U235" s="32" t="s">
        <v>32</v>
      </c>
      <c r="V235" s="144" t="s">
        <v>33</v>
      </c>
      <c r="W235" s="32" t="s">
        <v>31</v>
      </c>
      <c r="X235" s="32" t="s">
        <v>32</v>
      </c>
      <c r="Y235" s="144" t="s">
        <v>33</v>
      </c>
      <c r="Z235" s="32" t="s">
        <v>31</v>
      </c>
      <c r="AA235" s="32" t="s">
        <v>32</v>
      </c>
      <c r="AB235" s="32" t="s">
        <v>33</v>
      </c>
      <c r="AC235" s="33" t="s">
        <v>31</v>
      </c>
      <c r="AD235" s="32" t="s">
        <v>32</v>
      </c>
      <c r="AE235" s="32" t="s">
        <v>33</v>
      </c>
      <c r="AF235" s="33" t="s">
        <v>31</v>
      </c>
      <c r="AG235" s="32" t="s">
        <v>32</v>
      </c>
      <c r="AH235" s="32" t="s">
        <v>33</v>
      </c>
      <c r="AI235" s="33" t="s">
        <v>31</v>
      </c>
      <c r="AJ235" s="32" t="s">
        <v>32</v>
      </c>
      <c r="AK235" s="33" t="s">
        <v>31</v>
      </c>
      <c r="AL235" s="32" t="s">
        <v>32</v>
      </c>
      <c r="AM235" s="32" t="s">
        <v>33</v>
      </c>
    </row>
    <row r="236" spans="1:53" s="34" customFormat="1" x14ac:dyDescent="0.2">
      <c r="A236" s="32" t="s">
        <v>16</v>
      </c>
      <c r="B236" s="34" t="s">
        <v>54</v>
      </c>
      <c r="C236" s="35">
        <v>0</v>
      </c>
      <c r="D236" s="34">
        <v>0</v>
      </c>
      <c r="E236" s="163">
        <v>1.1368400000000001</v>
      </c>
      <c r="F236" s="36">
        <v>2.9E-4</v>
      </c>
      <c r="G236" s="36">
        <v>0.120369</v>
      </c>
      <c r="H236" s="37">
        <f>G236/0.0075</f>
        <v>16.049200000000003</v>
      </c>
      <c r="I236" s="38">
        <v>0.92209700000000006</v>
      </c>
      <c r="J236" s="179">
        <v>7.7903200000000006E-2</v>
      </c>
      <c r="M236" s="142"/>
      <c r="P236" s="142"/>
      <c r="S236" s="184">
        <f t="shared" ref="S236:S245" si="275">Q236+R236</f>
        <v>0</v>
      </c>
      <c r="V236" s="184">
        <f t="shared" ref="V236:V237" si="276">T236+U236</f>
        <v>0</v>
      </c>
      <c r="Y236" s="184">
        <f t="shared" ref="Y236" si="277">W236+X236</f>
        <v>0</v>
      </c>
      <c r="AB236" s="39">
        <f t="shared" ref="AB236" si="278">Z236+AA236</f>
        <v>0</v>
      </c>
      <c r="AC236" s="35">
        <v>0</v>
      </c>
      <c r="AD236" s="34">
        <v>0</v>
      </c>
      <c r="AE236" s="34">
        <v>0</v>
      </c>
      <c r="AF236" s="35"/>
      <c r="AI236" s="40">
        <v>1.7566400000000001E-3</v>
      </c>
      <c r="AJ236" s="39">
        <v>7.4335600000000003E-4</v>
      </c>
      <c r="AK236" s="40">
        <f t="shared" ref="AK236:AL245" si="279">AI236*(7710000000000000000)*23.1662*3.016/(6.022E+23)*(C236*24*60*60)</f>
        <v>0</v>
      </c>
      <c r="AL236" s="40">
        <f t="shared" si="279"/>
        <v>0</v>
      </c>
      <c r="AM236" s="37">
        <f>AK236+AL236</f>
        <v>0</v>
      </c>
    </row>
    <row r="237" spans="1:53" s="34" customFormat="1" x14ac:dyDescent="0.2">
      <c r="A237" s="32" t="s">
        <v>55</v>
      </c>
      <c r="B237" s="34" t="s">
        <v>56</v>
      </c>
      <c r="C237" s="35">
        <v>3.5259299999999998</v>
      </c>
      <c r="D237" s="34">
        <v>0.1</v>
      </c>
      <c r="E237" s="163">
        <v>1.1039000000000001</v>
      </c>
      <c r="F237" s="36">
        <v>2.7999999999999998E-4</v>
      </c>
      <c r="G237" s="36">
        <v>9.4120999999999996E-2</v>
      </c>
      <c r="H237" s="37">
        <f t="shared" ref="H237" si="280">G237/0.0075</f>
        <v>12.549466666666667</v>
      </c>
      <c r="I237" s="38">
        <v>0.92140100000000003</v>
      </c>
      <c r="J237" s="179">
        <v>7.8598600000000005E-2</v>
      </c>
      <c r="K237" s="169">
        <v>103000</v>
      </c>
      <c r="L237" s="39">
        <v>19700</v>
      </c>
      <c r="M237" s="184">
        <f>K237+L237</f>
        <v>122700</v>
      </c>
      <c r="N237" s="169">
        <v>2513000</v>
      </c>
      <c r="O237" s="39">
        <v>888000</v>
      </c>
      <c r="P237" s="184">
        <f>N237+O237</f>
        <v>3401000</v>
      </c>
      <c r="Q237" s="169">
        <v>57.81</v>
      </c>
      <c r="R237" s="39">
        <v>7.2770000000000001</v>
      </c>
      <c r="S237" s="184">
        <f t="shared" si="275"/>
        <v>65.087000000000003</v>
      </c>
      <c r="T237" s="169">
        <v>0.20830000000000001</v>
      </c>
      <c r="U237" s="39">
        <v>9.9970000000000007E-3</v>
      </c>
      <c r="V237" s="184">
        <f t="shared" si="276"/>
        <v>0.21829700000000002</v>
      </c>
      <c r="W237" s="169">
        <v>1.0319999999999999E-3</v>
      </c>
      <c r="X237" s="39">
        <v>0</v>
      </c>
      <c r="Y237" s="184">
        <f>W237+X237</f>
        <v>1.0319999999999999E-3</v>
      </c>
      <c r="Z237" s="169">
        <v>0</v>
      </c>
      <c r="AA237" s="39">
        <v>0</v>
      </c>
      <c r="AB237" s="39">
        <f>Z237+AA237</f>
        <v>0</v>
      </c>
      <c r="AC237" s="40">
        <f>(Q237+T237+W237+Z237)/1000</f>
        <v>5.8019332000000007E-2</v>
      </c>
      <c r="AD237" s="40">
        <f>(R237+U237+X237+AA237)/1000</f>
        <v>7.2869970000000008E-3</v>
      </c>
      <c r="AE237" s="34">
        <f>AC237+AD237</f>
        <v>6.530632900000001E-2</v>
      </c>
      <c r="AF237" s="41">
        <f>Q237/AC237/1000</f>
        <v>0.99639203015987832</v>
      </c>
      <c r="AG237" s="41">
        <f>R237/AD237/1000</f>
        <v>0.99862810427944448</v>
      </c>
      <c r="AH237" s="37">
        <f>S237/AE237</f>
        <v>996.64153530969395</v>
      </c>
      <c r="AI237" s="40">
        <v>1.7063600000000001E-3</v>
      </c>
      <c r="AJ237" s="39">
        <v>7.2674100000000004E-4</v>
      </c>
      <c r="AK237" s="40">
        <f t="shared" si="279"/>
        <v>0.46500524974148405</v>
      </c>
      <c r="AL237" s="40">
        <f t="shared" si="279"/>
        <v>5.6168544498739949E-3</v>
      </c>
      <c r="AM237" s="37">
        <f>AK237+AL237</f>
        <v>0.47062210419135803</v>
      </c>
    </row>
    <row r="238" spans="1:53" s="34" customFormat="1" x14ac:dyDescent="0.2">
      <c r="A238" s="32" t="s">
        <v>59</v>
      </c>
      <c r="B238" s="42" t="s">
        <v>66</v>
      </c>
      <c r="C238" s="35">
        <v>35.256599999999999</v>
      </c>
      <c r="D238" s="34">
        <v>1</v>
      </c>
      <c r="E238" s="163">
        <v>1.09118</v>
      </c>
      <c r="F238" s="36">
        <v>2.7E-4</v>
      </c>
      <c r="G238" s="36">
        <v>8.3560999999999996E-2</v>
      </c>
      <c r="H238" s="37">
        <f>G238/0.0075</f>
        <v>11.141466666666666</v>
      </c>
      <c r="I238" s="38">
        <v>0.92060399999999998</v>
      </c>
      <c r="J238" s="179">
        <v>7.9395900000000005E-2</v>
      </c>
      <c r="K238" s="169">
        <v>99550</v>
      </c>
      <c r="L238" s="39">
        <v>19410</v>
      </c>
      <c r="M238" s="184">
        <f t="shared" ref="M238:M245" si="281">K238+L238</f>
        <v>118960</v>
      </c>
      <c r="N238" s="169">
        <v>2512000</v>
      </c>
      <c r="O238" s="39">
        <v>887300</v>
      </c>
      <c r="P238" s="184">
        <f t="shared" ref="P238:P245" si="282">N238+O238</f>
        <v>3399300</v>
      </c>
      <c r="Q238" s="169">
        <v>1340</v>
      </c>
      <c r="R238" s="39">
        <v>174.6</v>
      </c>
      <c r="S238" s="184">
        <f t="shared" si="275"/>
        <v>1514.6</v>
      </c>
      <c r="T238" s="169">
        <v>30.73</v>
      </c>
      <c r="U238" s="39">
        <v>1.665</v>
      </c>
      <c r="V238" s="184">
        <f>T238+U238</f>
        <v>32.395000000000003</v>
      </c>
      <c r="W238" s="169">
        <v>1.607</v>
      </c>
      <c r="X238" s="39">
        <v>3.0689999999999999E-2</v>
      </c>
      <c r="Y238" s="184">
        <f t="shared" ref="Y238:Y245" si="283">W238+X238</f>
        <v>1.6376900000000001</v>
      </c>
      <c r="Z238" s="169">
        <v>1.2E-2</v>
      </c>
      <c r="AA238" s="39">
        <v>9.6529999999999999E-5</v>
      </c>
      <c r="AB238" s="39">
        <f t="shared" ref="AB238:AB245" si="284">Z238+AA238</f>
        <v>1.2096529999999999E-2</v>
      </c>
      <c r="AC238" s="40">
        <f t="shared" ref="AC238:AD245" si="285">(Q238+T238+W238+Z238)/1000</f>
        <v>1.372349</v>
      </c>
      <c r="AD238" s="40">
        <f t="shared" si="285"/>
        <v>0.17629578653</v>
      </c>
      <c r="AE238" s="34">
        <f t="shared" ref="AE238:AE245" si="286">AC238+AD238</f>
        <v>1.5486447865300002</v>
      </c>
      <c r="AF238" s="41">
        <f t="shared" ref="AF238:AG245" si="287">Q238/AC238/1000</f>
        <v>0.97642800774438565</v>
      </c>
      <c r="AG238" s="41">
        <f t="shared" si="287"/>
        <v>0.99038101497841846</v>
      </c>
      <c r="AH238" s="37">
        <f t="shared" ref="AH238:AH245" si="288">S238/AE238</f>
        <v>978.01640064518392</v>
      </c>
      <c r="AI238" s="40">
        <v>1.67475E-3</v>
      </c>
      <c r="AJ238" s="39">
        <v>7.1622899999999998E-4</v>
      </c>
      <c r="AK238" s="40">
        <f t="shared" si="279"/>
        <v>4.5635616602481708</v>
      </c>
      <c r="AL238" s="40">
        <f t="shared" si="279"/>
        <v>5.53560903510164E-2</v>
      </c>
      <c r="AM238" s="37">
        <f t="shared" ref="AM238:AM245" si="289">AK238+AL238</f>
        <v>4.618917750599187</v>
      </c>
    </row>
    <row r="239" spans="1:53" s="34" customFormat="1" x14ac:dyDescent="0.2">
      <c r="A239" s="324" t="e" vm="2">
        <v>#VALUE!</v>
      </c>
      <c r="B239" s="325"/>
      <c r="C239" s="35">
        <v>141.02600000000001</v>
      </c>
      <c r="D239" s="34">
        <v>4</v>
      </c>
      <c r="E239" s="163">
        <v>1.06359</v>
      </c>
      <c r="F239" s="36">
        <v>2.9E-4</v>
      </c>
      <c r="G239" s="36">
        <v>5.9788000000000001E-2</v>
      </c>
      <c r="H239" s="37">
        <f t="shared" ref="H239:H245" si="290">G239/0.0075</f>
        <v>7.9717333333333338</v>
      </c>
      <c r="I239" s="38">
        <v>0.91811399999999999</v>
      </c>
      <c r="J239" s="179">
        <v>8.1886E-2</v>
      </c>
      <c r="K239" s="169">
        <v>88810</v>
      </c>
      <c r="L239" s="39">
        <v>18480</v>
      </c>
      <c r="M239" s="184">
        <f t="shared" si="281"/>
        <v>107290</v>
      </c>
      <c r="N239" s="169">
        <v>2506000</v>
      </c>
      <c r="O239" s="39">
        <v>886700</v>
      </c>
      <c r="P239" s="184">
        <f t="shared" si="282"/>
        <v>3392700</v>
      </c>
      <c r="Q239" s="169">
        <v>4878</v>
      </c>
      <c r="R239" s="39">
        <v>700.3</v>
      </c>
      <c r="S239" s="184">
        <f t="shared" si="275"/>
        <v>5578.3</v>
      </c>
      <c r="T239" s="169">
        <v>400.5</v>
      </c>
      <c r="U239" s="39">
        <v>25.84</v>
      </c>
      <c r="V239" s="184">
        <f>T239+U239</f>
        <v>426.34</v>
      </c>
      <c r="W239" s="169">
        <v>84.95</v>
      </c>
      <c r="X239" s="39">
        <v>1.952</v>
      </c>
      <c r="Y239" s="184">
        <f t="shared" si="283"/>
        <v>86.902000000000001</v>
      </c>
      <c r="Z239" s="169">
        <v>2.7210000000000001</v>
      </c>
      <c r="AA239" s="39">
        <v>2.563E-2</v>
      </c>
      <c r="AB239" s="39">
        <f t="shared" si="284"/>
        <v>2.7466300000000001</v>
      </c>
      <c r="AC239" s="40">
        <f>(Q239+T239+W239+Z239)/1000</f>
        <v>5.3661709999999996</v>
      </c>
      <c r="AD239" s="40">
        <f t="shared" si="285"/>
        <v>0.72811762999999996</v>
      </c>
      <c r="AE239" s="34">
        <f t="shared" si="286"/>
        <v>6.0942886299999994</v>
      </c>
      <c r="AF239" s="41">
        <f t="shared" si="287"/>
        <v>0.90902805743611237</v>
      </c>
      <c r="AG239" s="41">
        <f t="shared" si="287"/>
        <v>0.9617951429084336</v>
      </c>
      <c r="AH239" s="37">
        <f t="shared" si="288"/>
        <v>915.3324265838063</v>
      </c>
      <c r="AI239" s="40">
        <v>1.61725E-3</v>
      </c>
      <c r="AJ239" s="39">
        <v>6.9389500000000004E-4</v>
      </c>
      <c r="AK239" s="40">
        <f t="shared" si="279"/>
        <v>17.627464783624628</v>
      </c>
      <c r="AL239" s="40">
        <f t="shared" si="279"/>
        <v>0.21451973776051247</v>
      </c>
      <c r="AM239" s="37">
        <f t="shared" si="289"/>
        <v>17.84198452138514</v>
      </c>
    </row>
    <row r="240" spans="1:53" s="34" customFormat="1" x14ac:dyDescent="0.2">
      <c r="A240" s="324"/>
      <c r="B240" s="325"/>
      <c r="C240" s="35">
        <v>246.79599999999999</v>
      </c>
      <c r="D240" s="34">
        <v>7</v>
      </c>
      <c r="E240" s="163">
        <v>1.03552</v>
      </c>
      <c r="F240" s="36">
        <v>2.9E-4</v>
      </c>
      <c r="G240" s="36">
        <v>3.4301999999999999E-2</v>
      </c>
      <c r="H240" s="37">
        <f t="shared" si="290"/>
        <v>4.5735999999999999</v>
      </c>
      <c r="I240" s="38">
        <v>0.91530999999999996</v>
      </c>
      <c r="J240" s="179">
        <v>8.4690100000000004E-2</v>
      </c>
      <c r="K240" s="169">
        <v>79080</v>
      </c>
      <c r="L240" s="39">
        <v>17580</v>
      </c>
      <c r="M240" s="184">
        <f t="shared" si="281"/>
        <v>96660</v>
      </c>
      <c r="N240" s="169">
        <v>2501000</v>
      </c>
      <c r="O240" s="39">
        <v>885900</v>
      </c>
      <c r="P240" s="184">
        <f t="shared" si="282"/>
        <v>3386900</v>
      </c>
      <c r="Q240" s="169">
        <v>7455</v>
      </c>
      <c r="R240" s="39">
        <v>1166</v>
      </c>
      <c r="S240" s="184">
        <f t="shared" si="275"/>
        <v>8621</v>
      </c>
      <c r="T240" s="169">
        <v>962.2</v>
      </c>
      <c r="U240" s="39">
        <v>72.349999999999994</v>
      </c>
      <c r="V240" s="184">
        <f>T240+U240</f>
        <v>1034.55</v>
      </c>
      <c r="W240" s="169">
        <v>331.5</v>
      </c>
      <c r="X240" s="39">
        <v>9.4710000000000001</v>
      </c>
      <c r="Y240" s="184">
        <f t="shared" si="283"/>
        <v>340.971</v>
      </c>
      <c r="Z240" s="169">
        <v>19.760000000000002</v>
      </c>
      <c r="AA240" s="39">
        <v>0.22389999999999999</v>
      </c>
      <c r="AB240" s="39">
        <f t="shared" si="284"/>
        <v>19.983900000000002</v>
      </c>
      <c r="AC240" s="40">
        <f t="shared" si="285"/>
        <v>8.768460000000001</v>
      </c>
      <c r="AD240" s="40">
        <f t="shared" si="285"/>
        <v>1.2480448999999998</v>
      </c>
      <c r="AE240" s="34">
        <f t="shared" si="286"/>
        <v>10.016504900000001</v>
      </c>
      <c r="AF240" s="41">
        <f t="shared" si="287"/>
        <v>0.85020630760703697</v>
      </c>
      <c r="AG240" s="41">
        <f t="shared" si="287"/>
        <v>0.93426125935052518</v>
      </c>
      <c r="AH240" s="37">
        <f t="shared" si="288"/>
        <v>860.67945716274733</v>
      </c>
      <c r="AI240" s="40">
        <v>1.58209E-3</v>
      </c>
      <c r="AJ240" s="39">
        <v>6.7905999999999999E-4</v>
      </c>
      <c r="AK240" s="40">
        <f t="shared" si="279"/>
        <v>30.177468823860725</v>
      </c>
      <c r="AL240" s="40">
        <f t="shared" si="279"/>
        <v>0.36738354213014046</v>
      </c>
      <c r="AM240" s="37">
        <f t="shared" si="289"/>
        <v>30.544852365990867</v>
      </c>
    </row>
    <row r="241" spans="1:39" s="34" customFormat="1" x14ac:dyDescent="0.2">
      <c r="A241" s="324"/>
      <c r="B241" s="325"/>
      <c r="C241" s="35">
        <v>352.59300000000002</v>
      </c>
      <c r="D241" s="34">
        <v>10</v>
      </c>
      <c r="E241" s="163">
        <v>1.0078100000000001</v>
      </c>
      <c r="F241" s="36">
        <v>2.5999999999999998E-4</v>
      </c>
      <c r="G241" s="36">
        <v>7.7489999999999998E-3</v>
      </c>
      <c r="H241" s="37">
        <f t="shared" si="290"/>
        <v>1.0332000000000001</v>
      </c>
      <c r="I241" s="38">
        <v>0.91268899999999997</v>
      </c>
      <c r="J241" s="179">
        <v>8.7310700000000005E-2</v>
      </c>
      <c r="K241" s="169">
        <v>70220</v>
      </c>
      <c r="L241" s="39">
        <v>16710</v>
      </c>
      <c r="M241" s="184">
        <f t="shared" si="281"/>
        <v>86930</v>
      </c>
      <c r="N241" s="169">
        <v>2495000</v>
      </c>
      <c r="O241" s="39">
        <v>883500</v>
      </c>
      <c r="P241" s="184">
        <f t="shared" si="282"/>
        <v>3378500</v>
      </c>
      <c r="Q241" s="169">
        <v>9358</v>
      </c>
      <c r="R241" s="39">
        <v>1583</v>
      </c>
      <c r="S241" s="184">
        <f t="shared" si="275"/>
        <v>10941</v>
      </c>
      <c r="T241" s="169">
        <v>1597</v>
      </c>
      <c r="U241" s="39">
        <v>135.4</v>
      </c>
      <c r="V241" s="184">
        <f t="shared" ref="V241:V245" si="291">T241+U241</f>
        <v>1732.4</v>
      </c>
      <c r="W241" s="169">
        <v>701.1</v>
      </c>
      <c r="X241" s="39">
        <v>24.64</v>
      </c>
      <c r="Y241" s="184">
        <f t="shared" si="283"/>
        <v>725.74</v>
      </c>
      <c r="Z241" s="169">
        <v>63.68</v>
      </c>
      <c r="AA241" s="39">
        <v>0.8609</v>
      </c>
      <c r="AB241" s="39">
        <f t="shared" si="284"/>
        <v>64.540899999999993</v>
      </c>
      <c r="AC241" s="40">
        <f t="shared" si="285"/>
        <v>11.71978</v>
      </c>
      <c r="AD241" s="40">
        <f t="shared" si="285"/>
        <v>1.7439009000000001</v>
      </c>
      <c r="AE241" s="34">
        <f t="shared" si="286"/>
        <v>13.4636809</v>
      </c>
      <c r="AF241" s="41">
        <f t="shared" si="287"/>
        <v>0.7984791523390371</v>
      </c>
      <c r="AG241" s="41">
        <f t="shared" si="287"/>
        <v>0.90773506682633165</v>
      </c>
      <c r="AH241" s="37">
        <f t="shared" si="288"/>
        <v>812.63066773960747</v>
      </c>
      <c r="AI241" s="40">
        <v>1.56123E-3</v>
      </c>
      <c r="AJ241" s="39">
        <v>6.6633999999999997E-4</v>
      </c>
      <c r="AK241" s="40">
        <f t="shared" si="279"/>
        <v>42.545544085298367</v>
      </c>
      <c r="AL241" s="40">
        <f t="shared" si="279"/>
        <v>0.51500256544340239</v>
      </c>
      <c r="AM241" s="37">
        <f t="shared" si="289"/>
        <v>43.06054665074177</v>
      </c>
    </row>
    <row r="242" spans="1:39" s="34" customFormat="1" x14ac:dyDescent="0.2">
      <c r="A242" s="324"/>
      <c r="B242" s="325"/>
      <c r="C242" s="35">
        <v>705.18499999999995</v>
      </c>
      <c r="D242" s="34">
        <v>20</v>
      </c>
      <c r="E242" s="163">
        <v>0.92989999999999995</v>
      </c>
      <c r="F242" s="36">
        <v>2.7999999999999998E-4</v>
      </c>
      <c r="G242" s="36">
        <v>-7.5384000000000007E-2</v>
      </c>
      <c r="H242" s="37">
        <f t="shared" si="290"/>
        <v>-10.051200000000001</v>
      </c>
      <c r="I242" s="38">
        <v>0.90325500000000003</v>
      </c>
      <c r="J242" s="179">
        <v>9.6744999999999998E-2</v>
      </c>
      <c r="K242" s="169">
        <v>45840</v>
      </c>
      <c r="L242" s="39">
        <v>14060</v>
      </c>
      <c r="M242" s="184">
        <f t="shared" si="281"/>
        <v>59900</v>
      </c>
      <c r="N242" s="169">
        <v>2474000</v>
      </c>
      <c r="O242" s="39">
        <v>880700</v>
      </c>
      <c r="P242" s="184">
        <f t="shared" si="282"/>
        <v>3354700</v>
      </c>
      <c r="Q242" s="169">
        <v>12570</v>
      </c>
      <c r="R242" s="39">
        <v>2610</v>
      </c>
      <c r="S242" s="184">
        <f t="shared" si="275"/>
        <v>15180</v>
      </c>
      <c r="T242" s="169">
        <v>3509</v>
      </c>
      <c r="U242" s="39">
        <v>405.1</v>
      </c>
      <c r="V242" s="184">
        <f t="shared" si="291"/>
        <v>3914.1</v>
      </c>
      <c r="W242" s="169">
        <v>2421</v>
      </c>
      <c r="X242" s="39">
        <v>136.19999999999999</v>
      </c>
      <c r="Y242" s="184">
        <f t="shared" si="283"/>
        <v>2557.1999999999998</v>
      </c>
      <c r="Z242" s="169">
        <v>505.2</v>
      </c>
      <c r="AA242" s="39">
        <v>10.26</v>
      </c>
      <c r="AB242" s="39">
        <f t="shared" si="284"/>
        <v>515.46</v>
      </c>
      <c r="AC242" s="40">
        <f t="shared" si="285"/>
        <v>19.005200000000002</v>
      </c>
      <c r="AD242" s="40">
        <f t="shared" si="285"/>
        <v>3.1615600000000001</v>
      </c>
      <c r="AE242" s="34">
        <f t="shared" si="286"/>
        <v>22.166760000000004</v>
      </c>
      <c r="AF242" s="41">
        <f t="shared" si="287"/>
        <v>0.66139793319723017</v>
      </c>
      <c r="AG242" s="41">
        <f t="shared" si="287"/>
        <v>0.82554182112627938</v>
      </c>
      <c r="AH242" s="37">
        <f t="shared" si="288"/>
        <v>684.80914666825447</v>
      </c>
      <c r="AI242" s="40">
        <v>1.55835E-3</v>
      </c>
      <c r="AJ242" s="39">
        <v>6.5165600000000002E-4</v>
      </c>
      <c r="AK242" s="40">
        <f t="shared" si="279"/>
        <v>84.934000251561628</v>
      </c>
      <c r="AL242" s="40">
        <f t="shared" si="279"/>
        <v>1.0073071158465223</v>
      </c>
      <c r="AM242" s="37">
        <f t="shared" si="289"/>
        <v>85.941307367408143</v>
      </c>
    </row>
    <row r="243" spans="1:39" s="34" customFormat="1" x14ac:dyDescent="0.2">
      <c r="A243" s="324"/>
      <c r="B243" s="325"/>
      <c r="C243" s="35">
        <v>1057.78</v>
      </c>
      <c r="D243" s="34">
        <v>30</v>
      </c>
      <c r="E243" s="163">
        <v>0.85782999999999998</v>
      </c>
      <c r="F243" s="36">
        <v>2.7E-4</v>
      </c>
      <c r="G243" s="36">
        <v>-0.16573199999999999</v>
      </c>
      <c r="H243" s="37">
        <f t="shared" si="290"/>
        <v>-22.0976</v>
      </c>
      <c r="I243" s="38">
        <v>0.893818</v>
      </c>
      <c r="J243" s="179">
        <v>0.106182</v>
      </c>
      <c r="K243" s="169">
        <v>28120</v>
      </c>
      <c r="L243" s="39">
        <v>11600</v>
      </c>
      <c r="M243" s="184">
        <f t="shared" si="281"/>
        <v>39720</v>
      </c>
      <c r="N243" s="169">
        <v>2451000</v>
      </c>
      <c r="O243" s="39"/>
      <c r="P243" s="184">
        <f t="shared" si="282"/>
        <v>2451000</v>
      </c>
      <c r="Q243" s="169">
        <v>13680</v>
      </c>
      <c r="R243" s="39">
        <v>3317</v>
      </c>
      <c r="S243" s="184">
        <f t="shared" si="275"/>
        <v>16997</v>
      </c>
      <c r="T243" s="169">
        <v>5214</v>
      </c>
      <c r="U243" s="39">
        <v>734.5</v>
      </c>
      <c r="V243" s="184">
        <f t="shared" si="291"/>
        <v>5948.5</v>
      </c>
      <c r="W243" s="169">
        <v>3619</v>
      </c>
      <c r="X243" s="39">
        <v>312.5</v>
      </c>
      <c r="Y243" s="184">
        <f t="shared" si="283"/>
        <v>3931.5</v>
      </c>
      <c r="Z243" s="169">
        <v>1362</v>
      </c>
      <c r="AA243" s="39">
        <v>40.409999999999997</v>
      </c>
      <c r="AB243" s="39">
        <f t="shared" si="284"/>
        <v>1402.41</v>
      </c>
      <c r="AC243" s="40">
        <f t="shared" si="285"/>
        <v>23.875</v>
      </c>
      <c r="AD243" s="40">
        <f t="shared" si="285"/>
        <v>4.4044099999999995</v>
      </c>
      <c r="AE243" s="34">
        <f t="shared" si="286"/>
        <v>28.279409999999999</v>
      </c>
      <c r="AF243" s="41">
        <f t="shared" si="287"/>
        <v>0.57298429319371724</v>
      </c>
      <c r="AG243" s="41">
        <f t="shared" si="287"/>
        <v>0.75310881593675438</v>
      </c>
      <c r="AH243" s="37">
        <f t="shared" si="288"/>
        <v>601.03799902473213</v>
      </c>
      <c r="AI243" s="40">
        <v>1.5925799999999999E-3</v>
      </c>
      <c r="AJ243" s="39">
        <v>6.4775599999999998E-4</v>
      </c>
      <c r="AK243" s="40">
        <f t="shared" si="279"/>
        <v>130.19973992707767</v>
      </c>
      <c r="AL243" s="40">
        <f t="shared" si="279"/>
        <v>1.5019179478105318</v>
      </c>
      <c r="AM243" s="37">
        <f t="shared" si="289"/>
        <v>131.70165787488821</v>
      </c>
    </row>
    <row r="244" spans="1:39" s="34" customFormat="1" x14ac:dyDescent="0.2">
      <c r="A244" s="324"/>
      <c r="B244" s="325"/>
      <c r="C244" s="35">
        <v>1410.37</v>
      </c>
      <c r="D244" s="34">
        <v>40</v>
      </c>
      <c r="E244" s="163"/>
      <c r="F244" s="36"/>
      <c r="G244" s="36"/>
      <c r="H244" s="37">
        <f t="shared" si="290"/>
        <v>0</v>
      </c>
      <c r="I244" s="38"/>
      <c r="J244" s="179"/>
      <c r="K244" s="169"/>
      <c r="L244" s="39"/>
      <c r="M244" s="184">
        <f t="shared" si="281"/>
        <v>0</v>
      </c>
      <c r="N244" s="169"/>
      <c r="O244" s="39"/>
      <c r="P244" s="184">
        <f t="shared" si="282"/>
        <v>0</v>
      </c>
      <c r="Q244" s="169"/>
      <c r="R244" s="39"/>
      <c r="S244" s="184">
        <f t="shared" si="275"/>
        <v>0</v>
      </c>
      <c r="T244" s="169"/>
      <c r="U244" s="39"/>
      <c r="V244" s="184">
        <f t="shared" si="291"/>
        <v>0</v>
      </c>
      <c r="W244" s="169"/>
      <c r="X244" s="39"/>
      <c r="Y244" s="184">
        <f t="shared" si="283"/>
        <v>0</v>
      </c>
      <c r="Z244" s="169"/>
      <c r="AA244" s="39"/>
      <c r="AB244" s="39">
        <f t="shared" si="284"/>
        <v>0</v>
      </c>
      <c r="AC244" s="40">
        <f t="shared" si="285"/>
        <v>0</v>
      </c>
      <c r="AD244" s="40">
        <f t="shared" si="285"/>
        <v>0</v>
      </c>
      <c r="AE244" s="34">
        <f t="shared" si="286"/>
        <v>0</v>
      </c>
      <c r="AF244" s="41" t="e">
        <f t="shared" si="287"/>
        <v>#DIV/0!</v>
      </c>
      <c r="AG244" s="41" t="e">
        <f t="shared" si="287"/>
        <v>#DIV/0!</v>
      </c>
      <c r="AH244" s="37" t="e">
        <f t="shared" si="288"/>
        <v>#DIV/0!</v>
      </c>
      <c r="AI244" s="40"/>
      <c r="AJ244" s="39"/>
      <c r="AK244" s="40">
        <f t="shared" si="279"/>
        <v>0</v>
      </c>
      <c r="AL244" s="40">
        <f t="shared" si="279"/>
        <v>0</v>
      </c>
      <c r="AM244" s="37">
        <f t="shared" si="289"/>
        <v>0</v>
      </c>
    </row>
    <row r="245" spans="1:39" s="44" customFormat="1" x14ac:dyDescent="0.2">
      <c r="A245" s="326"/>
      <c r="B245" s="327"/>
      <c r="C245" s="43">
        <v>1762.96</v>
      </c>
      <c r="D245" s="44">
        <v>50</v>
      </c>
      <c r="E245" s="164"/>
      <c r="F245" s="45"/>
      <c r="G245" s="45"/>
      <c r="H245" s="46">
        <f t="shared" si="290"/>
        <v>0</v>
      </c>
      <c r="I245" s="47"/>
      <c r="J245" s="180"/>
      <c r="K245" s="170"/>
      <c r="L245" s="48"/>
      <c r="M245" s="185">
        <f t="shared" si="281"/>
        <v>0</v>
      </c>
      <c r="N245" s="170"/>
      <c r="O245" s="48"/>
      <c r="P245" s="185">
        <f t="shared" si="282"/>
        <v>0</v>
      </c>
      <c r="Q245" s="170"/>
      <c r="R245" s="48"/>
      <c r="S245" s="185">
        <f t="shared" si="275"/>
        <v>0</v>
      </c>
      <c r="T245" s="170"/>
      <c r="U245" s="48"/>
      <c r="V245" s="185">
        <f t="shared" si="291"/>
        <v>0</v>
      </c>
      <c r="W245" s="170"/>
      <c r="X245" s="48"/>
      <c r="Y245" s="185">
        <f t="shared" si="283"/>
        <v>0</v>
      </c>
      <c r="Z245" s="170"/>
      <c r="AA245" s="48"/>
      <c r="AB245" s="48">
        <f t="shared" si="284"/>
        <v>0</v>
      </c>
      <c r="AC245" s="40">
        <f t="shared" si="285"/>
        <v>0</v>
      </c>
      <c r="AD245" s="40">
        <f t="shared" si="285"/>
        <v>0</v>
      </c>
      <c r="AE245" s="44">
        <f t="shared" si="286"/>
        <v>0</v>
      </c>
      <c r="AF245" s="41" t="e">
        <f t="shared" si="287"/>
        <v>#DIV/0!</v>
      </c>
      <c r="AG245" s="41" t="e">
        <f t="shared" si="287"/>
        <v>#DIV/0!</v>
      </c>
      <c r="AH245" s="46" t="e">
        <f t="shared" si="288"/>
        <v>#DIV/0!</v>
      </c>
      <c r="AI245" s="49"/>
      <c r="AJ245" s="48"/>
      <c r="AK245" s="40">
        <f t="shared" si="279"/>
        <v>0</v>
      </c>
      <c r="AL245" s="40">
        <f t="shared" si="279"/>
        <v>0</v>
      </c>
      <c r="AM245" s="37">
        <f t="shared" si="289"/>
        <v>0</v>
      </c>
    </row>
  </sheetData>
  <mergeCells count="20"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  <mergeCell ref="A27:B31"/>
    <mergeCell ref="A38:B42"/>
    <mergeCell ref="A49:B53"/>
    <mergeCell ref="A106:B110"/>
    <mergeCell ref="A16:B20"/>
    <mergeCell ref="A60:B64"/>
    <mergeCell ref="A71:B75"/>
    <mergeCell ref="A84:B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MCODE</vt:lpstr>
      <vt:lpstr>Li</vt:lpstr>
      <vt:lpstr>Results 3 Figs</vt:lpstr>
      <vt:lpstr>Results 3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2024-09-06T18:23:33Z</dcterms:modified>
</cp:coreProperties>
</file>