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patrickpark/Desktop/elwr/"/>
    </mc:Choice>
  </mc:AlternateContent>
  <xr:revisionPtr revIDLastSave="0" documentId="13_ncr:1_{0AE9350C-0A05-2944-AA7D-D086E7872E21}" xr6:coauthVersionLast="47" xr6:coauthVersionMax="47" xr10:uidLastSave="{00000000-0000-0000-0000-000000000000}"/>
  <bookViews>
    <workbookView xWindow="0" yWindow="0" windowWidth="30720" windowHeight="19200" activeTab="2" xr2:uid="{00000000-000D-0000-FFFF-FFFF00000000}"/>
  </bookViews>
  <sheets>
    <sheet name="MCODE (2)" sheetId="3" r:id="rId1"/>
    <sheet name="MCOD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1" i="2" l="1"/>
  <c r="AG61" i="2" s="1"/>
  <c r="AD60" i="2"/>
  <c r="AD59" i="2"/>
  <c r="AG59" i="2" s="1"/>
  <c r="AD58" i="2"/>
  <c r="AG58" i="2" s="1"/>
  <c r="AD57" i="2"/>
  <c r="AG57" i="2" s="1"/>
  <c r="AD56" i="2"/>
  <c r="AD55" i="2"/>
  <c r="AG55" i="2" s="1"/>
  <c r="AD54" i="2"/>
  <c r="AG54" i="2" s="1"/>
  <c r="AD53" i="2"/>
  <c r="AG53" i="2" s="1"/>
  <c r="AB52" i="2"/>
  <c r="Y52" i="2"/>
  <c r="V52" i="2"/>
  <c r="V53" i="2"/>
  <c r="S52" i="2"/>
  <c r="S53" i="2"/>
  <c r="M41" i="2"/>
  <c r="M42" i="2"/>
  <c r="AH41" i="2"/>
  <c r="AH42" i="2"/>
  <c r="AH43" i="2"/>
  <c r="M54" i="2"/>
  <c r="M55" i="2"/>
  <c r="M56" i="2"/>
  <c r="AC61" i="2"/>
  <c r="AF61" i="2" s="1"/>
  <c r="AB61" i="2"/>
  <c r="Y61" i="2"/>
  <c r="V61" i="2"/>
  <c r="S61" i="2"/>
  <c r="P61" i="2"/>
  <c r="M61" i="2"/>
  <c r="H61" i="2"/>
  <c r="AG60" i="2"/>
  <c r="AC60" i="2"/>
  <c r="AF60" i="2" s="1"/>
  <c r="AB60" i="2"/>
  <c r="Y60" i="2"/>
  <c r="V60" i="2"/>
  <c r="S60" i="2"/>
  <c r="P60" i="2"/>
  <c r="M60" i="2"/>
  <c r="H60" i="2"/>
  <c r="AC59" i="2"/>
  <c r="AE59" i="2" s="1"/>
  <c r="AB59" i="2"/>
  <c r="Y59" i="2"/>
  <c r="V59" i="2"/>
  <c r="S59" i="2"/>
  <c r="P59" i="2"/>
  <c r="M59" i="2"/>
  <c r="H59" i="2"/>
  <c r="AC58" i="2"/>
  <c r="AF58" i="2" s="1"/>
  <c r="AB58" i="2"/>
  <c r="Y58" i="2"/>
  <c r="V58" i="2"/>
  <c r="S58" i="2"/>
  <c r="P58" i="2"/>
  <c r="M58" i="2"/>
  <c r="H58" i="2"/>
  <c r="AC57" i="2"/>
  <c r="AF57" i="2" s="1"/>
  <c r="AB57" i="2"/>
  <c r="Y57" i="2"/>
  <c r="V57" i="2"/>
  <c r="S57" i="2"/>
  <c r="P57" i="2"/>
  <c r="M57" i="2"/>
  <c r="H57" i="2"/>
  <c r="AJ56" i="2"/>
  <c r="AG56" i="2"/>
  <c r="AC56" i="2"/>
  <c r="AF56" i="2" s="1"/>
  <c r="AB56" i="2"/>
  <c r="Y56" i="2"/>
  <c r="V56" i="2"/>
  <c r="S56" i="2"/>
  <c r="P56" i="2"/>
  <c r="H56" i="2"/>
  <c r="AC55" i="2"/>
  <c r="AB55" i="2"/>
  <c r="Y55" i="2"/>
  <c r="V55" i="2"/>
  <c r="S55" i="2"/>
  <c r="P55" i="2"/>
  <c r="H55" i="2"/>
  <c r="AC54" i="2"/>
  <c r="AB54" i="2"/>
  <c r="Y54" i="2"/>
  <c r="V54" i="2"/>
  <c r="S54" i="2"/>
  <c r="P54" i="2"/>
  <c r="H54" i="2"/>
  <c r="AC53" i="2"/>
  <c r="AE53" i="2" s="1"/>
  <c r="AB53" i="2"/>
  <c r="Y53" i="2"/>
  <c r="P53" i="2"/>
  <c r="M53" i="2"/>
  <c r="H53" i="2"/>
  <c r="H52" i="2"/>
  <c r="AF41" i="2"/>
  <c r="AF42" i="2"/>
  <c r="AF43" i="2"/>
  <c r="AF44" i="2"/>
  <c r="AF45" i="2"/>
  <c r="AF46" i="2"/>
  <c r="AF47" i="2"/>
  <c r="AF48" i="2"/>
  <c r="AE41" i="2"/>
  <c r="AE42" i="2"/>
  <c r="AE43" i="2"/>
  <c r="V42" i="2"/>
  <c r="V43" i="2"/>
  <c r="V41" i="2"/>
  <c r="AG48" i="2"/>
  <c r="AC48" i="2"/>
  <c r="AB48" i="2"/>
  <c r="Y48" i="2"/>
  <c r="V48" i="2"/>
  <c r="S48" i="2"/>
  <c r="P48" i="2"/>
  <c r="M48" i="2"/>
  <c r="H48" i="2"/>
  <c r="AG47" i="2"/>
  <c r="AC47" i="2"/>
  <c r="AB47" i="2"/>
  <c r="Y47" i="2"/>
  <c r="V47" i="2"/>
  <c r="S47" i="2"/>
  <c r="P47" i="2"/>
  <c r="M47" i="2"/>
  <c r="H47" i="2"/>
  <c r="AG46" i="2"/>
  <c r="AC46" i="2"/>
  <c r="AB46" i="2"/>
  <c r="Y46" i="2"/>
  <c r="V46" i="2"/>
  <c r="S46" i="2"/>
  <c r="P46" i="2"/>
  <c r="M46" i="2"/>
  <c r="H46" i="2"/>
  <c r="AG45" i="2"/>
  <c r="AC45" i="2"/>
  <c r="AB45" i="2"/>
  <c r="Y45" i="2"/>
  <c r="V45" i="2"/>
  <c r="S45" i="2"/>
  <c r="P45" i="2"/>
  <c r="M45" i="2"/>
  <c r="H45" i="2"/>
  <c r="AG44" i="2"/>
  <c r="AC44" i="2"/>
  <c r="AB44" i="2"/>
  <c r="Y44" i="2"/>
  <c r="V44" i="2"/>
  <c r="S44" i="2"/>
  <c r="P44" i="2"/>
  <c r="M44" i="2"/>
  <c r="H44" i="2"/>
  <c r="AJ43" i="2"/>
  <c r="AG43" i="2"/>
  <c r="AC43" i="2"/>
  <c r="AB43" i="2"/>
  <c r="Y43" i="2"/>
  <c r="S43" i="2"/>
  <c r="P43" i="2"/>
  <c r="M43" i="2"/>
  <c r="H43" i="2"/>
  <c r="AC42" i="2"/>
  <c r="AB42" i="2"/>
  <c r="Y42" i="2"/>
  <c r="S42" i="2"/>
  <c r="P42" i="2"/>
  <c r="H42" i="2"/>
  <c r="AC41" i="2"/>
  <c r="AB41" i="2"/>
  <c r="Y41" i="2"/>
  <c r="S41" i="2"/>
  <c r="P41" i="2"/>
  <c r="H41" i="2"/>
  <c r="AG40" i="2"/>
  <c r="AC40" i="2"/>
  <c r="AF40" i="2" s="1"/>
  <c r="AB40" i="2"/>
  <c r="Y40" i="2"/>
  <c r="V40" i="2"/>
  <c r="S40" i="2"/>
  <c r="P40" i="2"/>
  <c r="M40" i="2"/>
  <c r="H40" i="2"/>
  <c r="H39" i="2"/>
  <c r="AF28" i="2"/>
  <c r="AF29" i="2"/>
  <c r="AF30" i="2"/>
  <c r="AF31" i="2"/>
  <c r="AF32" i="2"/>
  <c r="AF33" i="2"/>
  <c r="AF34" i="2"/>
  <c r="AF35" i="2"/>
  <c r="AC28" i="2"/>
  <c r="AC29" i="2"/>
  <c r="AC30" i="2"/>
  <c r="AC31" i="2"/>
  <c r="AC32" i="2"/>
  <c r="AC33" i="2"/>
  <c r="AC34" i="2"/>
  <c r="AC35" i="2"/>
  <c r="AC27" i="2"/>
  <c r="AB35" i="2"/>
  <c r="AB34" i="2"/>
  <c r="AB33" i="2"/>
  <c r="AB32" i="2"/>
  <c r="AB31" i="2"/>
  <c r="AB30" i="2"/>
  <c r="AB29" i="2"/>
  <c r="AB28" i="2"/>
  <c r="AB27" i="2"/>
  <c r="Y28" i="2"/>
  <c r="Y29" i="2"/>
  <c r="S28" i="2"/>
  <c r="S29" i="2"/>
  <c r="P28" i="2"/>
  <c r="P29" i="2"/>
  <c r="H28" i="2"/>
  <c r="H29" i="2"/>
  <c r="AG35" i="2"/>
  <c r="Y35" i="2"/>
  <c r="V35" i="2"/>
  <c r="S35" i="2"/>
  <c r="P35" i="2"/>
  <c r="M35" i="2"/>
  <c r="H35" i="2"/>
  <c r="AG34" i="2"/>
  <c r="Y34" i="2"/>
  <c r="V34" i="2"/>
  <c r="S34" i="2"/>
  <c r="P34" i="2"/>
  <c r="M34" i="2"/>
  <c r="H34" i="2"/>
  <c r="AG33" i="2"/>
  <c r="Y33" i="2"/>
  <c r="V33" i="2"/>
  <c r="S33" i="2"/>
  <c r="P33" i="2"/>
  <c r="M33" i="2"/>
  <c r="H33" i="2"/>
  <c r="Y32" i="2"/>
  <c r="V32" i="2"/>
  <c r="S32" i="2"/>
  <c r="P32" i="2"/>
  <c r="M32" i="2"/>
  <c r="H32" i="2"/>
  <c r="AG31" i="2"/>
  <c r="Y31" i="2"/>
  <c r="V31" i="2"/>
  <c r="S31" i="2"/>
  <c r="P31" i="2"/>
  <c r="M31" i="2"/>
  <c r="H31" i="2"/>
  <c r="AJ30" i="2"/>
  <c r="AG30" i="2"/>
  <c r="Y30" i="2"/>
  <c r="V30" i="2"/>
  <c r="S30" i="2"/>
  <c r="P30" i="2"/>
  <c r="M30" i="2"/>
  <c r="H30" i="2"/>
  <c r="AG27" i="2"/>
  <c r="AE27" i="2"/>
  <c r="Y27" i="2"/>
  <c r="V27" i="2"/>
  <c r="S27" i="2"/>
  <c r="P27" i="2"/>
  <c r="M27" i="2"/>
  <c r="H27" i="2"/>
  <c r="H26" i="2"/>
  <c r="AA9" i="3"/>
  <c r="Z9" i="3"/>
  <c r="Y9" i="3"/>
  <c r="G9" i="3"/>
  <c r="U9" i="3" s="1"/>
  <c r="W9" i="3" s="1"/>
  <c r="D8" i="3"/>
  <c r="D10" i="3"/>
  <c r="G11" i="3"/>
  <c r="M11" i="3" s="1"/>
  <c r="O11" i="3" s="1"/>
  <c r="F2" i="3"/>
  <c r="G8" i="3"/>
  <c r="L8" i="3" s="1"/>
  <c r="N8" i="3" s="1"/>
  <c r="G10" i="3"/>
  <c r="L10" i="3" s="1"/>
  <c r="N10" i="3" s="1"/>
  <c r="AJ17" i="2"/>
  <c r="AJ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S21" i="2"/>
  <c r="S20" i="2"/>
  <c r="S19" i="2"/>
  <c r="S18" i="2"/>
  <c r="S17" i="2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G19" i="2"/>
  <c r="AD22" i="2"/>
  <c r="AG22" i="2" s="1"/>
  <c r="AC22" i="2"/>
  <c r="AD21" i="2"/>
  <c r="AG21" i="2" s="1"/>
  <c r="AC21" i="2"/>
  <c r="AF21" i="2" s="1"/>
  <c r="AD20" i="2"/>
  <c r="AG20" i="2" s="1"/>
  <c r="AC20" i="2"/>
  <c r="AF20" i="2" s="1"/>
  <c r="AD19" i="2"/>
  <c r="AC19" i="2"/>
  <c r="AD18" i="2"/>
  <c r="AG18" i="2" s="1"/>
  <c r="AC18" i="2"/>
  <c r="AD17" i="2"/>
  <c r="AG17" i="2" s="1"/>
  <c r="AC17" i="2"/>
  <c r="AE17" i="2" s="1"/>
  <c r="AD16" i="2"/>
  <c r="AG16" i="2" s="1"/>
  <c r="AC16" i="2"/>
  <c r="AF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S10" i="2"/>
  <c r="S9" i="2"/>
  <c r="S8" i="2"/>
  <c r="S7" i="2"/>
  <c r="S6" i="2"/>
  <c r="S5" i="2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AC6" i="2"/>
  <c r="AD6" i="2"/>
  <c r="AG6" i="2" s="1"/>
  <c r="AC7" i="2"/>
  <c r="AF7" i="2" s="1"/>
  <c r="AD7" i="2"/>
  <c r="AG7" i="2" s="1"/>
  <c r="AC8" i="2"/>
  <c r="AF8" i="2" s="1"/>
  <c r="AD8" i="2"/>
  <c r="AG8" i="2" s="1"/>
  <c r="AC9" i="2"/>
  <c r="AF9" i="2" s="1"/>
  <c r="AD9" i="2"/>
  <c r="AG9" i="2" s="1"/>
  <c r="AC10" i="2"/>
  <c r="AF10" i="2" s="1"/>
  <c r="AD10" i="2"/>
  <c r="AG10" i="2" s="1"/>
  <c r="AC11" i="2"/>
  <c r="AF11" i="2" s="1"/>
  <c r="AD11" i="2"/>
  <c r="AG11" i="2" s="1"/>
  <c r="AD5" i="2"/>
  <c r="AG5" i="2" s="1"/>
  <c r="AC5" i="2"/>
  <c r="AF5" i="2" s="1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AF53" i="2" l="1"/>
  <c r="AE55" i="2"/>
  <c r="AE54" i="2"/>
  <c r="AH53" i="2"/>
  <c r="AF54" i="2"/>
  <c r="AH55" i="2"/>
  <c r="AH54" i="2"/>
  <c r="AE61" i="2"/>
  <c r="AH61" i="2"/>
  <c r="AH59" i="2"/>
  <c r="AF59" i="2"/>
  <c r="AE56" i="2"/>
  <c r="AH56" i="2" s="1"/>
  <c r="AF55" i="2"/>
  <c r="AE57" i="2"/>
  <c r="AH57" i="2" s="1"/>
  <c r="AE58" i="2"/>
  <c r="AH58" i="2" s="1"/>
  <c r="AE60" i="2"/>
  <c r="AH60" i="2" s="1"/>
  <c r="AE45" i="2"/>
  <c r="AE46" i="2"/>
  <c r="AE48" i="2"/>
  <c r="AH48" i="2"/>
  <c r="AE44" i="2"/>
  <c r="AH44" i="2" s="1"/>
  <c r="AH46" i="2"/>
  <c r="AH45" i="2"/>
  <c r="AE47" i="2"/>
  <c r="AH47" i="2" s="1"/>
  <c r="AE40" i="2"/>
  <c r="AH40" i="2" s="1"/>
  <c r="AE19" i="2"/>
  <c r="AE22" i="2"/>
  <c r="AH19" i="2"/>
  <c r="AE18" i="2"/>
  <c r="AE9" i="2"/>
  <c r="AE8" i="2"/>
  <c r="AH8" i="2" s="1"/>
  <c r="AE7" i="2"/>
  <c r="AE20" i="2"/>
  <c r="AH20" i="2" s="1"/>
  <c r="AH17" i="2"/>
  <c r="AH27" i="2"/>
  <c r="AH18" i="2"/>
  <c r="AE32" i="2"/>
  <c r="AH32" i="2" s="1"/>
  <c r="AE34" i="2"/>
  <c r="AH34" i="2" s="1"/>
  <c r="AE33" i="2"/>
  <c r="AH33" i="2" s="1"/>
  <c r="AE6" i="2"/>
  <c r="AH6" i="2" s="1"/>
  <c r="AE30" i="2"/>
  <c r="AH30" i="2" s="1"/>
  <c r="AF6" i="2"/>
  <c r="AE31" i="2"/>
  <c r="AE5" i="2"/>
  <c r="AH5" i="2" s="1"/>
  <c r="AG32" i="2"/>
  <c r="AH9" i="2"/>
  <c r="AF22" i="2"/>
  <c r="AH7" i="2"/>
  <c r="AH22" i="2"/>
  <c r="AE10" i="2"/>
  <c r="AH10" i="2" s="1"/>
  <c r="AF27" i="2"/>
  <c r="AF17" i="2"/>
  <c r="AF18" i="2"/>
  <c r="AH31" i="2"/>
  <c r="AE11" i="2"/>
  <c r="AH11" i="2" s="1"/>
  <c r="AE35" i="2"/>
  <c r="AH35" i="2" s="1"/>
  <c r="AE16" i="2"/>
  <c r="AH16" i="2" s="1"/>
  <c r="AE21" i="2"/>
  <c r="AH21" i="2" s="1"/>
  <c r="AF19" i="2"/>
  <c r="L9" i="3"/>
  <c r="N9" i="3" s="1"/>
  <c r="T9" i="3"/>
  <c r="V9" i="3" s="1"/>
  <c r="M9" i="3"/>
  <c r="O9" i="3" s="1"/>
  <c r="U11" i="3"/>
  <c r="W11" i="3" s="1"/>
  <c r="T11" i="3"/>
  <c r="V11" i="3" s="1"/>
  <c r="L11" i="3"/>
  <c r="U10" i="3"/>
  <c r="W10" i="3" s="1"/>
  <c r="T10" i="3"/>
  <c r="M10" i="3"/>
  <c r="O10" i="3" s="1"/>
  <c r="U8" i="3"/>
  <c r="W8" i="3" s="1"/>
  <c r="T8" i="3"/>
  <c r="M8" i="3"/>
  <c r="O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Y11" i="3" l="1"/>
  <c r="AA8" i="3"/>
  <c r="V8" i="3"/>
  <c r="AA10" i="3"/>
  <c r="V10" i="3"/>
  <c r="N11" i="3"/>
  <c r="AA11" i="3"/>
  <c r="Z11" i="3"/>
  <c r="Z10" i="3"/>
  <c r="Y10" i="3"/>
  <c r="Y8" i="3"/>
  <c r="Z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<sst xmlns="http://schemas.openxmlformats.org/spreadsheetml/2006/main" count="374" uniqueCount="97">
  <si>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</si>
  <si>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</si>
  <si>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</si>
  <si>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</si>
  <si>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</si>
  <si>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</si>
  <si>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</si>
  <si>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</si>
  <si>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</si>
  <si>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</si>
  <si>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</si>
  <si>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</si>
  <si>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</si>
  <si>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</si>
  <si>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</si>
  <si>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</si>
  <si>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</si>
  <si>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</si>
  <si>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</si>
  <si>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</si>
  <si>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</si>
  <si>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</si>
  <si>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</si>
  <si>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</si>
  <si>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</si>
  <si>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</si>
  <si>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</si>
  <si>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</si>
  <si>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</si>
  <si>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</si>
  <si>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</si>
  <si>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</si>
  <si>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</si>
  <si>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</si>
  <si>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</si>
  <si>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</si>
  <si>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</si>
  <si>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</si>
  <si>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</si>
  <si>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</si>
  <si>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</si>
  <si>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</si>
  <si>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</si>
  <si>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</si>
  <si>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</si>
  <si>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</si>
  <si>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</si>
  <si>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</si>
  <si>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</si>
  <si>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</si>
  <si>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</si>
  <si>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</si>
  <si>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</si>
  <si>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</si>
  <si>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</si>
  <si>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</si>
  <si>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</si>
  <si>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</si>
  <si>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</si>
  <si>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</si>
  <si>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</si>
  <si>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</si>
  <si>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</si>
  <si>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</si>
  <si>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</si>
  <si>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</si>
  <si>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</si>
  <si>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</si>
  <si>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</si>
  <si>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</si>
  <si>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</si>
  <si>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</si>
  <si>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</si>
  <si>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</si>
  <si>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</si>
  <si>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</si>
  <si>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</si>
  <si>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</si>
  <si>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</si>
  <si>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</si>
  <si>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A1</t>
  </si>
  <si>
    <t>A2</t>
  </si>
  <si>
    <t>elwr-coreA-reflBeO.inp</t>
  </si>
  <si>
    <t>3.5%e UO2</t>
  </si>
  <si>
    <t>Pu-242</t>
  </si>
  <si>
    <t>4.0%e UO2</t>
  </si>
  <si>
    <t>2.2%e UO2</t>
  </si>
  <si>
    <t>Reflector</t>
  </si>
  <si>
    <t>Graphite</t>
  </si>
  <si>
    <t>BeO</t>
  </si>
  <si>
    <t>None</t>
  </si>
  <si>
    <t>nUO2 (3 rings)</t>
  </si>
  <si>
    <t>nUO2 (2 rings)</t>
  </si>
  <si>
    <t>AP600 (Infinite)</t>
  </si>
  <si>
    <t>ELWR B3 (Finite)</t>
  </si>
  <si>
    <t>ELWR A3 (Finite)</t>
  </si>
  <si>
    <t>ELWR A2 (Finite)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</si>
</sst>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2" fillId="0" borderId="5" xfId="0" applyFont="1" applyBorder="1"/>
    <xf numFmtId="11" fontId="2" fillId="0" borderId="0" xfId="0" applyNumberFormat="1" applyFont="1"/>
    <xf numFmtId="2" fontId="0" fillId="0" borderId="2" xfId="0" applyNumberFormat="1" applyBorder="1"/>
    <xf numFmtId="164" fontId="2" fillId="0" borderId="0" xfId="0" applyNumberFormat="1" applyFont="1"/>
    <xf numFmtId="0" fontId="3" fillId="0" borderId="9" xfId="0" applyFont="1" applyBorder="1"/>
    <xf numFmtId="0" fontId="0" fillId="0" borderId="0" xfId="0" applyFill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(MWd/kg) vs. Pu-239 (g)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Sheet1!$Q$26:$Q$35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64.5</c:v>
                </c:pt>
                <c:pt idx="2">
                  <c:v>1507</c:v>
                </c:pt>
                <c:pt idx="3">
                  <c:v>5577</c:v>
                </c:pt>
                <c:pt idx="4">
                  <c:v>8622</c:v>
                </c:pt>
                <c:pt idx="5">
                  <c:v>10930</c:v>
                </c:pt>
                <c:pt idx="6">
                  <c:v>15060</c:v>
                </c:pt>
                <c:pt idx="7">
                  <c:v>16630</c:v>
                </c:pt>
                <c:pt idx="8">
                  <c:v>16940</c:v>
                </c:pt>
                <c:pt idx="9">
                  <c:v>16710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AA40-8061-6EE0797CC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Sheet1!$D$39:$D$48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Sheet1!$Q$39:$Q$48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64.83</c:v>
                </c:pt>
                <c:pt idx="2">
                  <c:v>1510</c:v>
                </c:pt>
                <c:pt idx="3">
                  <c:v>5591</c:v>
                </c:pt>
                <c:pt idx="4">
                  <c:v>8645</c:v>
                </c:pt>
                <c:pt idx="5">
                  <c:v>10960</c:v>
                </c:pt>
                <c:pt idx="6">
                  <c:v>15110</c:v>
                </c:pt>
                <c:pt idx="7">
                  <c:v>16700</c:v>
                </c:pt>
                <c:pt idx="8">
                  <c:v>17020</c:v>
                </c:pt>
                <c:pt idx="9">
                  <c:v>16790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D-AA40-8061-6EE0797C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valAx>
        <c:axId val="16002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Pu-239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560949</xdr:colOff>
      <xdr:row>3</xdr:row>
      <xdr:rowOff>101405</xdr:rowOff>
    </xdr:from>
    <xdr:to>
      <xdr:col>48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667266</xdr:colOff>
      <xdr:row>28</xdr:row>
      <xdr:rowOff>175708</xdr:rowOff>
    </xdr:from>
    <xdr:to>
      <xdr:col>44</xdr:col>
      <xdr:colOff>520727</xdr:colOff>
      <xdr:row>44</xdr:row>
      <xdr:rowOff>114891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7222-7655-32CB-7A92-76697BE5D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C11"/>
  <sheetViews>
    <sheetView topLeftCell="A4" zoomScaleNormal="85" workbookViewId="0">
      <selection activeCell="B14" sqref="B14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1.1640625" customWidth="1"/>
    <col min="4" max="4" width="10" customWidth="1"/>
    <col min="5" max="5" width="8.83203125" style="7"/>
    <col min="8" max="8" width="8.83203125" style="7"/>
    <col min="9" max="9" width="6.1640625" customWidth="1"/>
    <col min="10" max="10" width="7.5" customWidth="1"/>
    <col min="12" max="12" width="12.1640625" customWidth="1"/>
    <col min="13" max="13" width="7.5" customWidth="1"/>
    <col min="14" max="14" width="12.1640625" customWidth="1"/>
    <col min="15" max="15" width="7.5" customWidth="1"/>
    <col min="16" max="16" width="8.83203125" style="7"/>
    <col min="17" max="17" width="6.33203125" customWidth="1"/>
    <col min="18" max="18" width="7.1640625" customWidth="1"/>
    <col min="20" max="20" width="9.5" customWidth="1"/>
    <col min="21" max="21" width="7.83203125" customWidth="1"/>
    <col min="22" max="22" width="12.83203125" customWidth="1"/>
    <col min="23" max="23" width="10.33203125" customWidth="1"/>
    <col min="24" max="24" width="6.83203125" style="7" customWidth="1"/>
    <col min="25" max="25" width="8.6640625" style="7" customWidth="1"/>
    <col min="26" max="26" width="11.83203125" style="7" customWidth="1"/>
    <col min="27" max="27" width="11.33203125" style="7" bestFit="1" customWidth="1"/>
    <col min="28" max="28" width="15.5" customWidth="1"/>
    <col min="29" max="29" width="22.1640625" style="7" customWidth="1"/>
  </cols>
  <sheetData>
    <row r="1" spans="1:29" x14ac:dyDescent="0.2">
      <c r="A1" s="1"/>
      <c r="B1"/>
      <c r="E1"/>
      <c r="H1"/>
      <c r="P1"/>
      <c r="Y1"/>
      <c r="Z1"/>
      <c r="AA1"/>
    </row>
    <row r="2" spans="1:29" x14ac:dyDescent="0.2">
      <c r="B2"/>
      <c r="D2" t="s">
        <v>77</v>
      </c>
      <c r="E2"/>
      <c r="F2">
        <f>100*167/4000</f>
        <v>4.1749999999999998</v>
      </c>
      <c r="H2"/>
      <c r="P2"/>
      <c r="Y2"/>
      <c r="Z2"/>
      <c r="AA2"/>
    </row>
    <row r="3" spans="1:29" x14ac:dyDescent="0.2">
      <c r="B3"/>
      <c r="E3"/>
      <c r="H3"/>
      <c r="P3"/>
      <c r="Y3"/>
      <c r="Z3"/>
      <c r="AA3"/>
    </row>
    <row r="4" spans="1:29" x14ac:dyDescent="0.2">
      <c r="B4"/>
      <c r="E4"/>
      <c r="H4"/>
      <c r="P4"/>
      <c r="Y4"/>
      <c r="Z4"/>
      <c r="AA4"/>
    </row>
    <row r="5" spans="1:29" s="6" customFormat="1" ht="16" thickBot="1" x14ac:dyDescent="0.25">
      <c r="X5" s="26"/>
      <c r="AC5" s="26"/>
    </row>
    <row r="6" spans="1:29" x14ac:dyDescent="0.2">
      <c r="E6" s="8" t="s">
        <v>25</v>
      </c>
      <c r="G6" s="3"/>
      <c r="H6" s="8" t="s">
        <v>61</v>
      </c>
      <c r="L6" s="2" t="s">
        <v>74</v>
      </c>
      <c r="M6" s="2"/>
      <c r="N6" s="2" t="s">
        <v>75</v>
      </c>
      <c r="O6" s="3"/>
      <c r="P6" s="8" t="s">
        <v>62</v>
      </c>
      <c r="T6" s="2" t="s">
        <v>74</v>
      </c>
      <c r="U6" s="2"/>
      <c r="V6" s="2" t="s">
        <v>75</v>
      </c>
      <c r="W6" s="3"/>
      <c r="X6" s="8" t="s">
        <v>71</v>
      </c>
      <c r="Y6" s="11" t="s">
        <v>13</v>
      </c>
      <c r="Z6" s="11" t="s">
        <v>69</v>
      </c>
      <c r="AA6" s="11" t="s">
        <v>76</v>
      </c>
      <c r="AB6" s="1"/>
    </row>
    <row r="7" spans="1:29" s="6" customFormat="1" ht="16" thickBot="1" x14ac:dyDescent="0.25">
      <c r="A7" s="4" t="s">
        <v>0</v>
      </c>
      <c r="B7" s="9" t="s">
        <v>1</v>
      </c>
      <c r="C7" s="14" t="s">
        <v>68</v>
      </c>
      <c r="D7" s="14" t="s">
        <v>79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72</v>
      </c>
      <c r="Y7" s="12" t="s">
        <v>4</v>
      </c>
      <c r="Z7" s="12" t="s">
        <v>70</v>
      </c>
      <c r="AA7" s="12" t="s">
        <v>14</v>
      </c>
      <c r="AB7" s="4"/>
      <c r="AC7" s="9" t="s">
        <v>73</v>
      </c>
    </row>
    <row r="8" spans="1:29" ht="120" customHeight="1" x14ac:dyDescent="0.2">
      <c r="A8" s="1" t="s">
        <v>63</v>
      </c>
      <c r="B8" s="7" t="s">
        <v>80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>G8*K8*J8*((I8*235+(1-I8)*238)/((I8*235+(1-I8)*238)+2*16))</f>
        <v>167888.31329069051</v>
      </c>
      <c r="M8" s="10">
        <f>G8*K8</f>
        <v>20049.631058191713</v>
      </c>
      <c r="N8" s="10">
        <f>L8*X8</f>
        <v>3525654.5791045008</v>
      </c>
      <c r="O8" s="10">
        <f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>G8*S8*R8*((Q8*235+(1-Q8)*238)/((Q8*235+(1-Q8)*238)+2*16))</f>
        <v>0</v>
      </c>
      <c r="U8" s="10">
        <f>G8*S8</f>
        <v>0</v>
      </c>
      <c r="V8" s="10">
        <f>T8*X8</f>
        <v>0</v>
      </c>
      <c r="W8" s="10">
        <f>U8*X8</f>
        <v>0</v>
      </c>
      <c r="X8" s="27">
        <v>21</v>
      </c>
      <c r="Y8" s="13">
        <f>X8*(M8+U8)</f>
        <v>421042.252222026</v>
      </c>
      <c r="Z8" s="13">
        <f>(J8*M8+R8*U8)*X8/1000</f>
        <v>3999.9013961092464</v>
      </c>
      <c r="AA8" s="28">
        <f>100000000/(X8*(L8+T8))</f>
        <v>28.363527327001933</v>
      </c>
      <c r="AC8" s="7" t="e" vm="1">
        <v>#VALUE!</v>
      </c>
    </row>
    <row r="9" spans="1:29" ht="120" customHeight="1" x14ac:dyDescent="0.2">
      <c r="A9" s="1" t="s">
        <v>82</v>
      </c>
      <c r="B9" s="7" t="s">
        <v>81</v>
      </c>
      <c r="C9" s="15">
        <v>1.23109</v>
      </c>
      <c r="D9" s="15"/>
      <c r="E9" s="7">
        <v>0.40949999999999998</v>
      </c>
      <c r="F9">
        <v>144.16</v>
      </c>
      <c r="G9" s="3">
        <f>PI()*E9^2*F9</f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>G9*K9*J9*((I9*235+(1-I9)*238)/((I9*235+(1-I9)*238)+2*16))</f>
        <v>167888.31329069051</v>
      </c>
      <c r="M9" s="10">
        <f>G9*K9</f>
        <v>20049.631058191713</v>
      </c>
      <c r="N9" s="10">
        <f>L9*X9</f>
        <v>3525654.5791045008</v>
      </c>
      <c r="O9" s="10">
        <f>M9*X9</f>
        <v>421042.252222026</v>
      </c>
      <c r="P9" s="7" t="s">
        <v>6</v>
      </c>
      <c r="Q9">
        <v>0</v>
      </c>
      <c r="R9">
        <v>9.5</v>
      </c>
      <c r="S9">
        <v>0</v>
      </c>
      <c r="T9" s="10">
        <f>G9*S9*R9*((Q9*235+(1-Q9)*238)/((Q9*235+(1-Q9)*238)+2*16))</f>
        <v>0</v>
      </c>
      <c r="U9" s="10">
        <f>G9*S9</f>
        <v>0</v>
      </c>
      <c r="V9" s="10">
        <f>T9*X9</f>
        <v>0</v>
      </c>
      <c r="W9" s="10">
        <f>U9*X9</f>
        <v>0</v>
      </c>
      <c r="X9" s="27">
        <v>21</v>
      </c>
      <c r="Y9" s="13">
        <f>X9*(M9+U9)</f>
        <v>421042.252222026</v>
      </c>
      <c r="Z9" s="13">
        <f>(J9*M9+R9*U9)*X9/1000</f>
        <v>3999.9013961092464</v>
      </c>
      <c r="AA9" s="28">
        <f>100000000/(X9*(L9+T9))</f>
        <v>28.363527327001933</v>
      </c>
    </row>
    <row r="10" spans="1:29" ht="120" customHeight="1" x14ac:dyDescent="0.2">
      <c r="A10" t="s">
        <v>64</v>
      </c>
      <c r="B10" s="7" t="s">
        <v>66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>PI()*E10^2*F10</f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>G10*K10*J10*((I10*235+(1-I10)*238)/((I10*235+(1-I10)*238)+2*16))</f>
        <v>124643.42193135733</v>
      </c>
      <c r="M10" s="10">
        <f>G10*K10</f>
        <v>14885.332149263546</v>
      </c>
      <c r="N10" s="10">
        <f>L10*X10</f>
        <v>2617511.8605585038</v>
      </c>
      <c r="O10" s="10">
        <f>M10*X10</f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>G10*S10*R10*((Q10*235+(1-Q10)*238)/((Q10*235+(1-Q10)*238)+2*16))</f>
        <v>43244.799905423883</v>
      </c>
      <c r="U10" s="10">
        <f>G10*S10</f>
        <v>5164.2989089281691</v>
      </c>
      <c r="V10" s="10">
        <f>T10*X10</f>
        <v>908140.79801390157</v>
      </c>
      <c r="W10" s="10">
        <f>U10*X10</f>
        <v>108450.27708749156</v>
      </c>
      <c r="X10" s="27">
        <v>21</v>
      </c>
      <c r="Y10" s="13">
        <f>X10*(M10+U10)</f>
        <v>421042.252222026</v>
      </c>
      <c r="Z10" s="13">
        <f>(J10*M10+R10*U10)*X10/1000</f>
        <v>3999.9013961092469</v>
      </c>
      <c r="AA10" s="28">
        <f>100000000/(X10*(L10+T10))</f>
        <v>28.363542777492903</v>
      </c>
      <c r="AC10" s="7" t="e" vm="2">
        <v>#VALUE!</v>
      </c>
    </row>
    <row r="11" spans="1:29" ht="120" customHeight="1" x14ac:dyDescent="0.2">
      <c r="A11" t="s">
        <v>65</v>
      </c>
      <c r="B11" s="7" t="s">
        <v>67</v>
      </c>
      <c r="C11" s="15"/>
      <c r="D11" s="15"/>
      <c r="E11" s="7">
        <v>0.40949999999999998</v>
      </c>
      <c r="F11">
        <v>144.16</v>
      </c>
      <c r="G11" s="3">
        <f>PI()*E11^2*F11</f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>G11*K11*J11*((I11*235+(1-I11)*238)/((I11*235+(1-I11)*238)+2*16))</f>
        <v>124643.42193135733</v>
      </c>
      <c r="M11" s="10">
        <f>G11*K11</f>
        <v>14885.332149263546</v>
      </c>
      <c r="N11" s="10">
        <f>L11*X11</f>
        <v>2617511.8605585038</v>
      </c>
      <c r="O11" s="10">
        <f>M11*X11</f>
        <v>312591.97513453447</v>
      </c>
      <c r="P11" s="7" t="s">
        <v>78</v>
      </c>
      <c r="Q11">
        <v>7.2040000000000003E-3</v>
      </c>
      <c r="R11">
        <v>18.7</v>
      </c>
      <c r="S11">
        <v>68</v>
      </c>
      <c r="T11" s="10">
        <f>G11*S11*R11*((Q11*235+(1-Q11)*238)/((Q11*235+(1-Q11)*238)+2*16))</f>
        <v>85125.856820775371</v>
      </c>
      <c r="U11" s="10">
        <f>G11*S11</f>
        <v>5164.2989089281691</v>
      </c>
      <c r="V11" s="10">
        <f>T11*X11</f>
        <v>1787642.9932362828</v>
      </c>
      <c r="W11" s="10">
        <f>U11*X11</f>
        <v>108450.27708749156</v>
      </c>
      <c r="X11" s="27">
        <v>21</v>
      </c>
      <c r="Y11" s="13">
        <f>X11*(M11+U11)</f>
        <v>421042.252222026</v>
      </c>
      <c r="Z11" s="13">
        <f>(J11*M11+R11*U11)*X11/1000</f>
        <v>4997.6439453141693</v>
      </c>
      <c r="AA11" s="28">
        <f>100000000/(X11*(L11+T11))</f>
        <v>22.7006775741052</v>
      </c>
      <c r="AC11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4" zoomScaleNormal="85" workbookViewId="0">
      <selection activeCell="W17" sqref="W17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0" customWidth="1"/>
    <col min="4" max="4" width="8.83203125" style="7"/>
    <col min="7" max="7" width="8.83203125" style="7"/>
    <col min="8" max="8" width="6.1640625" customWidth="1"/>
    <col min="9" max="9" width="7.5" customWidth="1"/>
    <col min="11" max="11" width="12.1640625" customWidth="1"/>
    <col min="13" max="13" width="8.83203125" style="7"/>
    <col min="14" max="14" width="9.6640625" customWidth="1"/>
    <col min="15" max="15" width="7.1640625" customWidth="1"/>
    <col min="17" max="17" width="10.6640625" customWidth="1"/>
    <col min="19" max="19" width="8.83203125" style="7"/>
    <col min="20" max="20" width="11.33203125" style="7" bestFit="1" customWidth="1"/>
    <col min="21" max="21" width="6.5" customWidth="1"/>
    <col min="22" max="22" width="19.83203125" style="7" customWidth="1"/>
  </cols>
  <sheetData>
    <row r="1" spans="1:22" x14ac:dyDescent="0.2">
      <c r="A1" s="1"/>
      <c r="B1"/>
      <c r="D1"/>
      <c r="G1"/>
      <c r="M1"/>
      <c r="S1"/>
      <c r="T1"/>
      <c r="V1"/>
    </row>
    <row r="2" spans="1:22" x14ac:dyDescent="0.2">
      <c r="B2"/>
      <c r="D2"/>
      <c r="G2"/>
      <c r="M2"/>
      <c r="S2"/>
      <c r="T2"/>
      <c r="V2"/>
    </row>
    <row r="3" spans="1:22" x14ac:dyDescent="0.2">
      <c r="B3"/>
      <c r="D3"/>
      <c r="G3"/>
      <c r="M3"/>
      <c r="S3"/>
      <c r="T3"/>
      <c r="V3"/>
    </row>
    <row r="4" spans="1:22" x14ac:dyDescent="0.2">
      <c r="B4"/>
      <c r="D4"/>
      <c r="G4"/>
      <c r="M4"/>
      <c r="S4"/>
      <c r="T4"/>
      <c r="V4"/>
    </row>
    <row r="5" spans="1:22" s="6" customFormat="1" ht="16" thickBot="1" x14ac:dyDescent="0.25"/>
    <row r="6" spans="1:22" x14ac:dyDescent="0.2">
      <c r="D6" s="8" t="s">
        <v>25</v>
      </c>
      <c r="F6" s="3"/>
      <c r="G6" s="8" t="s">
        <v>61</v>
      </c>
      <c r="K6" s="2" t="s">
        <v>8</v>
      </c>
      <c r="L6" s="3"/>
      <c r="M6" s="8" t="s">
        <v>62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6" thickBot="1" x14ac:dyDescent="0.25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75" customHeight="1" x14ac:dyDescent="0.2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30" t="e" vm="3">
        <v>#VALUE!</v>
      </c>
    </row>
    <row r="9" spans="1:22" ht="52.25" customHeight="1" thickBot="1" x14ac:dyDescent="0.25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31"/>
    </row>
    <row r="10" spans="1:22" ht="52.75" customHeight="1" x14ac:dyDescent="0.2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30" t="e" vm="4">
        <v>#VALUE!</v>
      </c>
    </row>
    <row r="11" spans="1:22" ht="52.75" customHeight="1" x14ac:dyDescent="0.2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31"/>
    </row>
    <row r="12" spans="1:22" ht="52.75" customHeight="1" x14ac:dyDescent="0.2">
      <c r="A12" s="1" t="s">
        <v>60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75" customHeight="1" x14ac:dyDescent="0.2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5" customHeight="1" x14ac:dyDescent="0.2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31" t="e" vm="5">
        <v>#VALUE!</v>
      </c>
    </row>
    <row r="16" spans="1:22" ht="53.5" customHeight="1" x14ac:dyDescent="0.2">
      <c r="A16" t="s">
        <v>28</v>
      </c>
      <c r="B16" s="7" t="s">
        <v>26</v>
      </c>
      <c r="V16" s="31"/>
    </row>
    <row r="17" spans="1:22" ht="53.5" customHeight="1" x14ac:dyDescent="0.2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31" t="e" vm="6">
        <v>#VALUE!</v>
      </c>
    </row>
    <row r="18" spans="1:22" ht="52.75" customHeight="1" x14ac:dyDescent="0.2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31"/>
    </row>
    <row r="19" spans="1:22" ht="53.5" customHeight="1" x14ac:dyDescent="0.2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31"/>
    </row>
    <row r="20" spans="1:22" ht="53.5" customHeight="1" x14ac:dyDescent="0.2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31"/>
    </row>
    <row r="27" spans="1:22" x14ac:dyDescent="0.2">
      <c r="B27" s="7" t="s">
        <v>31</v>
      </c>
    </row>
    <row r="28" spans="1:22" x14ac:dyDescent="0.2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BB61"/>
  <sheetViews>
    <sheetView tabSelected="1" topLeftCell="A34" zoomScale="141" zoomScaleNormal="130" workbookViewId="0">
      <selection activeCell="I43" sqref="I43"/>
    </sheetView>
  </sheetViews>
  <sheetFormatPr baseColWidth="10" defaultColWidth="8.83203125" defaultRowHeight="15" x14ac:dyDescent="0.2"/>
  <cols>
    <col min="1" max="1" width="10.83203125" customWidth="1"/>
    <col min="2" max="2" width="12.33203125" customWidth="1"/>
    <col min="3" max="3" width="10.33203125" style="7" customWidth="1"/>
    <col min="4" max="4" width="16.5" customWidth="1"/>
    <col min="6" max="6" width="9.5" customWidth="1"/>
    <col min="7" max="8" width="11.83203125" customWidth="1"/>
    <col min="9" max="9" width="10.1640625" style="7" customWidth="1"/>
    <col min="10" max="10" width="12.1640625" customWidth="1"/>
    <col min="11" max="11" width="8.83203125" style="7"/>
    <col min="12" max="12" width="9.83203125" customWidth="1"/>
    <col min="14" max="14" width="8.83203125" style="7"/>
    <col min="15" max="15" width="9.83203125" customWidth="1"/>
    <col min="17" max="17" width="8.83203125" style="7"/>
    <col min="18" max="18" width="9.83203125" customWidth="1"/>
    <col min="20" max="20" width="8.83203125" style="7"/>
    <col min="21" max="21" width="9.83203125" customWidth="1"/>
    <col min="23" max="23" width="8.83203125" style="7"/>
    <col min="24" max="24" width="9.83203125" customWidth="1"/>
    <col min="29" max="29" width="8.83203125" style="7"/>
    <col min="30" max="30" width="10.33203125" customWidth="1"/>
    <col min="32" max="32" width="8.83203125" style="7"/>
  </cols>
  <sheetData>
    <row r="1" spans="1:36" s="18" customFormat="1" x14ac:dyDescent="0.2">
      <c r="C1" s="20"/>
      <c r="I1" s="20"/>
      <c r="K1" s="20"/>
      <c r="N1" s="20"/>
      <c r="Q1" s="20"/>
      <c r="T1" s="20"/>
      <c r="W1" s="20"/>
      <c r="AC1" s="20"/>
      <c r="AF1" s="20"/>
    </row>
    <row r="2" spans="1:36" x14ac:dyDescent="0.2">
      <c r="A2" s="1" t="s">
        <v>1</v>
      </c>
      <c r="B2" t="s">
        <v>93</v>
      </c>
      <c r="I2" s="8" t="s">
        <v>44</v>
      </c>
      <c r="K2" s="8" t="s">
        <v>47</v>
      </c>
      <c r="N2" s="8" t="s">
        <v>48</v>
      </c>
      <c r="O2" s="1"/>
      <c r="P2" s="1"/>
      <c r="Q2" s="8" t="s">
        <v>49</v>
      </c>
      <c r="T2" s="8" t="s">
        <v>50</v>
      </c>
      <c r="U2" s="1"/>
      <c r="V2" s="1"/>
      <c r="W2" s="8" t="s">
        <v>51</v>
      </c>
      <c r="AC2" s="8" t="s">
        <v>52</v>
      </c>
      <c r="AF2" s="8" t="s">
        <v>56</v>
      </c>
    </row>
    <row r="3" spans="1:36" x14ac:dyDescent="0.2">
      <c r="A3" s="1" t="s">
        <v>36</v>
      </c>
      <c r="B3" t="s">
        <v>37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1"/>
      <c r="AA3" s="1"/>
      <c r="AB3" s="1"/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36" x14ac:dyDescent="0.2">
      <c r="A4" s="1" t="s">
        <v>38</v>
      </c>
      <c r="B4" t="s">
        <v>92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AC4" s="7">
        <v>0</v>
      </c>
      <c r="AD4">
        <v>0</v>
      </c>
      <c r="AE4">
        <v>0</v>
      </c>
    </row>
    <row r="5" spans="1:36" x14ac:dyDescent="0.2">
      <c r="A5" s="1" t="s">
        <v>87</v>
      </c>
      <c r="B5" t="s">
        <v>90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17"/>
      <c r="AA5" s="17"/>
      <c r="AB5" s="17"/>
      <c r="AC5" s="21">
        <f>Q5+T5+W5</f>
        <v>4.9844902799999993</v>
      </c>
      <c r="AD5" s="17">
        <f>R5+U5+X5</f>
        <v>4.5112072300000001</v>
      </c>
      <c r="AE5" s="17">
        <f>AC5+AD5</f>
        <v>9.4956975099999994</v>
      </c>
      <c r="AF5" s="21">
        <f>Q5/AC5</f>
        <v>0.99709292642055281</v>
      </c>
      <c r="AG5" s="17">
        <f>R5/AD5</f>
        <v>0.99640734083501636</v>
      </c>
      <c r="AH5" s="17">
        <f>S5/AE5</f>
        <v>0.99676721905182097</v>
      </c>
      <c r="AJ5" s="1" t="s">
        <v>58</v>
      </c>
    </row>
    <row r="6" spans="1:36" x14ac:dyDescent="0.2">
      <c r="A6" s="32" t="e" vm="4">
        <v>#VALUE!</v>
      </c>
      <c r="B6" s="33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1">K6+L6</f>
        <v>19762</v>
      </c>
      <c r="N6" s="21">
        <v>252100</v>
      </c>
      <c r="O6" s="17">
        <v>224100</v>
      </c>
      <c r="P6" s="17">
        <f t="shared" ref="P6:P11" si="2">N6+O6</f>
        <v>476200</v>
      </c>
      <c r="Q6" s="21">
        <v>117.6</v>
      </c>
      <c r="R6" s="17">
        <v>100.1</v>
      </c>
      <c r="S6" s="17">
        <f t="shared" ref="S6:S11" si="3">Q6+R6</f>
        <v>217.7</v>
      </c>
      <c r="T6" s="21">
        <v>2.08</v>
      </c>
      <c r="U6" s="17">
        <v>2.5310000000000001</v>
      </c>
      <c r="V6" s="17">
        <f t="shared" ref="V6:V11" si="4">T6+U6</f>
        <v>4.6110000000000007</v>
      </c>
      <c r="W6" s="21">
        <v>9.1579999999999995E-2</v>
      </c>
      <c r="X6" s="17">
        <v>0.1072</v>
      </c>
      <c r="Y6" s="17">
        <f t="shared" ref="Y6:Y11" si="5">W6+X6</f>
        <v>0.19878000000000001</v>
      </c>
      <c r="Z6" s="17"/>
      <c r="AA6" s="17"/>
      <c r="AB6" s="17"/>
      <c r="AC6" s="21">
        <f t="shared" ref="AC6:AC11" si="6">Q6+T6+W6</f>
        <v>119.77157999999999</v>
      </c>
      <c r="AD6" s="17">
        <f t="shared" ref="AD6:AD11" si="7">R6+U6+X6</f>
        <v>102.73820000000001</v>
      </c>
      <c r="AE6" s="17">
        <f t="shared" ref="AE6:AE11" si="8">AC6+AD6</f>
        <v>222.50977999999998</v>
      </c>
      <c r="AF6" s="21">
        <f>Q6/AC6</f>
        <v>0.98186898761793084</v>
      </c>
      <c r="AG6" s="17">
        <f>R6/AD6</f>
        <v>0.9743211385833116</v>
      </c>
      <c r="AH6" s="17">
        <f>S6/AE6</f>
        <v>0.97838396137014749</v>
      </c>
      <c r="AJ6" s="25">
        <f>4.77*222.50978*7</f>
        <v>7429.6015541999986</v>
      </c>
    </row>
    <row r="7" spans="1:36" x14ac:dyDescent="0.2">
      <c r="A7" s="32"/>
      <c r="B7" s="33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1"/>
        <v>15088</v>
      </c>
      <c r="N7" s="21">
        <v>250600</v>
      </c>
      <c r="O7" s="17">
        <v>223200</v>
      </c>
      <c r="P7" s="17">
        <f t="shared" si="2"/>
        <v>473800</v>
      </c>
      <c r="Q7" s="21">
        <v>893.3</v>
      </c>
      <c r="R7" s="17">
        <v>576.79999999999995</v>
      </c>
      <c r="S7" s="17">
        <f t="shared" si="3"/>
        <v>1470.1</v>
      </c>
      <c r="T7" s="21">
        <v>122.3</v>
      </c>
      <c r="U7" s="17">
        <v>103.5</v>
      </c>
      <c r="V7" s="17">
        <f t="shared" si="4"/>
        <v>225.8</v>
      </c>
      <c r="W7" s="21">
        <v>56.26</v>
      </c>
      <c r="X7" s="17">
        <v>35.72</v>
      </c>
      <c r="Y7" s="17">
        <f t="shared" si="5"/>
        <v>91.97999999999999</v>
      </c>
      <c r="Z7" s="17"/>
      <c r="AA7" s="17"/>
      <c r="AB7" s="17"/>
      <c r="AC7" s="21">
        <f t="shared" si="6"/>
        <v>1071.8599999999999</v>
      </c>
      <c r="AD7" s="17">
        <f t="shared" si="7"/>
        <v>716.02</v>
      </c>
      <c r="AE7" s="17">
        <f t="shared" si="8"/>
        <v>1787.8799999999999</v>
      </c>
      <c r="AF7" s="21">
        <f>Q7/AC7</f>
        <v>0.83341107980519846</v>
      </c>
      <c r="AG7" s="17">
        <f>R7/AD7</f>
        <v>0.8055640903885366</v>
      </c>
      <c r="AH7" s="17">
        <f>S7/AE7</f>
        <v>0.82225876457032909</v>
      </c>
    </row>
    <row r="8" spans="1:36" x14ac:dyDescent="0.2">
      <c r="A8" s="32"/>
      <c r="B8" s="33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1"/>
        <v>10940.4</v>
      </c>
      <c r="N8" s="21">
        <v>248800</v>
      </c>
      <c r="O8" s="17">
        <v>221900</v>
      </c>
      <c r="P8" s="17">
        <f t="shared" si="2"/>
        <v>470700</v>
      </c>
      <c r="Q8" s="21">
        <v>1315</v>
      </c>
      <c r="R8" s="17">
        <v>837.7</v>
      </c>
      <c r="S8" s="17">
        <f t="shared" si="3"/>
        <v>2152.6999999999998</v>
      </c>
      <c r="T8" s="21">
        <v>291</v>
      </c>
      <c r="U8" s="17">
        <v>240.4</v>
      </c>
      <c r="V8" s="17">
        <f t="shared" si="4"/>
        <v>531.4</v>
      </c>
      <c r="W8" s="21">
        <v>201</v>
      </c>
      <c r="X8" s="17">
        <v>124.9</v>
      </c>
      <c r="Y8" s="17">
        <f t="shared" si="5"/>
        <v>325.89999999999998</v>
      </c>
      <c r="Z8" s="17"/>
      <c r="AA8" s="17"/>
      <c r="AB8" s="17"/>
      <c r="AC8" s="21">
        <f t="shared" si="6"/>
        <v>1807</v>
      </c>
      <c r="AD8" s="17">
        <f t="shared" si="7"/>
        <v>1203.0000000000002</v>
      </c>
      <c r="AE8" s="17">
        <f t="shared" si="8"/>
        <v>3010</v>
      </c>
      <c r="AF8" s="21">
        <f>Q8/AC8</f>
        <v>0.7277255118981738</v>
      </c>
      <c r="AG8" s="17">
        <f>R8/AD8</f>
        <v>0.69634247714048203</v>
      </c>
      <c r="AH8" s="17">
        <f>S8/AE8</f>
        <v>0.71518272425249163</v>
      </c>
    </row>
    <row r="9" spans="1:36" x14ac:dyDescent="0.2">
      <c r="A9" s="32"/>
      <c r="B9" s="33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1"/>
        <v>7638.9</v>
      </c>
      <c r="N9" s="21">
        <v>246800</v>
      </c>
      <c r="O9" s="17">
        <v>220500</v>
      </c>
      <c r="P9" s="17">
        <f t="shared" si="2"/>
        <v>467300</v>
      </c>
      <c r="Q9" s="21">
        <v>1503</v>
      </c>
      <c r="R9" s="17">
        <v>975.7</v>
      </c>
      <c r="S9" s="17">
        <f t="shared" si="3"/>
        <v>2478.6999999999998</v>
      </c>
      <c r="T9" s="21">
        <v>457.8</v>
      </c>
      <c r="U9" s="17">
        <v>366</v>
      </c>
      <c r="V9" s="17">
        <f t="shared" si="4"/>
        <v>823.8</v>
      </c>
      <c r="W9" s="21">
        <v>334.8</v>
      </c>
      <c r="X9" s="17">
        <v>206.4</v>
      </c>
      <c r="Y9" s="17">
        <f t="shared" si="5"/>
        <v>541.20000000000005</v>
      </c>
      <c r="Z9" s="17"/>
      <c r="AA9" s="17"/>
      <c r="AB9" s="17"/>
      <c r="AC9" s="21">
        <f t="shared" si="6"/>
        <v>2295.6</v>
      </c>
      <c r="AD9" s="17">
        <f t="shared" si="7"/>
        <v>1548.1000000000001</v>
      </c>
      <c r="AE9" s="17">
        <f t="shared" si="8"/>
        <v>3843.7</v>
      </c>
      <c r="AF9" s="21">
        <f>Q9/AC9</f>
        <v>0.65473078933612128</v>
      </c>
      <c r="AG9" s="17">
        <f>R9/AD9</f>
        <v>0.63025644338221043</v>
      </c>
      <c r="AH9" s="17">
        <f>S9/AE9</f>
        <v>0.64487342924786006</v>
      </c>
    </row>
    <row r="10" spans="1:36" x14ac:dyDescent="0.2">
      <c r="A10" s="32"/>
      <c r="B10" s="33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1"/>
        <v>5059.8</v>
      </c>
      <c r="N10" s="21">
        <v>244600</v>
      </c>
      <c r="O10" s="17">
        <v>218900</v>
      </c>
      <c r="P10" s="17">
        <f t="shared" si="2"/>
        <v>463500</v>
      </c>
      <c r="Q10" s="21">
        <v>1555</v>
      </c>
      <c r="R10" s="17">
        <v>1052</v>
      </c>
      <c r="S10" s="17">
        <f t="shared" si="3"/>
        <v>2607</v>
      </c>
      <c r="T10" s="21">
        <v>605.20000000000005</v>
      </c>
      <c r="U10" s="17">
        <v>472.7</v>
      </c>
      <c r="V10" s="17">
        <f t="shared" si="4"/>
        <v>1077.9000000000001</v>
      </c>
      <c r="W10" s="21">
        <v>429.9</v>
      </c>
      <c r="X10" s="17">
        <v>269.39999999999998</v>
      </c>
      <c r="Y10" s="17">
        <f t="shared" si="5"/>
        <v>699.3</v>
      </c>
      <c r="Z10" s="17"/>
      <c r="AA10" s="17"/>
      <c r="AB10" s="17"/>
      <c r="AC10" s="21">
        <f t="shared" si="6"/>
        <v>2590.1</v>
      </c>
      <c r="AD10" s="17">
        <f t="shared" si="7"/>
        <v>1794.1</v>
      </c>
      <c r="AE10" s="17">
        <f t="shared" si="8"/>
        <v>4384.2</v>
      </c>
      <c r="AF10" s="21">
        <f>Q10/AC10</f>
        <v>0.6003629203505656</v>
      </c>
      <c r="AG10" s="17">
        <f>R10/AD10</f>
        <v>0.58636642327629451</v>
      </c>
      <c r="AH10" s="17">
        <f>S10/AE10</f>
        <v>0.59463528123716991</v>
      </c>
    </row>
    <row r="11" spans="1:36" s="18" customFormat="1" x14ac:dyDescent="0.2">
      <c r="A11" s="34"/>
      <c r="B11" s="35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1"/>
        <v>3144.3</v>
      </c>
      <c r="N11" s="22">
        <v>242200</v>
      </c>
      <c r="O11" s="19">
        <v>217300</v>
      </c>
      <c r="P11" s="19">
        <f t="shared" si="2"/>
        <v>459500</v>
      </c>
      <c r="Q11" s="22">
        <v>1536</v>
      </c>
      <c r="R11" s="19">
        <v>1094</v>
      </c>
      <c r="S11" s="19">
        <f t="shared" si="3"/>
        <v>2630</v>
      </c>
      <c r="T11" s="22">
        <v>721</v>
      </c>
      <c r="U11" s="19">
        <v>559.5</v>
      </c>
      <c r="V11" s="19">
        <f t="shared" si="4"/>
        <v>1280.5</v>
      </c>
      <c r="W11" s="22">
        <v>486</v>
      </c>
      <c r="X11" s="19">
        <v>315.89999999999998</v>
      </c>
      <c r="Y11" s="19">
        <f t="shared" si="5"/>
        <v>801.9</v>
      </c>
      <c r="Z11" s="19"/>
      <c r="AA11" s="19"/>
      <c r="AB11" s="19"/>
      <c r="AC11" s="22">
        <f t="shared" si="6"/>
        <v>2743</v>
      </c>
      <c r="AD11" s="19">
        <f t="shared" si="7"/>
        <v>1969.4</v>
      </c>
      <c r="AE11" s="19">
        <f t="shared" si="8"/>
        <v>4712.3999999999996</v>
      </c>
      <c r="AF11" s="22">
        <f>Q11/AC11</f>
        <v>0.55997083485235144</v>
      </c>
      <c r="AG11" s="19">
        <f>R11/AD11</f>
        <v>0.55549913679293184</v>
      </c>
      <c r="AH11" s="19">
        <f>S11/AE11</f>
        <v>0.55810202869026404</v>
      </c>
    </row>
    <row r="12" spans="1:36" s="18" customFormat="1" x14ac:dyDescent="0.2">
      <c r="C12" s="20"/>
      <c r="I12" s="22"/>
      <c r="J12" s="19"/>
      <c r="K12" s="20"/>
      <c r="N12" s="20"/>
      <c r="Q12" s="20"/>
      <c r="T12" s="20"/>
      <c r="W12" s="20"/>
      <c r="AC12" s="20"/>
      <c r="AF12" s="20"/>
    </row>
    <row r="13" spans="1:36" x14ac:dyDescent="0.2">
      <c r="A13" s="1" t="s">
        <v>1</v>
      </c>
      <c r="B13" t="s">
        <v>93</v>
      </c>
      <c r="I13" s="8" t="s">
        <v>44</v>
      </c>
      <c r="K13" s="8" t="s">
        <v>47</v>
      </c>
      <c r="N13" s="8" t="s">
        <v>48</v>
      </c>
      <c r="O13" s="1"/>
      <c r="P13" s="1"/>
      <c r="Q13" s="8" t="s">
        <v>49</v>
      </c>
      <c r="T13" s="8" t="s">
        <v>50</v>
      </c>
      <c r="U13" s="1"/>
      <c r="V13" s="1"/>
      <c r="W13" s="8" t="s">
        <v>51</v>
      </c>
      <c r="AC13" s="8" t="s">
        <v>52</v>
      </c>
      <c r="AF13" s="8" t="s">
        <v>56</v>
      </c>
    </row>
    <row r="14" spans="1:36" x14ac:dyDescent="0.2">
      <c r="A14" s="1" t="s">
        <v>36</v>
      </c>
      <c r="B14" t="s">
        <v>37</v>
      </c>
      <c r="C14" s="8" t="s">
        <v>43</v>
      </c>
      <c r="D14" s="1" t="s">
        <v>39</v>
      </c>
      <c r="E14" s="1" t="s">
        <v>40</v>
      </c>
      <c r="F14" s="1" t="s">
        <v>41</v>
      </c>
      <c r="G14" s="1" t="s">
        <v>42</v>
      </c>
      <c r="H14" s="1" t="s">
        <v>57</v>
      </c>
      <c r="I14" s="8" t="s">
        <v>45</v>
      </c>
      <c r="J14" s="1" t="s">
        <v>46</v>
      </c>
      <c r="K14" s="8" t="s">
        <v>53</v>
      </c>
      <c r="L14" s="1" t="s">
        <v>54</v>
      </c>
      <c r="M14" s="1" t="s">
        <v>55</v>
      </c>
      <c r="N14" s="8" t="s">
        <v>53</v>
      </c>
      <c r="O14" s="1" t="s">
        <v>54</v>
      </c>
      <c r="P14" s="1" t="s">
        <v>55</v>
      </c>
      <c r="Q14" s="8" t="s">
        <v>53</v>
      </c>
      <c r="R14" s="1" t="s">
        <v>54</v>
      </c>
      <c r="S14" s="1" t="s">
        <v>55</v>
      </c>
      <c r="T14" s="8" t="s">
        <v>53</v>
      </c>
      <c r="U14" s="1" t="s">
        <v>54</v>
      </c>
      <c r="V14" s="1" t="s">
        <v>55</v>
      </c>
      <c r="W14" s="8" t="s">
        <v>53</v>
      </c>
      <c r="X14" s="1" t="s">
        <v>54</v>
      </c>
      <c r="Y14" s="1" t="s">
        <v>55</v>
      </c>
      <c r="Z14" s="1"/>
      <c r="AA14" s="1"/>
      <c r="AB14" s="1"/>
      <c r="AC14" s="8" t="s">
        <v>53</v>
      </c>
      <c r="AD14" s="1" t="s">
        <v>54</v>
      </c>
      <c r="AE14" s="1" t="s">
        <v>55</v>
      </c>
      <c r="AF14" s="8" t="s">
        <v>53</v>
      </c>
      <c r="AG14" s="1" t="s">
        <v>54</v>
      </c>
      <c r="AH14" s="1" t="s">
        <v>55</v>
      </c>
    </row>
    <row r="15" spans="1:36" x14ac:dyDescent="0.2">
      <c r="A15" s="1" t="s">
        <v>38</v>
      </c>
      <c r="B15" t="s">
        <v>91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AC15" s="7">
        <v>0</v>
      </c>
      <c r="AD15">
        <v>0</v>
      </c>
      <c r="AE15">
        <v>0</v>
      </c>
    </row>
    <row r="16" spans="1:36" x14ac:dyDescent="0.2">
      <c r="A16" s="1" t="s">
        <v>87</v>
      </c>
      <c r="B16" t="s">
        <v>90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9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17"/>
      <c r="AA16" s="17"/>
      <c r="AB16" s="17"/>
      <c r="AC16" s="21">
        <f>Q16+T16+W16</f>
        <v>3.5860699600000001</v>
      </c>
      <c r="AD16" s="17">
        <f>R16+U16+X16</f>
        <v>10.2671803</v>
      </c>
      <c r="AE16" s="17">
        <f>AC16+AD16</f>
        <v>13.853250259999999</v>
      </c>
      <c r="AF16" s="21">
        <f>Q16/AC16</f>
        <v>0.99719192316036132</v>
      </c>
      <c r="AG16" s="17">
        <f>R16/AD16</f>
        <v>0.99345679163733003</v>
      </c>
      <c r="AH16" s="17">
        <f>S16/AE16</f>
        <v>0.99442367252809594</v>
      </c>
      <c r="AJ16" s="1" t="s">
        <v>58</v>
      </c>
    </row>
    <row r="17" spans="1:54" x14ac:dyDescent="0.2">
      <c r="A17" s="32" t="e" vm="3">
        <v>#VALUE!</v>
      </c>
      <c r="B17" s="33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9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0">K17+L17</f>
        <v>15577</v>
      </c>
      <c r="N17" s="21">
        <v>189100</v>
      </c>
      <c r="O17" s="17">
        <v>291200</v>
      </c>
      <c r="P17" s="17">
        <f t="shared" ref="P17:P22" si="11">N17+O17</f>
        <v>480300</v>
      </c>
      <c r="Q17" s="21">
        <v>84.6</v>
      </c>
      <c r="R17" s="17">
        <v>210.4</v>
      </c>
      <c r="S17" s="17">
        <f t="shared" ref="S17:S22" si="12">Q17+R17</f>
        <v>295</v>
      </c>
      <c r="T17" s="21">
        <v>1.474</v>
      </c>
      <c r="U17" s="17">
        <v>9.7750000000000004</v>
      </c>
      <c r="V17" s="17">
        <f t="shared" ref="V17:V22" si="13">T17+U17</f>
        <v>11.249000000000001</v>
      </c>
      <c r="W17" s="21">
        <v>6.173E-2</v>
      </c>
      <c r="X17" s="17">
        <v>8.0299999999999996E-2</v>
      </c>
      <c r="Y17" s="17">
        <f t="shared" ref="Y17:Y22" si="14">W17+X17</f>
        <v>0.14202999999999999</v>
      </c>
      <c r="Z17" s="17"/>
      <c r="AA17" s="17"/>
      <c r="AB17" s="17"/>
      <c r="AC17" s="21">
        <f t="shared" ref="AC17:AC22" si="15">Q17+T17+W17</f>
        <v>86.135729999999995</v>
      </c>
      <c r="AD17" s="17">
        <f t="shared" ref="AD17:AD22" si="16">R17+U17+X17</f>
        <v>220.25530000000001</v>
      </c>
      <c r="AE17" s="17">
        <f t="shared" ref="AE17:AE22" si="17">AC17+AD17</f>
        <v>306.39103</v>
      </c>
      <c r="AF17" s="21">
        <f t="shared" ref="AF17:AF22" si="18">Q17/AC17</f>
        <v>0.98217081343595736</v>
      </c>
      <c r="AG17" s="17">
        <f t="shared" ref="AG17:AG22" si="19">R17/AD17</f>
        <v>0.95525510623353904</v>
      </c>
      <c r="AH17" s="17">
        <f t="shared" ref="AH17:AH22" si="20">S17/AE17</f>
        <v>0.96282192073312334</v>
      </c>
      <c r="AJ17" s="25">
        <f>4.77*306.39103*7</f>
        <v>10230.396491699998</v>
      </c>
      <c r="BB17" t="s">
        <v>59</v>
      </c>
    </row>
    <row r="18" spans="1:54" x14ac:dyDescent="0.2">
      <c r="A18" s="32"/>
      <c r="B18" s="33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9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0"/>
        <v>11612</v>
      </c>
      <c r="N18" s="21">
        <v>188000</v>
      </c>
      <c r="O18" s="17">
        <v>289100</v>
      </c>
      <c r="P18" s="17">
        <f t="shared" si="11"/>
        <v>477100</v>
      </c>
      <c r="Q18" s="21">
        <v>641.79999999999995</v>
      </c>
      <c r="R18" s="17">
        <v>878.8</v>
      </c>
      <c r="S18" s="17">
        <f t="shared" si="12"/>
        <v>1520.6</v>
      </c>
      <c r="T18" s="21">
        <v>86.36</v>
      </c>
      <c r="U18" s="17">
        <v>250.7</v>
      </c>
      <c r="V18" s="17">
        <f t="shared" si="13"/>
        <v>337.06</v>
      </c>
      <c r="W18" s="21">
        <v>37.18</v>
      </c>
      <c r="X18" s="17">
        <v>124.9</v>
      </c>
      <c r="Y18" s="17">
        <f t="shared" si="14"/>
        <v>162.08000000000001</v>
      </c>
      <c r="Z18" s="17"/>
      <c r="AA18" s="17"/>
      <c r="AB18" s="17"/>
      <c r="AC18" s="21">
        <f t="shared" si="15"/>
        <v>765.33999999999992</v>
      </c>
      <c r="AD18" s="17">
        <f t="shared" si="16"/>
        <v>1254.4000000000001</v>
      </c>
      <c r="AE18" s="17">
        <f t="shared" si="17"/>
        <v>2019.74</v>
      </c>
      <c r="AF18" s="21">
        <f t="shared" si="18"/>
        <v>0.8385815454569211</v>
      </c>
      <c r="AG18" s="17">
        <f t="shared" si="19"/>
        <v>0.70057397959183665</v>
      </c>
      <c r="AH18" s="17">
        <f t="shared" si="20"/>
        <v>0.75286918118173618</v>
      </c>
    </row>
    <row r="19" spans="1:54" x14ac:dyDescent="0.2">
      <c r="A19" s="32"/>
      <c r="B19" s="33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9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0"/>
        <v>8472.2999999999993</v>
      </c>
      <c r="N19" s="21">
        <v>186800</v>
      </c>
      <c r="O19" s="17">
        <v>286500</v>
      </c>
      <c r="P19" s="17">
        <f t="shared" si="11"/>
        <v>473300</v>
      </c>
      <c r="Q19" s="21">
        <v>951.8</v>
      </c>
      <c r="R19" s="17">
        <v>1143</v>
      </c>
      <c r="S19" s="17">
        <f t="shared" si="12"/>
        <v>2094.8000000000002</v>
      </c>
      <c r="T19" s="21">
        <v>203.8</v>
      </c>
      <c r="U19" s="17">
        <v>478.7</v>
      </c>
      <c r="V19" s="17">
        <f t="shared" si="13"/>
        <v>682.5</v>
      </c>
      <c r="W19" s="21">
        <v>131.5</v>
      </c>
      <c r="X19" s="17">
        <v>272.10000000000002</v>
      </c>
      <c r="Y19" s="17">
        <f t="shared" si="14"/>
        <v>403.6</v>
      </c>
      <c r="Z19" s="17"/>
      <c r="AA19" s="17"/>
      <c r="AB19" s="17"/>
      <c r="AC19" s="21">
        <f t="shared" si="15"/>
        <v>1287.0999999999999</v>
      </c>
      <c r="AD19" s="17">
        <f t="shared" si="16"/>
        <v>1893.8000000000002</v>
      </c>
      <c r="AE19" s="17">
        <f t="shared" si="17"/>
        <v>3180.9</v>
      </c>
      <c r="AF19" s="21">
        <f t="shared" si="18"/>
        <v>0.73949188097272944</v>
      </c>
      <c r="AG19" s="17">
        <f t="shared" si="19"/>
        <v>0.60354842116379759</v>
      </c>
      <c r="AH19" s="17">
        <f t="shared" si="20"/>
        <v>0.65855575466063065</v>
      </c>
    </row>
    <row r="20" spans="1:54" x14ac:dyDescent="0.2">
      <c r="A20" s="32"/>
      <c r="B20" s="33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9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0"/>
        <v>6098.6</v>
      </c>
      <c r="N20" s="21">
        <v>185500</v>
      </c>
      <c r="O20" s="17">
        <v>283700</v>
      </c>
      <c r="P20" s="17">
        <f t="shared" si="11"/>
        <v>469200</v>
      </c>
      <c r="Q20" s="21">
        <v>1098</v>
      </c>
      <c r="R20" s="17">
        <v>1272</v>
      </c>
      <c r="S20" s="17">
        <f t="shared" si="12"/>
        <v>2370</v>
      </c>
      <c r="T20" s="21">
        <v>318.2</v>
      </c>
      <c r="U20" s="17">
        <v>647.20000000000005</v>
      </c>
      <c r="V20" s="17">
        <f t="shared" si="13"/>
        <v>965.40000000000009</v>
      </c>
      <c r="W20" s="21">
        <v>223.1</v>
      </c>
      <c r="X20" s="17">
        <v>362.1</v>
      </c>
      <c r="Y20" s="17">
        <f t="shared" si="14"/>
        <v>585.20000000000005</v>
      </c>
      <c r="Z20" s="17"/>
      <c r="AA20" s="17"/>
      <c r="AB20" s="17"/>
      <c r="AC20" s="21">
        <f t="shared" si="15"/>
        <v>1639.3</v>
      </c>
      <c r="AD20" s="17">
        <f t="shared" si="16"/>
        <v>2281.3000000000002</v>
      </c>
      <c r="AE20" s="17">
        <f t="shared" si="17"/>
        <v>3920.6000000000004</v>
      </c>
      <c r="AF20" s="21">
        <f t="shared" si="18"/>
        <v>0.66979808454828282</v>
      </c>
      <c r="AG20" s="17">
        <f t="shared" si="19"/>
        <v>0.55757682023407706</v>
      </c>
      <c r="AH20" s="17">
        <f t="shared" si="20"/>
        <v>0.60449931132989843</v>
      </c>
    </row>
    <row r="21" spans="1:54" x14ac:dyDescent="0.2">
      <c r="A21" s="32"/>
      <c r="B21" s="33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9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0"/>
        <v>4275.8</v>
      </c>
      <c r="N21" s="21">
        <v>184100</v>
      </c>
      <c r="O21" s="17">
        <v>280700</v>
      </c>
      <c r="P21" s="17">
        <f t="shared" si="11"/>
        <v>464800</v>
      </c>
      <c r="Q21" s="21">
        <v>1154</v>
      </c>
      <c r="R21" s="17">
        <v>1347</v>
      </c>
      <c r="S21" s="17">
        <f t="shared" si="12"/>
        <v>2501</v>
      </c>
      <c r="T21" s="21">
        <v>421.4</v>
      </c>
      <c r="U21" s="17">
        <v>765.5</v>
      </c>
      <c r="V21" s="17">
        <f t="shared" si="13"/>
        <v>1186.9000000000001</v>
      </c>
      <c r="W21" s="21">
        <v>292.39999999999998</v>
      </c>
      <c r="X21" s="17">
        <v>421.5</v>
      </c>
      <c r="Y21" s="17">
        <f t="shared" si="14"/>
        <v>713.9</v>
      </c>
      <c r="Z21" s="17"/>
      <c r="AA21" s="17"/>
      <c r="AB21" s="17"/>
      <c r="AC21" s="21">
        <f t="shared" si="15"/>
        <v>1867.8000000000002</v>
      </c>
      <c r="AD21" s="17">
        <f t="shared" si="16"/>
        <v>2534</v>
      </c>
      <c r="AE21" s="17">
        <f t="shared" si="17"/>
        <v>4401.8</v>
      </c>
      <c r="AF21" s="21">
        <f t="shared" si="18"/>
        <v>0.61783916907591818</v>
      </c>
      <c r="AG21" s="17">
        <f t="shared" si="19"/>
        <v>0.5315706393054459</v>
      </c>
      <c r="AH21" s="17">
        <f t="shared" si="20"/>
        <v>0.56817665500477077</v>
      </c>
    </row>
    <row r="22" spans="1:54" s="18" customFormat="1" x14ac:dyDescent="0.2">
      <c r="A22" s="34"/>
      <c r="B22" s="35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9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0"/>
        <v>2901.46</v>
      </c>
      <c r="N22" s="22">
        <v>182600</v>
      </c>
      <c r="O22" s="19">
        <v>277600</v>
      </c>
      <c r="P22" s="19">
        <f t="shared" si="11"/>
        <v>460200</v>
      </c>
      <c r="Q22" s="22">
        <v>1159</v>
      </c>
      <c r="R22" s="19">
        <v>1396</v>
      </c>
      <c r="S22" s="19">
        <f t="shared" si="12"/>
        <v>2555</v>
      </c>
      <c r="T22" s="22">
        <v>7.9</v>
      </c>
      <c r="U22" s="19">
        <v>847.6</v>
      </c>
      <c r="V22" s="19">
        <f t="shared" si="13"/>
        <v>855.5</v>
      </c>
      <c r="W22" s="22">
        <v>337.5</v>
      </c>
      <c r="X22" s="19">
        <v>462.5</v>
      </c>
      <c r="Y22" s="19">
        <f t="shared" si="14"/>
        <v>800</v>
      </c>
      <c r="Z22" s="19"/>
      <c r="AA22" s="19"/>
      <c r="AB22" s="19"/>
      <c r="AC22" s="22">
        <f t="shared" si="15"/>
        <v>1504.4</v>
      </c>
      <c r="AD22" s="19">
        <f t="shared" si="16"/>
        <v>2706.1</v>
      </c>
      <c r="AE22" s="19">
        <f t="shared" si="17"/>
        <v>4210.5</v>
      </c>
      <c r="AF22" s="22">
        <f t="shared" si="18"/>
        <v>0.77040680670034556</v>
      </c>
      <c r="AG22" s="19">
        <f t="shared" si="19"/>
        <v>0.51587154946232583</v>
      </c>
      <c r="AH22" s="19">
        <f t="shared" si="20"/>
        <v>0.60681629260182879</v>
      </c>
    </row>
    <row r="24" spans="1:54" s="38" customFormat="1" x14ac:dyDescent="0.2">
      <c r="A24" s="37" t="s">
        <v>1</v>
      </c>
      <c r="B24" s="38" t="s">
        <v>96</v>
      </c>
      <c r="C24" s="39"/>
      <c r="I24" s="40" t="s">
        <v>44</v>
      </c>
      <c r="K24" s="40" t="s">
        <v>47</v>
      </c>
      <c r="N24" s="40" t="s">
        <v>48</v>
      </c>
      <c r="O24" s="37"/>
      <c r="P24" s="37"/>
      <c r="Q24" s="40" t="s">
        <v>49</v>
      </c>
      <c r="T24" s="40" t="s">
        <v>50</v>
      </c>
      <c r="U24" s="37"/>
      <c r="V24" s="37"/>
      <c r="W24" s="40" t="s">
        <v>51</v>
      </c>
      <c r="Z24" s="40" t="s">
        <v>84</v>
      </c>
      <c r="AC24" s="40" t="s">
        <v>52</v>
      </c>
      <c r="AF24" s="40" t="s">
        <v>56</v>
      </c>
    </row>
    <row r="25" spans="1:54" x14ac:dyDescent="0.2">
      <c r="A25" s="1" t="s">
        <v>36</v>
      </c>
      <c r="B25" t="s">
        <v>83</v>
      </c>
      <c r="C25" s="8" t="s">
        <v>43</v>
      </c>
      <c r="D25" s="1" t="s">
        <v>39</v>
      </c>
      <c r="E25" s="1" t="s">
        <v>40</v>
      </c>
      <c r="F25" s="1" t="s">
        <v>41</v>
      </c>
      <c r="G25" s="1" t="s">
        <v>42</v>
      </c>
      <c r="H25" s="1" t="s">
        <v>57</v>
      </c>
      <c r="I25" s="8" t="s">
        <v>45</v>
      </c>
      <c r="J25" s="1" t="s">
        <v>46</v>
      </c>
      <c r="K25" s="8" t="s">
        <v>53</v>
      </c>
      <c r="L25" s="1" t="s">
        <v>54</v>
      </c>
      <c r="M25" s="1" t="s">
        <v>55</v>
      </c>
      <c r="N25" s="8" t="s">
        <v>53</v>
      </c>
      <c r="O25" s="1" t="s">
        <v>54</v>
      </c>
      <c r="P25" s="1" t="s">
        <v>55</v>
      </c>
      <c r="Q25" s="8" t="s">
        <v>53</v>
      </c>
      <c r="R25" s="1" t="s">
        <v>54</v>
      </c>
      <c r="S25" s="1" t="s">
        <v>55</v>
      </c>
      <c r="T25" s="8" t="s">
        <v>53</v>
      </c>
      <c r="U25" s="1" t="s">
        <v>54</v>
      </c>
      <c r="V25" s="1" t="s">
        <v>55</v>
      </c>
      <c r="W25" s="8" t="s">
        <v>53</v>
      </c>
      <c r="X25" s="1" t="s">
        <v>54</v>
      </c>
      <c r="Y25" s="1" t="s">
        <v>55</v>
      </c>
      <c r="Z25" s="8" t="s">
        <v>53</v>
      </c>
      <c r="AA25" s="1" t="s">
        <v>54</v>
      </c>
      <c r="AB25" s="1" t="s">
        <v>55</v>
      </c>
      <c r="AC25" s="8" t="s">
        <v>53</v>
      </c>
      <c r="AD25" s="1" t="s">
        <v>54</v>
      </c>
      <c r="AE25" s="1" t="s">
        <v>55</v>
      </c>
      <c r="AF25" s="8" t="s">
        <v>53</v>
      </c>
      <c r="AG25" s="1" t="s">
        <v>54</v>
      </c>
      <c r="AH25" s="1" t="s">
        <v>55</v>
      </c>
    </row>
    <row r="26" spans="1:54" x14ac:dyDescent="0.2">
      <c r="A26" s="1" t="s">
        <v>38</v>
      </c>
      <c r="B26" t="s">
        <v>90</v>
      </c>
      <c r="C26" s="7">
        <v>0</v>
      </c>
      <c r="D26">
        <v>0</v>
      </c>
      <c r="E26" s="36">
        <v>1.2342900000000001</v>
      </c>
      <c r="F26" s="36">
        <v>1.8000000000000001E-4</v>
      </c>
      <c r="G26" s="36">
        <v>0.18981799999999999</v>
      </c>
      <c r="H26" s="23">
        <f>G26/0.0075</f>
        <v>25.309066666666666</v>
      </c>
      <c r="I26" s="21"/>
      <c r="J26" s="17"/>
      <c r="Q26" s="7">
        <v>0</v>
      </c>
      <c r="T26" s="7">
        <v>0</v>
      </c>
      <c r="W26" s="7">
        <v>0</v>
      </c>
      <c r="Z26" s="7">
        <v>0</v>
      </c>
      <c r="AC26" s="7">
        <v>0</v>
      </c>
      <c r="AD26">
        <v>0</v>
      </c>
      <c r="AE26">
        <v>0</v>
      </c>
    </row>
    <row r="27" spans="1:54" x14ac:dyDescent="0.2">
      <c r="A27" s="1" t="s">
        <v>87</v>
      </c>
      <c r="B27" t="s">
        <v>89</v>
      </c>
      <c r="C27" s="7">
        <v>3.5259299999999998</v>
      </c>
      <c r="D27">
        <v>0.1</v>
      </c>
      <c r="E27" s="36">
        <v>1.19486</v>
      </c>
      <c r="F27" s="36">
        <v>2.0000000000000001E-4</v>
      </c>
      <c r="G27" s="36">
        <v>0.163082</v>
      </c>
      <c r="H27" s="23">
        <f t="shared" ref="H27:H35" si="21">G27/0.0075</f>
        <v>21.744266666666668</v>
      </c>
      <c r="I27" s="21"/>
      <c r="J27" s="17"/>
      <c r="K27" s="42">
        <v>121400</v>
      </c>
      <c r="L27" s="17"/>
      <c r="M27" s="17">
        <f>K27+L27</f>
        <v>121400</v>
      </c>
      <c r="N27" s="42">
        <v>3403000</v>
      </c>
      <c r="O27" s="17"/>
      <c r="P27" s="17">
        <f>N27+O27</f>
        <v>3403000</v>
      </c>
      <c r="Q27" s="42">
        <v>64.5</v>
      </c>
      <c r="R27" s="17"/>
      <c r="S27" s="17">
        <f>Q27+R27</f>
        <v>64.5</v>
      </c>
      <c r="T27" s="42">
        <v>0.19919999999999999</v>
      </c>
      <c r="U27" s="17"/>
      <c r="V27" s="17">
        <f>T27+U27</f>
        <v>0.19919999999999999</v>
      </c>
      <c r="W27" s="42">
        <v>8.0769999999999995E-4</v>
      </c>
      <c r="X27" s="17"/>
      <c r="Y27" s="17">
        <f>W27+X27</f>
        <v>8.0769999999999995E-4</v>
      </c>
      <c r="Z27" s="42">
        <v>0</v>
      </c>
      <c r="AA27" s="17"/>
      <c r="AB27" s="17">
        <f>Z27+AA27</f>
        <v>0</v>
      </c>
      <c r="AC27" s="21">
        <f>Q27+T27+W27+Z27</f>
        <v>64.7000077</v>
      </c>
      <c r="AD27" s="17"/>
      <c r="AE27" s="17">
        <f>AC27+AD27</f>
        <v>64.7000077</v>
      </c>
      <c r="AF27" s="43">
        <f>Q27/AC27</f>
        <v>0.99690869124888837</v>
      </c>
      <c r="AG27" s="17" t="e">
        <f>R27/AD27</f>
        <v>#DIV/0!</v>
      </c>
      <c r="AH27" s="17">
        <f>S27/AE27</f>
        <v>0.99690869124888837</v>
      </c>
      <c r="AJ27" s="1" t="s">
        <v>58</v>
      </c>
    </row>
    <row r="28" spans="1:54" x14ac:dyDescent="0.2">
      <c r="A28" s="32" t="e" vm="1">
        <v>#VALUE!</v>
      </c>
      <c r="B28" s="33"/>
      <c r="C28" s="7">
        <v>35.256599999999999</v>
      </c>
      <c r="D28">
        <v>1</v>
      </c>
      <c r="E28" s="36">
        <v>1.17886</v>
      </c>
      <c r="F28" s="36">
        <v>2.2000000000000001E-4</v>
      </c>
      <c r="G28" s="36">
        <v>0.151723</v>
      </c>
      <c r="H28" s="23">
        <f>G28/0.0075</f>
        <v>20.229733333333332</v>
      </c>
      <c r="I28" s="21"/>
      <c r="J28" s="17"/>
      <c r="K28" s="42">
        <v>117700</v>
      </c>
      <c r="L28" s="17"/>
      <c r="M28" s="17"/>
      <c r="N28" s="42">
        <v>3401000</v>
      </c>
      <c r="O28" s="17"/>
      <c r="P28" s="17">
        <f t="shared" ref="P28:P29" si="22">N28+O28</f>
        <v>3401000</v>
      </c>
      <c r="Q28" s="42">
        <v>1507</v>
      </c>
      <c r="R28" s="17"/>
      <c r="S28" s="17">
        <f t="shared" ref="S28:S29" si="23">Q28+R28</f>
        <v>1507</v>
      </c>
      <c r="T28" s="42">
        <v>30.96</v>
      </c>
      <c r="U28" s="17"/>
      <c r="V28" s="17"/>
      <c r="W28" s="42">
        <v>1.3260000000000001</v>
      </c>
      <c r="X28" s="17"/>
      <c r="Y28" s="17">
        <f t="shared" ref="Y28:Y29" si="24">W28+X28</f>
        <v>1.3260000000000001</v>
      </c>
      <c r="Z28" s="42">
        <v>8.9949999999999995E-3</v>
      </c>
      <c r="AA28" s="17"/>
      <c r="AB28" s="17">
        <f t="shared" ref="AB28:AB35" si="25">Z28+AA28</f>
        <v>8.9949999999999995E-3</v>
      </c>
      <c r="AC28" s="21">
        <f t="shared" ref="AC28:AC35" si="26">Q28+T28+W28+Z28</f>
        <v>1539.294995</v>
      </c>
      <c r="AD28" s="17"/>
      <c r="AE28" s="17"/>
      <c r="AF28" s="43">
        <f t="shared" ref="AF28:AF35" si="27">Q28/AC28</f>
        <v>0.97901961930305637</v>
      </c>
      <c r="AG28" s="17"/>
      <c r="AH28" s="17"/>
      <c r="AJ28" s="1"/>
    </row>
    <row r="29" spans="1:54" x14ac:dyDescent="0.2">
      <c r="A29" s="32"/>
      <c r="B29" s="33"/>
      <c r="C29" s="7">
        <v>141.02600000000001</v>
      </c>
      <c r="D29">
        <v>4</v>
      </c>
      <c r="E29" s="36">
        <v>1.1470199999999999</v>
      </c>
      <c r="F29" s="36">
        <v>2.1000000000000001E-4</v>
      </c>
      <c r="G29" s="36">
        <v>0.12817600000000001</v>
      </c>
      <c r="H29" s="23">
        <f t="shared" si="21"/>
        <v>17.090133333333334</v>
      </c>
      <c r="I29" s="21"/>
      <c r="J29" s="17"/>
      <c r="K29" s="42">
        <v>106000</v>
      </c>
      <c r="L29" s="17"/>
      <c r="M29" s="17"/>
      <c r="N29" s="42">
        <v>3395000</v>
      </c>
      <c r="O29" s="17"/>
      <c r="P29" s="17">
        <f t="shared" si="22"/>
        <v>3395000</v>
      </c>
      <c r="Q29" s="42">
        <v>5577</v>
      </c>
      <c r="R29" s="17"/>
      <c r="S29" s="17">
        <f t="shared" si="23"/>
        <v>5577</v>
      </c>
      <c r="T29" s="42">
        <v>421.8</v>
      </c>
      <c r="U29" s="17"/>
      <c r="V29" s="17"/>
      <c r="W29" s="42">
        <v>73.56</v>
      </c>
      <c r="X29" s="17"/>
      <c r="Y29" s="17">
        <f t="shared" si="24"/>
        <v>73.56</v>
      </c>
      <c r="Z29" s="42">
        <v>2.1320000000000001</v>
      </c>
      <c r="AA29" s="17"/>
      <c r="AB29" s="17">
        <f t="shared" si="25"/>
        <v>2.1320000000000001</v>
      </c>
      <c r="AC29" s="21">
        <f t="shared" si="26"/>
        <v>6074.4920000000002</v>
      </c>
      <c r="AD29" s="17"/>
      <c r="AE29" s="17"/>
      <c r="AF29" s="43">
        <f t="shared" si="27"/>
        <v>0.91810146428705475</v>
      </c>
      <c r="AG29" s="17"/>
      <c r="AH29" s="17"/>
      <c r="AJ29" s="1"/>
    </row>
    <row r="30" spans="1:54" x14ac:dyDescent="0.2">
      <c r="A30" s="32"/>
      <c r="B30" s="33"/>
      <c r="C30" s="7">
        <v>246.79599999999999</v>
      </c>
      <c r="D30">
        <v>7</v>
      </c>
      <c r="E30" s="36">
        <v>1.1138699999999999</v>
      </c>
      <c r="F30" s="36">
        <v>2.1000000000000001E-4</v>
      </c>
      <c r="G30" s="36">
        <v>0.102229</v>
      </c>
      <c r="H30" s="23">
        <f t="shared" si="21"/>
        <v>13.630533333333334</v>
      </c>
      <c r="I30" s="21"/>
      <c r="J30" s="17"/>
      <c r="K30" s="42">
        <v>95340</v>
      </c>
      <c r="L30" s="17"/>
      <c r="M30" s="17">
        <f t="shared" ref="M30:M35" si="28">K30+L30</f>
        <v>95340</v>
      </c>
      <c r="N30" s="42">
        <v>3389000</v>
      </c>
      <c r="O30" s="17"/>
      <c r="P30" s="17">
        <f t="shared" ref="P30:P35" si="29">N30+O30</f>
        <v>3389000</v>
      </c>
      <c r="Q30" s="42">
        <v>8622</v>
      </c>
      <c r="R30" s="17"/>
      <c r="S30" s="17">
        <f t="shared" ref="S30:S35" si="30">Q30+R30</f>
        <v>8622</v>
      </c>
      <c r="T30" s="42">
        <v>1044</v>
      </c>
      <c r="U30" s="17"/>
      <c r="V30" s="17">
        <f t="shared" ref="V30:V35" si="31">T30+U30</f>
        <v>1044</v>
      </c>
      <c r="W30" s="42">
        <v>300.3</v>
      </c>
      <c r="X30" s="17"/>
      <c r="Y30" s="17">
        <f t="shared" ref="Y30:Y35" si="32">W30+X30</f>
        <v>300.3</v>
      </c>
      <c r="Z30" s="42">
        <v>16.11</v>
      </c>
      <c r="AA30" s="17"/>
      <c r="AB30" s="17">
        <f t="shared" si="25"/>
        <v>16.11</v>
      </c>
      <c r="AC30" s="21">
        <f t="shared" si="26"/>
        <v>9982.41</v>
      </c>
      <c r="AD30" s="17"/>
      <c r="AE30" s="17">
        <f t="shared" ref="AE30:AE35" si="33">AC30+AD30</f>
        <v>9982.41</v>
      </c>
      <c r="AF30" s="43">
        <f t="shared" si="27"/>
        <v>0.86371928221742045</v>
      </c>
      <c r="AG30" s="17" t="e">
        <f t="shared" ref="AG30:AG35" si="34">R30/AD30</f>
        <v>#DIV/0!</v>
      </c>
      <c r="AH30" s="17">
        <f t="shared" ref="AH30:AH35" si="35">S30/AE30</f>
        <v>0.86371928221742045</v>
      </c>
      <c r="AJ30" s="25">
        <f>4.77*306.39103*7</f>
        <v>10230.396491699998</v>
      </c>
      <c r="BB30" t="s">
        <v>59</v>
      </c>
    </row>
    <row r="31" spans="1:54" x14ac:dyDescent="0.2">
      <c r="A31" s="32"/>
      <c r="B31" s="33"/>
      <c r="C31" s="7">
        <v>352.59300000000002</v>
      </c>
      <c r="D31">
        <v>10</v>
      </c>
      <c r="E31" s="36">
        <v>1.0826899999999999</v>
      </c>
      <c r="F31" s="36">
        <v>2.0000000000000001E-4</v>
      </c>
      <c r="G31" s="36">
        <v>7.6374999999999998E-2</v>
      </c>
      <c r="H31" s="23">
        <f t="shared" si="21"/>
        <v>10.183333333333334</v>
      </c>
      <c r="I31" s="21"/>
      <c r="J31" s="17"/>
      <c r="K31" s="42">
        <v>85540</v>
      </c>
      <c r="L31" s="17"/>
      <c r="M31" s="17">
        <f t="shared" si="28"/>
        <v>85540</v>
      </c>
      <c r="N31" s="42">
        <v>3383000</v>
      </c>
      <c r="O31" s="17"/>
      <c r="P31" s="17">
        <f t="shared" si="29"/>
        <v>3383000</v>
      </c>
      <c r="Q31" s="42">
        <v>10930</v>
      </c>
      <c r="R31" s="17"/>
      <c r="S31" s="17">
        <f t="shared" si="30"/>
        <v>10930</v>
      </c>
      <c r="T31" s="42">
        <v>1769</v>
      </c>
      <c r="U31" s="17"/>
      <c r="V31" s="17">
        <f t="shared" si="31"/>
        <v>1769</v>
      </c>
      <c r="W31" s="42">
        <v>658.5</v>
      </c>
      <c r="X31" s="17"/>
      <c r="Y31" s="17">
        <f t="shared" si="32"/>
        <v>658.5</v>
      </c>
      <c r="Z31" s="42">
        <v>53.69</v>
      </c>
      <c r="AA31" s="17"/>
      <c r="AB31" s="17">
        <f t="shared" si="25"/>
        <v>53.69</v>
      </c>
      <c r="AC31" s="21">
        <f t="shared" si="26"/>
        <v>13411.19</v>
      </c>
      <c r="AD31" s="17"/>
      <c r="AE31" s="17">
        <f t="shared" si="33"/>
        <v>13411.19</v>
      </c>
      <c r="AF31" s="43">
        <f t="shared" si="27"/>
        <v>0.81499106343284966</v>
      </c>
      <c r="AG31" s="17" t="e">
        <f t="shared" si="34"/>
        <v>#DIV/0!</v>
      </c>
      <c r="AH31" s="17">
        <f t="shared" si="35"/>
        <v>0.81499106343284966</v>
      </c>
    </row>
    <row r="32" spans="1:54" x14ac:dyDescent="0.2">
      <c r="A32" s="32"/>
      <c r="B32" s="33"/>
      <c r="C32" s="7">
        <v>705.18499999999995</v>
      </c>
      <c r="D32">
        <v>20</v>
      </c>
      <c r="E32" s="36">
        <v>0.99443999999999999</v>
      </c>
      <c r="F32" s="36">
        <v>1.9000000000000001E-4</v>
      </c>
      <c r="G32" s="36">
        <v>-5.5909999999999996E-3</v>
      </c>
      <c r="H32" s="23">
        <f t="shared" si="21"/>
        <v>-0.74546666666666661</v>
      </c>
      <c r="I32" s="21"/>
      <c r="J32" s="17"/>
      <c r="K32" s="42">
        <v>58150</v>
      </c>
      <c r="L32" s="17"/>
      <c r="M32" s="17">
        <f t="shared" si="28"/>
        <v>58150</v>
      </c>
      <c r="N32" s="42">
        <v>3360000</v>
      </c>
      <c r="O32" s="17"/>
      <c r="P32" s="17">
        <f t="shared" si="29"/>
        <v>3360000</v>
      </c>
      <c r="Q32" s="42">
        <v>15060</v>
      </c>
      <c r="R32" s="17"/>
      <c r="S32" s="17">
        <f t="shared" si="30"/>
        <v>15060</v>
      </c>
      <c r="T32" s="42">
        <v>4116</v>
      </c>
      <c r="U32" s="17"/>
      <c r="V32" s="17">
        <f t="shared" si="31"/>
        <v>4116</v>
      </c>
      <c r="W32" s="42">
        <v>2458</v>
      </c>
      <c r="X32" s="17"/>
      <c r="Y32" s="17">
        <f t="shared" si="32"/>
        <v>2458</v>
      </c>
      <c r="Z32" s="42">
        <v>458.7</v>
      </c>
      <c r="AA32" s="17"/>
      <c r="AB32" s="17">
        <f t="shared" si="25"/>
        <v>458.7</v>
      </c>
      <c r="AC32" s="21">
        <f t="shared" si="26"/>
        <v>22092.7</v>
      </c>
      <c r="AD32" s="17"/>
      <c r="AE32" s="17">
        <f t="shared" si="33"/>
        <v>22092.7</v>
      </c>
      <c r="AF32" s="43">
        <f t="shared" si="27"/>
        <v>0.68167313184898182</v>
      </c>
      <c r="AG32" s="17" t="e">
        <f t="shared" si="34"/>
        <v>#DIV/0!</v>
      </c>
      <c r="AH32" s="17">
        <f t="shared" si="35"/>
        <v>0.68167313184898182</v>
      </c>
    </row>
    <row r="33" spans="1:54" x14ac:dyDescent="0.2">
      <c r="A33" s="32"/>
      <c r="B33" s="33"/>
      <c r="C33" s="7">
        <v>1057.78</v>
      </c>
      <c r="D33">
        <v>30</v>
      </c>
      <c r="E33" s="36">
        <v>0.91393999999999997</v>
      </c>
      <c r="F33" s="36">
        <v>1.9000000000000001E-4</v>
      </c>
      <c r="G33" s="36">
        <v>-9.4163999999999998E-2</v>
      </c>
      <c r="H33" s="23">
        <f t="shared" si="21"/>
        <v>-12.555200000000001</v>
      </c>
      <c r="I33" s="21"/>
      <c r="J33" s="17"/>
      <c r="K33" s="42">
        <v>37440</v>
      </c>
      <c r="L33" s="17"/>
      <c r="M33" s="17">
        <f t="shared" si="28"/>
        <v>37440</v>
      </c>
      <c r="N33" s="42">
        <v>3334000</v>
      </c>
      <c r="O33" s="17"/>
      <c r="P33" s="17">
        <f t="shared" si="29"/>
        <v>3334000</v>
      </c>
      <c r="Q33" s="42">
        <v>16630</v>
      </c>
      <c r="R33" s="17"/>
      <c r="S33" s="17">
        <f t="shared" si="30"/>
        <v>16630</v>
      </c>
      <c r="T33" s="42">
        <v>6322</v>
      </c>
      <c r="U33" s="17"/>
      <c r="V33" s="17">
        <f t="shared" si="31"/>
        <v>6322</v>
      </c>
      <c r="W33" s="42">
        <v>3890</v>
      </c>
      <c r="X33" s="17"/>
      <c r="Y33" s="17">
        <f t="shared" si="32"/>
        <v>3890</v>
      </c>
      <c r="Z33" s="42">
        <v>3890</v>
      </c>
      <c r="AA33" s="17"/>
      <c r="AB33" s="17">
        <f t="shared" si="25"/>
        <v>3890</v>
      </c>
      <c r="AC33" s="21">
        <f t="shared" si="26"/>
        <v>30732</v>
      </c>
      <c r="AD33" s="17"/>
      <c r="AE33" s="17">
        <f t="shared" si="33"/>
        <v>30732</v>
      </c>
      <c r="AF33" s="43">
        <f t="shared" si="27"/>
        <v>0.5411297670180919</v>
      </c>
      <c r="AG33" s="17" t="e">
        <f t="shared" si="34"/>
        <v>#DIV/0!</v>
      </c>
      <c r="AH33" s="17">
        <f t="shared" si="35"/>
        <v>0.5411297670180919</v>
      </c>
    </row>
    <row r="34" spans="1:54" x14ac:dyDescent="0.2">
      <c r="A34" s="32"/>
      <c r="B34" s="33"/>
      <c r="C34" s="7">
        <v>1410.37</v>
      </c>
      <c r="D34">
        <v>40</v>
      </c>
      <c r="E34" s="36">
        <v>0.84211000000000003</v>
      </c>
      <c r="F34" s="36">
        <v>1.8000000000000001E-4</v>
      </c>
      <c r="G34" s="36">
        <v>-0.18749299999999999</v>
      </c>
      <c r="H34" s="23">
        <f t="shared" si="21"/>
        <v>-24.999066666666668</v>
      </c>
      <c r="I34" s="21"/>
      <c r="J34" s="17"/>
      <c r="K34" s="42">
        <v>22530</v>
      </c>
      <c r="L34" s="17"/>
      <c r="M34" s="17">
        <f t="shared" si="28"/>
        <v>22530</v>
      </c>
      <c r="N34" s="42">
        <v>3305000</v>
      </c>
      <c r="O34" s="17"/>
      <c r="P34" s="17">
        <f t="shared" si="29"/>
        <v>3305000</v>
      </c>
      <c r="Q34" s="42">
        <v>16940</v>
      </c>
      <c r="R34" s="17"/>
      <c r="S34" s="17">
        <f t="shared" si="30"/>
        <v>16940</v>
      </c>
      <c r="T34" s="42">
        <v>8167</v>
      </c>
      <c r="U34" s="17"/>
      <c r="V34" s="17">
        <f t="shared" si="31"/>
        <v>8167</v>
      </c>
      <c r="W34" s="42">
        <v>4801</v>
      </c>
      <c r="X34" s="17"/>
      <c r="Y34" s="17">
        <f t="shared" si="32"/>
        <v>4801</v>
      </c>
      <c r="Z34" s="42">
        <v>4801</v>
      </c>
      <c r="AA34" s="17"/>
      <c r="AB34" s="17">
        <f t="shared" si="25"/>
        <v>4801</v>
      </c>
      <c r="AC34" s="21">
        <f t="shared" si="26"/>
        <v>34709</v>
      </c>
      <c r="AD34" s="17"/>
      <c r="AE34" s="17">
        <f t="shared" si="33"/>
        <v>34709</v>
      </c>
      <c r="AF34" s="43">
        <f t="shared" si="27"/>
        <v>0.48805785243020544</v>
      </c>
      <c r="AG34" s="17" t="e">
        <f t="shared" si="34"/>
        <v>#DIV/0!</v>
      </c>
      <c r="AH34" s="17">
        <f t="shared" si="35"/>
        <v>0.48805785243020544</v>
      </c>
    </row>
    <row r="35" spans="1:54" s="18" customFormat="1" x14ac:dyDescent="0.2">
      <c r="A35" s="34"/>
      <c r="B35" s="35"/>
      <c r="C35" s="20">
        <v>1762.96</v>
      </c>
      <c r="D35" s="18">
        <v>50</v>
      </c>
      <c r="E35" s="41">
        <v>0.78198999999999996</v>
      </c>
      <c r="F35" s="41">
        <v>1.9000000000000001E-4</v>
      </c>
      <c r="G35" s="41">
        <v>-0.27878900000000001</v>
      </c>
      <c r="H35" s="24">
        <f t="shared" si="21"/>
        <v>-37.171866666666666</v>
      </c>
      <c r="I35" s="22"/>
      <c r="J35" s="19"/>
      <c r="K35" s="42">
        <v>12580</v>
      </c>
      <c r="L35" s="19"/>
      <c r="M35" s="19">
        <f t="shared" si="28"/>
        <v>12580</v>
      </c>
      <c r="N35" s="42">
        <v>3274000</v>
      </c>
      <c r="O35" s="19"/>
      <c r="P35" s="19">
        <f t="shared" si="29"/>
        <v>3274000</v>
      </c>
      <c r="Q35" s="42">
        <v>16710</v>
      </c>
      <c r="R35" s="19"/>
      <c r="S35" s="19">
        <f t="shared" si="30"/>
        <v>16710</v>
      </c>
      <c r="T35" s="42">
        <v>9558</v>
      </c>
      <c r="U35" s="19"/>
      <c r="V35" s="19">
        <f t="shared" si="31"/>
        <v>9558</v>
      </c>
      <c r="W35" s="42">
        <v>5286</v>
      </c>
      <c r="X35" s="19"/>
      <c r="Y35" s="19">
        <f t="shared" si="32"/>
        <v>5286</v>
      </c>
      <c r="Z35" s="42">
        <v>5286</v>
      </c>
      <c r="AA35" s="19"/>
      <c r="AB35" s="19">
        <f t="shared" si="25"/>
        <v>5286</v>
      </c>
      <c r="AC35" s="21">
        <f t="shared" si="26"/>
        <v>36840</v>
      </c>
      <c r="AD35" s="19"/>
      <c r="AE35" s="19">
        <f t="shared" si="33"/>
        <v>36840</v>
      </c>
      <c r="AF35" s="43">
        <f t="shared" si="27"/>
        <v>0.45358306188925079</v>
      </c>
      <c r="AG35" s="19" t="e">
        <f t="shared" si="34"/>
        <v>#DIV/0!</v>
      </c>
      <c r="AH35" s="19">
        <f t="shared" si="35"/>
        <v>0.45358306188925079</v>
      </c>
    </row>
    <row r="37" spans="1:54" s="38" customFormat="1" x14ac:dyDescent="0.2">
      <c r="A37" s="37" t="s">
        <v>1</v>
      </c>
      <c r="B37" s="38" t="s">
        <v>95</v>
      </c>
      <c r="C37" s="39"/>
      <c r="I37" s="40" t="s">
        <v>44</v>
      </c>
      <c r="K37" s="40" t="s">
        <v>47</v>
      </c>
      <c r="N37" s="40" t="s">
        <v>48</v>
      </c>
      <c r="O37" s="37"/>
      <c r="P37" s="37"/>
      <c r="Q37" s="40" t="s">
        <v>49</v>
      </c>
      <c r="T37" s="40" t="s">
        <v>50</v>
      </c>
      <c r="U37" s="37"/>
      <c r="V37" s="37"/>
      <c r="W37" s="40" t="s">
        <v>51</v>
      </c>
      <c r="Z37" s="40" t="s">
        <v>84</v>
      </c>
      <c r="AC37" s="40" t="s">
        <v>52</v>
      </c>
      <c r="AF37" s="40" t="s">
        <v>56</v>
      </c>
    </row>
    <row r="38" spans="1:54" x14ac:dyDescent="0.2">
      <c r="A38" s="1" t="s">
        <v>36</v>
      </c>
      <c r="B38" t="s">
        <v>83</v>
      </c>
      <c r="C38" s="8" t="s">
        <v>43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57</v>
      </c>
      <c r="I38" s="8" t="s">
        <v>45</v>
      </c>
      <c r="J38" s="1" t="s">
        <v>46</v>
      </c>
      <c r="K38" s="8" t="s">
        <v>53</v>
      </c>
      <c r="L38" s="1" t="s">
        <v>54</v>
      </c>
      <c r="M38" s="1" t="s">
        <v>55</v>
      </c>
      <c r="N38" s="8" t="s">
        <v>53</v>
      </c>
      <c r="O38" s="1" t="s">
        <v>54</v>
      </c>
      <c r="P38" s="1" t="s">
        <v>55</v>
      </c>
      <c r="Q38" s="8" t="s">
        <v>53</v>
      </c>
      <c r="R38" s="1" t="s">
        <v>54</v>
      </c>
      <c r="S38" s="1" t="s">
        <v>55</v>
      </c>
      <c r="T38" s="8" t="s">
        <v>53</v>
      </c>
      <c r="U38" s="1" t="s">
        <v>54</v>
      </c>
      <c r="V38" s="1" t="s">
        <v>55</v>
      </c>
      <c r="W38" s="8" t="s">
        <v>53</v>
      </c>
      <c r="X38" s="1" t="s">
        <v>54</v>
      </c>
      <c r="Y38" s="1" t="s">
        <v>55</v>
      </c>
      <c r="Z38" s="8" t="s">
        <v>53</v>
      </c>
      <c r="AA38" s="1" t="s">
        <v>54</v>
      </c>
      <c r="AB38" s="1" t="s">
        <v>55</v>
      </c>
      <c r="AC38" s="8" t="s">
        <v>53</v>
      </c>
      <c r="AD38" s="1" t="s">
        <v>54</v>
      </c>
      <c r="AE38" s="1" t="s">
        <v>55</v>
      </c>
      <c r="AF38" s="8" t="s">
        <v>53</v>
      </c>
      <c r="AG38" s="1" t="s">
        <v>54</v>
      </c>
      <c r="AH38" s="1" t="s">
        <v>55</v>
      </c>
    </row>
    <row r="39" spans="1:54" x14ac:dyDescent="0.2">
      <c r="A39" s="1" t="s">
        <v>38</v>
      </c>
      <c r="B39" t="s">
        <v>90</v>
      </c>
      <c r="C39" s="7">
        <v>0</v>
      </c>
      <c r="D39">
        <v>0</v>
      </c>
      <c r="E39" s="36">
        <v>1.2324299999999999</v>
      </c>
      <c r="F39" s="36">
        <v>2.2000000000000001E-4</v>
      </c>
      <c r="G39" s="36">
        <v>0.18859500000000001</v>
      </c>
      <c r="H39" s="23">
        <f>G39/0.0075</f>
        <v>25.146000000000004</v>
      </c>
      <c r="I39" s="21"/>
      <c r="J39" s="17"/>
      <c r="Q39" s="7">
        <v>0</v>
      </c>
      <c r="T39" s="7">
        <v>0</v>
      </c>
      <c r="W39" s="7">
        <v>0</v>
      </c>
      <c r="Z39" s="7">
        <v>0</v>
      </c>
      <c r="AC39" s="7">
        <v>0</v>
      </c>
      <c r="AD39">
        <v>0</v>
      </c>
      <c r="AE39">
        <v>0</v>
      </c>
    </row>
    <row r="40" spans="1:54" x14ac:dyDescent="0.2">
      <c r="A40" s="1" t="s">
        <v>87</v>
      </c>
      <c r="B40" t="s">
        <v>88</v>
      </c>
      <c r="C40" s="7">
        <v>3.5259299999999998</v>
      </c>
      <c r="D40">
        <v>0.1</v>
      </c>
      <c r="E40" s="36">
        <v>1.1938</v>
      </c>
      <c r="F40" s="36">
        <v>2.1000000000000001E-4</v>
      </c>
      <c r="G40" s="36">
        <v>0.16233900000000001</v>
      </c>
      <c r="H40" s="23">
        <f t="shared" ref="H40:H48" si="36">G40/0.0075</f>
        <v>21.645200000000003</v>
      </c>
      <c r="I40" s="21"/>
      <c r="J40" s="17"/>
      <c r="K40" s="42">
        <v>121400</v>
      </c>
      <c r="L40" s="17"/>
      <c r="M40" s="17">
        <f>K40+L40</f>
        <v>121400</v>
      </c>
      <c r="N40" s="42">
        <v>3403000</v>
      </c>
      <c r="O40" s="17"/>
      <c r="P40" s="17">
        <f>N40+O40</f>
        <v>3403000</v>
      </c>
      <c r="Q40" s="42">
        <v>64.83</v>
      </c>
      <c r="R40" s="17"/>
      <c r="S40" s="17">
        <f>Q40+R40</f>
        <v>64.83</v>
      </c>
      <c r="T40" s="42">
        <v>0.2006</v>
      </c>
      <c r="U40" s="17"/>
      <c r="V40" s="17">
        <f>T40+U40</f>
        <v>0.2006</v>
      </c>
      <c r="W40" s="42">
        <v>8.1590000000000005E-4</v>
      </c>
      <c r="X40" s="17"/>
      <c r="Y40" s="17">
        <f>W40+X40</f>
        <v>8.1590000000000005E-4</v>
      </c>
      <c r="Z40" s="42">
        <v>0</v>
      </c>
      <c r="AA40" s="17"/>
      <c r="AB40" s="17">
        <f>Z40+AA40</f>
        <v>0</v>
      </c>
      <c r="AC40" s="21">
        <f>Q40+T40+W40+Z40</f>
        <v>65.031415899999999</v>
      </c>
      <c r="AD40" s="17"/>
      <c r="AE40" s="17">
        <f>AC40+AD40</f>
        <v>65.031415899999999</v>
      </c>
      <c r="AF40" s="43">
        <f>Q40/AC40</f>
        <v>0.99690279079407218</v>
      </c>
      <c r="AG40" s="17" t="e">
        <f>R40/AD40</f>
        <v>#DIV/0!</v>
      </c>
      <c r="AH40" s="23">
        <f>S40/AE40</f>
        <v>0.99690279079407218</v>
      </c>
      <c r="AJ40" s="1" t="s">
        <v>58</v>
      </c>
    </row>
    <row r="41" spans="1:54" x14ac:dyDescent="0.2">
      <c r="A41" s="32" t="e" vm="1">
        <v>#VALUE!</v>
      </c>
      <c r="B41" s="33"/>
      <c r="C41" s="7">
        <v>35.256599999999999</v>
      </c>
      <c r="D41">
        <v>1</v>
      </c>
      <c r="E41" s="36">
        <v>1.17763</v>
      </c>
      <c r="F41" s="36">
        <v>2.1000000000000001E-4</v>
      </c>
      <c r="G41" s="36">
        <v>0.150837</v>
      </c>
      <c r="H41" s="23">
        <f>G41/0.0075</f>
        <v>20.111599999999999</v>
      </c>
      <c r="I41" s="21"/>
      <c r="J41" s="17"/>
      <c r="K41" s="42">
        <v>117700</v>
      </c>
      <c r="L41" s="17"/>
      <c r="M41" s="17">
        <f t="shared" ref="M41:M42" si="37">K41+L41</f>
        <v>117700</v>
      </c>
      <c r="N41" s="42">
        <v>3401000</v>
      </c>
      <c r="O41" s="17"/>
      <c r="P41" s="17">
        <f t="shared" ref="P41:P48" si="38">N41+O41</f>
        <v>3401000</v>
      </c>
      <c r="Q41" s="42">
        <v>1510</v>
      </c>
      <c r="R41" s="17"/>
      <c r="S41" s="17">
        <f t="shared" ref="S41:S48" si="39">Q41+R41</f>
        <v>1510</v>
      </c>
      <c r="T41" s="42">
        <v>31.08</v>
      </c>
      <c r="U41" s="17"/>
      <c r="V41" s="17">
        <f>T41+U41</f>
        <v>31.08</v>
      </c>
      <c r="W41" s="42">
        <v>1.3340000000000001</v>
      </c>
      <c r="X41" s="17"/>
      <c r="Y41" s="17">
        <f t="shared" ref="Y41:Y48" si="40">W41+X41</f>
        <v>1.3340000000000001</v>
      </c>
      <c r="Z41" s="42">
        <v>9.0570000000000008E-3</v>
      </c>
      <c r="AA41" s="17"/>
      <c r="AB41" s="17">
        <f t="shared" ref="AB41:AB48" si="41">Z41+AA41</f>
        <v>9.0570000000000008E-3</v>
      </c>
      <c r="AC41" s="21">
        <f t="shared" ref="AC41:AC48" si="42">Q41+T41+W41+Z41</f>
        <v>1542.423057</v>
      </c>
      <c r="AD41" s="17"/>
      <c r="AE41" s="17">
        <f t="shared" ref="AE41:AE43" si="43">AC41+AD41</f>
        <v>1542.423057</v>
      </c>
      <c r="AF41" s="43">
        <f t="shared" ref="AF41:AF48" si="44">Q41/AC41</f>
        <v>0.97897914138870401</v>
      </c>
      <c r="AG41" s="17"/>
      <c r="AH41" s="23">
        <f t="shared" ref="AH41:AH43" si="45">S41/AE41</f>
        <v>0.97897914138870401</v>
      </c>
      <c r="AJ41" s="1"/>
    </row>
    <row r="42" spans="1:54" x14ac:dyDescent="0.2">
      <c r="A42" s="32"/>
      <c r="B42" s="33"/>
      <c r="C42" s="7">
        <v>141.02600000000001</v>
      </c>
      <c r="D42">
        <v>4</v>
      </c>
      <c r="E42" s="36">
        <v>1.14588</v>
      </c>
      <c r="F42" s="36">
        <v>2.2000000000000001E-4</v>
      </c>
      <c r="G42" s="36">
        <v>0.127308</v>
      </c>
      <c r="H42" s="23">
        <f t="shared" ref="H42:H48" si="46">G42/0.0075</f>
        <v>16.974400000000003</v>
      </c>
      <c r="I42" s="21"/>
      <c r="J42" s="17"/>
      <c r="K42" s="42">
        <v>106000</v>
      </c>
      <c r="L42" s="17"/>
      <c r="M42" s="17">
        <f t="shared" si="37"/>
        <v>106000</v>
      </c>
      <c r="N42" s="42">
        <v>3395000</v>
      </c>
      <c r="O42" s="17"/>
      <c r="P42" s="17">
        <f t="shared" si="38"/>
        <v>3395000</v>
      </c>
      <c r="Q42" s="42">
        <v>5591</v>
      </c>
      <c r="R42" s="17"/>
      <c r="S42" s="17">
        <f t="shared" si="39"/>
        <v>5591</v>
      </c>
      <c r="T42" s="42">
        <v>422.6</v>
      </c>
      <c r="U42" s="17"/>
      <c r="V42" s="17">
        <f>T42+U42</f>
        <v>422.6</v>
      </c>
      <c r="W42" s="42">
        <v>74.28</v>
      </c>
      <c r="X42" s="17"/>
      <c r="Y42" s="17">
        <f t="shared" si="40"/>
        <v>74.28</v>
      </c>
      <c r="Z42" s="42">
        <v>2.1539999999999999</v>
      </c>
      <c r="AA42" s="17"/>
      <c r="AB42" s="17">
        <f t="shared" si="41"/>
        <v>2.1539999999999999</v>
      </c>
      <c r="AC42" s="21">
        <f t="shared" si="42"/>
        <v>6090.0340000000006</v>
      </c>
      <c r="AD42" s="17"/>
      <c r="AE42" s="17">
        <f t="shared" si="43"/>
        <v>6090.0340000000006</v>
      </c>
      <c r="AF42" s="43">
        <f t="shared" si="44"/>
        <v>0.91805727192984465</v>
      </c>
      <c r="AG42" s="17"/>
      <c r="AH42" s="23">
        <f t="shared" si="45"/>
        <v>0.91805727192984465</v>
      </c>
      <c r="AJ42" s="1"/>
    </row>
    <row r="43" spans="1:54" x14ac:dyDescent="0.2">
      <c r="A43" s="32"/>
      <c r="B43" s="33"/>
      <c r="C43" s="7">
        <v>246.79599999999999</v>
      </c>
      <c r="D43">
        <v>7</v>
      </c>
      <c r="E43" s="36">
        <v>1.1128899999999999</v>
      </c>
      <c r="F43" s="36">
        <v>2.1000000000000001E-4</v>
      </c>
      <c r="G43" s="36">
        <v>0.101439</v>
      </c>
      <c r="H43" s="23">
        <f t="shared" si="46"/>
        <v>13.5252</v>
      </c>
      <c r="I43" s="21"/>
      <c r="J43" s="17"/>
      <c r="K43" s="42">
        <v>95350</v>
      </c>
      <c r="L43" s="17"/>
      <c r="M43" s="17">
        <f t="shared" ref="M43:M48" si="47">K43+L43</f>
        <v>95350</v>
      </c>
      <c r="N43" s="42">
        <v>3389000</v>
      </c>
      <c r="O43" s="17"/>
      <c r="P43" s="17">
        <f t="shared" si="38"/>
        <v>3389000</v>
      </c>
      <c r="Q43" s="42">
        <v>8645</v>
      </c>
      <c r="R43" s="17"/>
      <c r="S43" s="17">
        <f t="shared" si="39"/>
        <v>8645</v>
      </c>
      <c r="T43" s="42">
        <v>1045</v>
      </c>
      <c r="U43" s="17"/>
      <c r="V43" s="17">
        <f>T43+U43</f>
        <v>1045</v>
      </c>
      <c r="W43" s="42">
        <v>301.8</v>
      </c>
      <c r="X43" s="17"/>
      <c r="Y43" s="17">
        <f t="shared" si="40"/>
        <v>301.8</v>
      </c>
      <c r="Z43" s="42">
        <v>16.2</v>
      </c>
      <c r="AA43" s="17"/>
      <c r="AB43" s="17">
        <f t="shared" si="41"/>
        <v>16.2</v>
      </c>
      <c r="AC43" s="21">
        <f t="shared" si="42"/>
        <v>10008</v>
      </c>
      <c r="AD43" s="17"/>
      <c r="AE43" s="17">
        <f t="shared" si="43"/>
        <v>10008</v>
      </c>
      <c r="AF43" s="43">
        <f t="shared" si="44"/>
        <v>0.86380895283772985</v>
      </c>
      <c r="AG43" s="17" t="e">
        <f t="shared" ref="AG43:AG48" si="48">R43/AD43</f>
        <v>#DIV/0!</v>
      </c>
      <c r="AH43" s="23">
        <f t="shared" si="45"/>
        <v>0.86380895283772985</v>
      </c>
      <c r="AJ43" s="25">
        <f>4.77*306.39103*7</f>
        <v>10230.396491699998</v>
      </c>
      <c r="BB43" t="s">
        <v>59</v>
      </c>
    </row>
    <row r="44" spans="1:54" x14ac:dyDescent="0.2">
      <c r="A44" s="32"/>
      <c r="B44" s="33"/>
      <c r="C44" s="7">
        <v>352.59300000000002</v>
      </c>
      <c r="D44">
        <v>10</v>
      </c>
      <c r="E44" s="36">
        <v>1.0814999999999999</v>
      </c>
      <c r="F44" s="36">
        <v>2.1000000000000001E-4</v>
      </c>
      <c r="G44" s="36">
        <v>7.5357999999999994E-2</v>
      </c>
      <c r="H44" s="23">
        <f t="shared" si="46"/>
        <v>10.047733333333333</v>
      </c>
      <c r="I44" s="21"/>
      <c r="J44" s="17"/>
      <c r="K44" s="42">
        <v>85560</v>
      </c>
      <c r="L44" s="17"/>
      <c r="M44" s="17">
        <f t="shared" si="47"/>
        <v>85560</v>
      </c>
      <c r="N44" s="42">
        <v>3383000</v>
      </c>
      <c r="O44" s="17"/>
      <c r="P44" s="17">
        <f t="shared" si="38"/>
        <v>3383000</v>
      </c>
      <c r="Q44" s="42">
        <v>10960</v>
      </c>
      <c r="R44" s="17"/>
      <c r="S44" s="17">
        <f t="shared" si="39"/>
        <v>10960</v>
      </c>
      <c r="T44" s="42">
        <v>1772</v>
      </c>
      <c r="U44" s="17"/>
      <c r="V44" s="17">
        <f t="shared" ref="V43:V48" si="49">T44+U44</f>
        <v>1772</v>
      </c>
      <c r="W44" s="42">
        <v>661.3</v>
      </c>
      <c r="X44" s="17"/>
      <c r="Y44" s="17">
        <f t="shared" si="40"/>
        <v>661.3</v>
      </c>
      <c r="Z44" s="42">
        <v>53.89</v>
      </c>
      <c r="AA44" s="17"/>
      <c r="AB44" s="17">
        <f t="shared" si="41"/>
        <v>53.89</v>
      </c>
      <c r="AC44" s="21">
        <f t="shared" si="42"/>
        <v>13447.189999999999</v>
      </c>
      <c r="AD44" s="17"/>
      <c r="AE44" s="17">
        <f t="shared" ref="AE43:AE48" si="50">AC44+AD44</f>
        <v>13447.189999999999</v>
      </c>
      <c r="AF44" s="43">
        <f t="shared" si="44"/>
        <v>0.81504016824332826</v>
      </c>
      <c r="AG44" s="17" t="e">
        <f t="shared" si="48"/>
        <v>#DIV/0!</v>
      </c>
      <c r="AH44" s="23">
        <f t="shared" ref="AH43:AH48" si="51">S44/AE44</f>
        <v>0.81504016824332826</v>
      </c>
    </row>
    <row r="45" spans="1:54" x14ac:dyDescent="0.2">
      <c r="A45" s="32"/>
      <c r="B45" s="33"/>
      <c r="C45" s="7">
        <v>705.18499999999995</v>
      </c>
      <c r="D45">
        <v>20</v>
      </c>
      <c r="E45" s="36">
        <v>0.99263000000000001</v>
      </c>
      <c r="F45" s="36">
        <v>1.9000000000000001E-4</v>
      </c>
      <c r="G45" s="36">
        <v>-7.4250000000000002E-3</v>
      </c>
      <c r="H45" s="23">
        <f t="shared" si="46"/>
        <v>-0.9900000000000001</v>
      </c>
      <c r="I45" s="21"/>
      <c r="J45" s="17"/>
      <c r="K45" s="42">
        <v>58190</v>
      </c>
      <c r="L45" s="17"/>
      <c r="M45" s="17">
        <f t="shared" si="47"/>
        <v>58190</v>
      </c>
      <c r="N45" s="42">
        <v>3360000</v>
      </c>
      <c r="O45" s="17"/>
      <c r="P45" s="17">
        <f t="shared" si="38"/>
        <v>3360000</v>
      </c>
      <c r="Q45" s="42">
        <v>15110</v>
      </c>
      <c r="R45" s="17"/>
      <c r="S45" s="17">
        <f t="shared" si="39"/>
        <v>15110</v>
      </c>
      <c r="T45" s="42">
        <v>4121</v>
      </c>
      <c r="U45" s="17"/>
      <c r="V45" s="17">
        <f t="shared" si="49"/>
        <v>4121</v>
      </c>
      <c r="W45" s="42">
        <v>2467</v>
      </c>
      <c r="X45" s="17"/>
      <c r="Y45" s="17">
        <f t="shared" si="40"/>
        <v>2467</v>
      </c>
      <c r="Z45" s="42">
        <v>460.1</v>
      </c>
      <c r="AA45" s="17"/>
      <c r="AB45" s="17">
        <f t="shared" si="41"/>
        <v>460.1</v>
      </c>
      <c r="AC45" s="21">
        <f t="shared" si="42"/>
        <v>22158.1</v>
      </c>
      <c r="AD45" s="17"/>
      <c r="AE45" s="17">
        <f t="shared" si="50"/>
        <v>22158.1</v>
      </c>
      <c r="AF45" s="43">
        <f t="shared" si="44"/>
        <v>0.6819176734467306</v>
      </c>
      <c r="AG45" s="17" t="e">
        <f t="shared" si="48"/>
        <v>#DIV/0!</v>
      </c>
      <c r="AH45" s="23">
        <f t="shared" si="51"/>
        <v>0.6819176734467306</v>
      </c>
    </row>
    <row r="46" spans="1:54" x14ac:dyDescent="0.2">
      <c r="A46" s="32"/>
      <c r="B46" s="33"/>
      <c r="C46" s="7">
        <v>1057.78</v>
      </c>
      <c r="D46">
        <v>30</v>
      </c>
      <c r="E46" s="36">
        <v>0.91374999999999995</v>
      </c>
      <c r="F46" s="36">
        <v>1.9000000000000001E-4</v>
      </c>
      <c r="G46" s="36">
        <v>-9.4391000000000003E-2</v>
      </c>
      <c r="H46" s="23">
        <f t="shared" si="46"/>
        <v>-12.585466666666667</v>
      </c>
      <c r="I46" s="21"/>
      <c r="J46" s="17"/>
      <c r="K46" s="42">
        <v>37520</v>
      </c>
      <c r="L46" s="17"/>
      <c r="M46" s="17">
        <f t="shared" si="47"/>
        <v>37520</v>
      </c>
      <c r="N46" s="42">
        <v>3334000</v>
      </c>
      <c r="O46" s="17"/>
      <c r="P46" s="17">
        <f t="shared" si="38"/>
        <v>3334000</v>
      </c>
      <c r="Q46" s="42">
        <v>16700</v>
      </c>
      <c r="R46" s="17"/>
      <c r="S46" s="17">
        <f t="shared" si="39"/>
        <v>16700</v>
      </c>
      <c r="T46" s="42">
        <v>6321</v>
      </c>
      <c r="U46" s="17"/>
      <c r="V46" s="17">
        <f t="shared" si="49"/>
        <v>6321</v>
      </c>
      <c r="W46" s="42">
        <v>3908</v>
      </c>
      <c r="X46" s="17"/>
      <c r="Y46" s="17">
        <f t="shared" si="40"/>
        <v>3908</v>
      </c>
      <c r="Z46" s="42">
        <v>1322</v>
      </c>
      <c r="AA46" s="17"/>
      <c r="AB46" s="17">
        <f t="shared" si="41"/>
        <v>1322</v>
      </c>
      <c r="AC46" s="21">
        <f t="shared" si="42"/>
        <v>28251</v>
      </c>
      <c r="AD46" s="17"/>
      <c r="AE46" s="17">
        <f t="shared" si="50"/>
        <v>28251</v>
      </c>
      <c r="AF46" s="43">
        <f t="shared" si="44"/>
        <v>0.59112951753920218</v>
      </c>
      <c r="AG46" s="17" t="e">
        <f t="shared" si="48"/>
        <v>#DIV/0!</v>
      </c>
      <c r="AH46" s="23">
        <f t="shared" si="51"/>
        <v>0.59112951753920218</v>
      </c>
    </row>
    <row r="47" spans="1:54" x14ac:dyDescent="0.2">
      <c r="A47" s="32"/>
      <c r="B47" s="33"/>
      <c r="C47" s="7">
        <v>1410.37</v>
      </c>
      <c r="D47">
        <v>40</v>
      </c>
      <c r="E47" s="36">
        <v>0.84228999999999998</v>
      </c>
      <c r="F47" s="36">
        <v>1.7000000000000001E-4</v>
      </c>
      <c r="G47" s="36">
        <v>-0.18723999999999999</v>
      </c>
      <c r="H47" s="23">
        <f t="shared" si="46"/>
        <v>-24.965333333333334</v>
      </c>
      <c r="I47" s="21"/>
      <c r="J47" s="17"/>
      <c r="K47" s="42">
        <v>22610</v>
      </c>
      <c r="L47" s="17"/>
      <c r="M47" s="17">
        <f t="shared" si="47"/>
        <v>22610</v>
      </c>
      <c r="N47" s="42">
        <v>3305000</v>
      </c>
      <c r="O47" s="17"/>
      <c r="P47" s="17">
        <f t="shared" si="38"/>
        <v>3305000</v>
      </c>
      <c r="Q47" s="42">
        <v>17020</v>
      </c>
      <c r="R47" s="17"/>
      <c r="S47" s="17">
        <f t="shared" si="39"/>
        <v>17020</v>
      </c>
      <c r="T47" s="42">
        <v>8168</v>
      </c>
      <c r="U47" s="17"/>
      <c r="V47" s="17">
        <f t="shared" si="49"/>
        <v>8168</v>
      </c>
      <c r="W47" s="42">
        <v>4822</v>
      </c>
      <c r="X47" s="17"/>
      <c r="Y47" s="17">
        <f t="shared" si="40"/>
        <v>4822</v>
      </c>
      <c r="Z47" s="42">
        <v>2521</v>
      </c>
      <c r="AA47" s="17"/>
      <c r="AB47" s="17">
        <f t="shared" si="41"/>
        <v>2521</v>
      </c>
      <c r="AC47" s="21">
        <f t="shared" si="42"/>
        <v>32531</v>
      </c>
      <c r="AD47" s="17"/>
      <c r="AE47" s="17">
        <f t="shared" si="50"/>
        <v>32531</v>
      </c>
      <c r="AF47" s="43">
        <f t="shared" si="44"/>
        <v>0.52319326181181025</v>
      </c>
      <c r="AG47" s="17" t="e">
        <f t="shared" si="48"/>
        <v>#DIV/0!</v>
      </c>
      <c r="AH47" s="23">
        <f t="shared" si="51"/>
        <v>0.52319326181181025</v>
      </c>
    </row>
    <row r="48" spans="1:54" s="18" customFormat="1" x14ac:dyDescent="0.2">
      <c r="A48" s="34"/>
      <c r="B48" s="35"/>
      <c r="C48" s="20">
        <v>1762.96</v>
      </c>
      <c r="D48" s="18">
        <v>50</v>
      </c>
      <c r="E48" s="36">
        <v>0.78154000000000001</v>
      </c>
      <c r="F48" s="36">
        <v>2.0000000000000001E-4</v>
      </c>
      <c r="G48" s="36">
        <v>-0.27952500000000002</v>
      </c>
      <c r="H48" s="24">
        <f t="shared" si="46"/>
        <v>-37.270000000000003</v>
      </c>
      <c r="I48" s="22"/>
      <c r="J48" s="19"/>
      <c r="K48" s="42">
        <v>12670</v>
      </c>
      <c r="L48" s="19"/>
      <c r="M48" s="19">
        <f t="shared" si="47"/>
        <v>12670</v>
      </c>
      <c r="N48" s="42">
        <v>3274000</v>
      </c>
      <c r="O48" s="19"/>
      <c r="P48" s="19">
        <f t="shared" si="38"/>
        <v>3274000</v>
      </c>
      <c r="Q48" s="42">
        <v>16790</v>
      </c>
      <c r="R48" s="19"/>
      <c r="S48" s="19">
        <f t="shared" si="39"/>
        <v>16790</v>
      </c>
      <c r="T48" s="42">
        <v>9553</v>
      </c>
      <c r="U48" s="19"/>
      <c r="V48" s="19">
        <f t="shared" si="49"/>
        <v>9553</v>
      </c>
      <c r="W48" s="42">
        <v>5320</v>
      </c>
      <c r="X48" s="19"/>
      <c r="Y48" s="19">
        <f t="shared" si="40"/>
        <v>5320</v>
      </c>
      <c r="Z48" s="42">
        <v>3914</v>
      </c>
      <c r="AA48" s="19"/>
      <c r="AB48" s="19">
        <f t="shared" si="41"/>
        <v>3914</v>
      </c>
      <c r="AC48" s="21">
        <f t="shared" si="42"/>
        <v>35577</v>
      </c>
      <c r="AD48" s="19"/>
      <c r="AE48" s="19">
        <f t="shared" si="50"/>
        <v>35577</v>
      </c>
      <c r="AF48" s="43">
        <f t="shared" si="44"/>
        <v>0.47193411473704922</v>
      </c>
      <c r="AG48" s="19" t="e">
        <f t="shared" si="48"/>
        <v>#DIV/0!</v>
      </c>
      <c r="AH48" s="47">
        <f t="shared" si="51"/>
        <v>0.47193411473704922</v>
      </c>
    </row>
    <row r="50" spans="1:54" s="38" customFormat="1" x14ac:dyDescent="0.2">
      <c r="A50" s="37" t="s">
        <v>1</v>
      </c>
      <c r="B50" s="45" t="s">
        <v>94</v>
      </c>
      <c r="C50" s="39"/>
      <c r="I50" s="40" t="s">
        <v>44</v>
      </c>
      <c r="K50" s="40" t="s">
        <v>47</v>
      </c>
      <c r="N50" s="40" t="s">
        <v>48</v>
      </c>
      <c r="O50" s="37"/>
      <c r="P50" s="37"/>
      <c r="Q50" s="40" t="s">
        <v>49</v>
      </c>
      <c r="T50" s="40" t="s">
        <v>50</v>
      </c>
      <c r="U50" s="37"/>
      <c r="V50" s="37"/>
      <c r="W50" s="40" t="s">
        <v>51</v>
      </c>
      <c r="Z50" s="40" t="s">
        <v>84</v>
      </c>
      <c r="AC50" s="40" t="s">
        <v>52</v>
      </c>
      <c r="AF50" s="40" t="s">
        <v>56</v>
      </c>
    </row>
    <row r="51" spans="1:54" x14ac:dyDescent="0.2">
      <c r="A51" s="1" t="s">
        <v>36</v>
      </c>
      <c r="B51" t="s">
        <v>85</v>
      </c>
      <c r="C51" s="8" t="s">
        <v>43</v>
      </c>
      <c r="D51" s="1" t="s">
        <v>39</v>
      </c>
      <c r="E51" s="1" t="s">
        <v>40</v>
      </c>
      <c r="F51" s="1" t="s">
        <v>41</v>
      </c>
      <c r="G51" s="1" t="s">
        <v>42</v>
      </c>
      <c r="H51" s="1" t="s">
        <v>57</v>
      </c>
      <c r="I51" s="8" t="s">
        <v>45</v>
      </c>
      <c r="J51" s="1" t="s">
        <v>46</v>
      </c>
      <c r="K51" s="8" t="s">
        <v>53</v>
      </c>
      <c r="L51" s="1" t="s">
        <v>54</v>
      </c>
      <c r="M51" s="1" t="s">
        <v>55</v>
      </c>
      <c r="N51" s="8" t="s">
        <v>53</v>
      </c>
      <c r="O51" s="1" t="s">
        <v>54</v>
      </c>
      <c r="P51" s="1" t="s">
        <v>55</v>
      </c>
      <c r="Q51" s="8" t="s">
        <v>53</v>
      </c>
      <c r="R51" s="1" t="s">
        <v>54</v>
      </c>
      <c r="S51" s="1" t="s">
        <v>55</v>
      </c>
      <c r="T51" s="8" t="s">
        <v>53</v>
      </c>
      <c r="U51" s="1" t="s">
        <v>54</v>
      </c>
      <c r="V51" s="1" t="s">
        <v>55</v>
      </c>
      <c r="W51" s="8" t="s">
        <v>53</v>
      </c>
      <c r="X51" s="1" t="s">
        <v>54</v>
      </c>
      <c r="Y51" s="1" t="s">
        <v>55</v>
      </c>
      <c r="Z51" s="8" t="s">
        <v>53</v>
      </c>
      <c r="AA51" s="1" t="s">
        <v>54</v>
      </c>
      <c r="AB51" s="1" t="s">
        <v>55</v>
      </c>
      <c r="AC51" s="8" t="s">
        <v>53</v>
      </c>
      <c r="AD51" s="1" t="s">
        <v>54</v>
      </c>
      <c r="AE51" s="1" t="s">
        <v>55</v>
      </c>
      <c r="AF51" s="8" t="s">
        <v>53</v>
      </c>
      <c r="AG51" s="1" t="s">
        <v>54</v>
      </c>
      <c r="AH51" s="1" t="s">
        <v>55</v>
      </c>
    </row>
    <row r="52" spans="1:54" x14ac:dyDescent="0.2">
      <c r="A52" s="1" t="s">
        <v>38</v>
      </c>
      <c r="B52" t="s">
        <v>86</v>
      </c>
      <c r="C52" s="7">
        <v>0</v>
      </c>
      <c r="D52">
        <v>0</v>
      </c>
      <c r="E52" s="36">
        <v>1.23176</v>
      </c>
      <c r="F52" s="36">
        <v>2.4000000000000001E-4</v>
      </c>
      <c r="G52" s="36">
        <v>0.18815399999999999</v>
      </c>
      <c r="H52" s="23">
        <f>G52/0.0075</f>
        <v>25.087199999999999</v>
      </c>
      <c r="I52" s="44">
        <v>0.92206999999999995</v>
      </c>
      <c r="J52" s="44">
        <v>7.7930100000000002E-2</v>
      </c>
      <c r="Q52" s="7">
        <v>0</v>
      </c>
      <c r="R52">
        <v>0</v>
      </c>
      <c r="S52" s="17">
        <f t="shared" ref="S52:S61" si="52">Q52+R52</f>
        <v>0</v>
      </c>
      <c r="T52" s="7">
        <v>0</v>
      </c>
      <c r="U52" s="46">
        <v>0</v>
      </c>
      <c r="V52" s="17">
        <f t="shared" ref="V52:V53" si="53">T52+U52</f>
        <v>0</v>
      </c>
      <c r="W52" s="7">
        <v>0</v>
      </c>
      <c r="X52" s="46">
        <v>0</v>
      </c>
      <c r="Y52" s="17">
        <f t="shared" ref="Y52:Y61" si="54">W52+X52</f>
        <v>0</v>
      </c>
      <c r="Z52" s="7">
        <v>0</v>
      </c>
      <c r="AA52">
        <v>0</v>
      </c>
      <c r="AB52" s="17">
        <f t="shared" ref="AB52:AB61" si="55">Z52+AA52</f>
        <v>0</v>
      </c>
      <c r="AC52" s="7">
        <v>0</v>
      </c>
      <c r="AD52">
        <v>0</v>
      </c>
      <c r="AE52">
        <v>0</v>
      </c>
    </row>
    <row r="53" spans="1:54" x14ac:dyDescent="0.2">
      <c r="A53" s="1" t="s">
        <v>87</v>
      </c>
      <c r="B53" t="s">
        <v>88</v>
      </c>
      <c r="C53" s="7">
        <v>3.5259299999999998</v>
      </c>
      <c r="D53">
        <v>0.1</v>
      </c>
      <c r="E53" s="36">
        <v>1.1937500000000001</v>
      </c>
      <c r="F53" s="36">
        <v>2.0000000000000001E-4</v>
      </c>
      <c r="G53" s="36">
        <v>0.162304</v>
      </c>
      <c r="H53" s="23">
        <f t="shared" ref="H53:H61" si="56">G53/0.0075</f>
        <v>21.640533333333334</v>
      </c>
      <c r="I53" s="44">
        <v>0.92130199999999995</v>
      </c>
      <c r="J53" s="44">
        <v>7.8697500000000004E-2</v>
      </c>
      <c r="K53" s="42">
        <v>103000</v>
      </c>
      <c r="L53" s="17">
        <v>19700</v>
      </c>
      <c r="M53" s="17">
        <f>K53+L53</f>
        <v>122700</v>
      </c>
      <c r="N53" s="42">
        <v>2513000</v>
      </c>
      <c r="O53" s="17">
        <v>888200</v>
      </c>
      <c r="P53" s="17">
        <f>N53+O53</f>
        <v>3401200</v>
      </c>
      <c r="Q53" s="42">
        <v>54.63</v>
      </c>
      <c r="R53" s="17">
        <v>6.9379999999999997</v>
      </c>
      <c r="S53" s="17">
        <f t="shared" si="52"/>
        <v>61.568000000000005</v>
      </c>
      <c r="T53" s="42">
        <v>0.19020000000000001</v>
      </c>
      <c r="U53" s="17">
        <v>9.2420000000000002E-3</v>
      </c>
      <c r="V53" s="17">
        <f t="shared" si="53"/>
        <v>0.19944200000000001</v>
      </c>
      <c r="W53" s="42">
        <v>9.2420000000000002E-3</v>
      </c>
      <c r="X53" s="17">
        <v>0</v>
      </c>
      <c r="Y53" s="17">
        <f>W53+X53</f>
        <v>9.2420000000000002E-3</v>
      </c>
      <c r="Z53" s="42">
        <v>0</v>
      </c>
      <c r="AA53" s="17">
        <v>0</v>
      </c>
      <c r="AB53" s="17">
        <f>Z53+AA53</f>
        <v>0</v>
      </c>
      <c r="AC53" s="21">
        <f>Q53+T53+W53+Z53</f>
        <v>54.829442</v>
      </c>
      <c r="AD53" s="21">
        <f>R53+U53+X53+AA53</f>
        <v>6.9472420000000001</v>
      </c>
      <c r="AE53" s="17">
        <f>AC53+AD53</f>
        <v>61.776684000000003</v>
      </c>
      <c r="AF53" s="43">
        <f>Q53/AC53</f>
        <v>0.99636250173766139</v>
      </c>
      <c r="AG53" s="23">
        <f>R53/AD53</f>
        <v>0.99866968791356336</v>
      </c>
      <c r="AH53" s="23">
        <f>S53/AE53</f>
        <v>0.99662196177444551</v>
      </c>
      <c r="AJ53" s="1" t="s">
        <v>58</v>
      </c>
    </row>
    <row r="54" spans="1:54" x14ac:dyDescent="0.2">
      <c r="A54" s="32" t="e" vm="2">
        <v>#VALUE!</v>
      </c>
      <c r="B54" s="33"/>
      <c r="C54" s="7">
        <v>35.256599999999999</v>
      </c>
      <c r="D54">
        <v>1</v>
      </c>
      <c r="E54" s="36">
        <v>1.17828</v>
      </c>
      <c r="F54" s="36">
        <v>2.3000000000000001E-4</v>
      </c>
      <c r="G54" s="36">
        <v>0.151305</v>
      </c>
      <c r="H54" s="23">
        <f>G54/0.0075</f>
        <v>20.173999999999999</v>
      </c>
      <c r="I54" s="44">
        <v>0.92059199999999997</v>
      </c>
      <c r="J54" s="44">
        <v>7.9407900000000003E-2</v>
      </c>
      <c r="K54" s="42">
        <v>99550</v>
      </c>
      <c r="L54" s="17">
        <v>19400</v>
      </c>
      <c r="M54" s="17">
        <f t="shared" ref="M54:M56" si="57">K54+L54</f>
        <v>118950</v>
      </c>
      <c r="N54" s="42">
        <v>2512000</v>
      </c>
      <c r="O54" s="17">
        <v>888000</v>
      </c>
      <c r="P54" s="17">
        <f t="shared" ref="P54:P61" si="58">N54+O54</f>
        <v>3400000</v>
      </c>
      <c r="Q54" s="42">
        <v>1271</v>
      </c>
      <c r="R54" s="17">
        <v>166.5</v>
      </c>
      <c r="S54" s="17">
        <f t="shared" si="52"/>
        <v>1437.5</v>
      </c>
      <c r="T54" s="42">
        <v>28.88</v>
      </c>
      <c r="U54" s="17">
        <v>1.571</v>
      </c>
      <c r="V54" s="17">
        <f>T54+U54</f>
        <v>30.451000000000001</v>
      </c>
      <c r="W54" s="42">
        <v>1.571</v>
      </c>
      <c r="X54" s="17">
        <v>2.7519999999999999E-2</v>
      </c>
      <c r="Y54" s="17">
        <f t="shared" si="54"/>
        <v>1.5985199999999999</v>
      </c>
      <c r="Z54" s="42">
        <v>0</v>
      </c>
      <c r="AA54" s="17">
        <v>0</v>
      </c>
      <c r="AB54" s="17">
        <f t="shared" si="55"/>
        <v>0</v>
      </c>
      <c r="AC54" s="21">
        <f t="shared" ref="AC54:AD61" si="59">Q54+T54+W54+Z54</f>
        <v>1301.451</v>
      </c>
      <c r="AD54" s="21">
        <f t="shared" si="59"/>
        <v>168.09852000000001</v>
      </c>
      <c r="AE54" s="17">
        <f t="shared" ref="AE54:AE61" si="60">AC54+AD54</f>
        <v>1469.54952</v>
      </c>
      <c r="AF54" s="43">
        <f t="shared" ref="AF54:AF61" si="61">Q54/AC54</f>
        <v>0.97660226931325111</v>
      </c>
      <c r="AG54" s="23">
        <f t="shared" ref="AG54:AG55" si="62">R54/AD54</f>
        <v>0.990490576597581</v>
      </c>
      <c r="AH54" s="23">
        <f t="shared" ref="AH54:AH56" si="63">S54/AE54</f>
        <v>0.97819092207250014</v>
      </c>
      <c r="AJ54" s="1"/>
    </row>
    <row r="55" spans="1:54" x14ac:dyDescent="0.2">
      <c r="A55" s="32"/>
      <c r="B55" s="33"/>
      <c r="C55" s="7">
        <v>141.02600000000001</v>
      </c>
      <c r="D55">
        <v>4</v>
      </c>
      <c r="E55" s="36">
        <v>1.1462000000000001</v>
      </c>
      <c r="F55" s="36">
        <v>1.7000000000000001E-4</v>
      </c>
      <c r="G55" s="36">
        <v>0.127552</v>
      </c>
      <c r="H55" s="23">
        <f t="shared" ref="H55:H61" si="64">G55/0.0075</f>
        <v>17.006933333333333</v>
      </c>
      <c r="I55" s="44">
        <v>0.91813199999999995</v>
      </c>
      <c r="J55" s="44">
        <v>8.1867599999999999E-2</v>
      </c>
      <c r="K55" s="42">
        <v>88740</v>
      </c>
      <c r="L55" s="17">
        <v>18470</v>
      </c>
      <c r="M55" s="17">
        <f t="shared" si="57"/>
        <v>107210</v>
      </c>
      <c r="N55" s="42">
        <v>2507000</v>
      </c>
      <c r="O55" s="17">
        <v>887400</v>
      </c>
      <c r="P55" s="17">
        <f t="shared" si="58"/>
        <v>3394400</v>
      </c>
      <c r="Q55" s="42">
        <v>4645</v>
      </c>
      <c r="R55" s="17">
        <v>669.9</v>
      </c>
      <c r="S55" s="17">
        <f t="shared" si="52"/>
        <v>5314.9</v>
      </c>
      <c r="T55" s="42">
        <v>383.1</v>
      </c>
      <c r="U55" s="17">
        <v>24.64</v>
      </c>
      <c r="V55" s="17">
        <f>T55+U55</f>
        <v>407.74</v>
      </c>
      <c r="W55" s="42">
        <v>24.64</v>
      </c>
      <c r="X55" s="17">
        <v>1.768</v>
      </c>
      <c r="Y55" s="17">
        <f t="shared" si="54"/>
        <v>26.408000000000001</v>
      </c>
      <c r="Z55" s="42">
        <v>2.3279999999999999E-2</v>
      </c>
      <c r="AA55" s="17">
        <v>2.3279999999999999E-2</v>
      </c>
      <c r="AB55" s="17">
        <f t="shared" si="55"/>
        <v>4.6559999999999997E-2</v>
      </c>
      <c r="AC55" s="21">
        <f t="shared" si="59"/>
        <v>5052.763280000001</v>
      </c>
      <c r="AD55" s="21">
        <f t="shared" si="59"/>
        <v>696.33127999999999</v>
      </c>
      <c r="AE55" s="17">
        <f t="shared" si="60"/>
        <v>5749.0945600000014</v>
      </c>
      <c r="AF55" s="43">
        <f t="shared" si="61"/>
        <v>0.91929895437333831</v>
      </c>
      <c r="AG55" s="23">
        <f t="shared" si="62"/>
        <v>0.96204209008103148</v>
      </c>
      <c r="AH55" s="23">
        <f t="shared" si="63"/>
        <v>0.92447601001017421</v>
      </c>
      <c r="AJ55" s="1"/>
    </row>
    <row r="56" spans="1:54" x14ac:dyDescent="0.2">
      <c r="A56" s="32"/>
      <c r="B56" s="33"/>
      <c r="C56" s="7">
        <v>246.79599999999999</v>
      </c>
      <c r="D56">
        <v>7</v>
      </c>
      <c r="E56" s="36">
        <v>1.1138699999999999</v>
      </c>
      <c r="F56" s="36">
        <v>2.2000000000000001E-4</v>
      </c>
      <c r="G56" s="36">
        <v>0.102229</v>
      </c>
      <c r="H56" s="23">
        <f t="shared" si="64"/>
        <v>13.630533333333334</v>
      </c>
      <c r="I56" s="44">
        <v>0.91541300000000003</v>
      </c>
      <c r="J56" s="44">
        <v>8.4587099999999998E-2</v>
      </c>
      <c r="K56" s="42">
        <v>78920</v>
      </c>
      <c r="L56" s="17">
        <v>17560</v>
      </c>
      <c r="M56" s="17">
        <f t="shared" si="57"/>
        <v>96480</v>
      </c>
      <c r="N56" s="42">
        <v>2502000</v>
      </c>
      <c r="O56" s="17">
        <v>886700</v>
      </c>
      <c r="P56" s="17">
        <f t="shared" si="58"/>
        <v>3388700</v>
      </c>
      <c r="Q56" s="42">
        <v>7096</v>
      </c>
      <c r="R56" s="17">
        <v>1116</v>
      </c>
      <c r="S56" s="17">
        <f t="shared" si="52"/>
        <v>8212</v>
      </c>
      <c r="T56" s="42">
        <v>928.9</v>
      </c>
      <c r="U56" s="17">
        <v>69.36</v>
      </c>
      <c r="V56" s="17">
        <f>T56+U56</f>
        <v>998.26</v>
      </c>
      <c r="W56" s="42">
        <v>69.36</v>
      </c>
      <c r="X56" s="17">
        <v>8.6720000000000006</v>
      </c>
      <c r="Y56" s="17">
        <f t="shared" si="54"/>
        <v>78.031999999999996</v>
      </c>
      <c r="Z56" s="42">
        <v>0.2056</v>
      </c>
      <c r="AA56" s="17">
        <v>0.2056</v>
      </c>
      <c r="AB56" s="17">
        <f t="shared" si="55"/>
        <v>0.41120000000000001</v>
      </c>
      <c r="AC56" s="21">
        <f t="shared" si="59"/>
        <v>8094.4655999999995</v>
      </c>
      <c r="AD56" s="21">
        <f t="shared" si="59"/>
        <v>1194.2375999999999</v>
      </c>
      <c r="AE56" s="17">
        <f t="shared" si="60"/>
        <v>9288.7031999999999</v>
      </c>
      <c r="AF56" s="43">
        <f t="shared" si="61"/>
        <v>0.87664836082569808</v>
      </c>
      <c r="AG56" s="23">
        <f t="shared" ref="AG56:AG61" si="65">R56/AD56</f>
        <v>0.93448740853578893</v>
      </c>
      <c r="AH56" s="23">
        <f t="shared" si="63"/>
        <v>0.88408465887897036</v>
      </c>
      <c r="AJ56" s="25">
        <f>4.77*306.39103*7</f>
        <v>10230.396491699998</v>
      </c>
      <c r="BB56" t="s">
        <v>59</v>
      </c>
    </row>
    <row r="57" spans="1:54" x14ac:dyDescent="0.2">
      <c r="A57" s="32"/>
      <c r="B57" s="33"/>
      <c r="C57" s="7">
        <v>352.59300000000002</v>
      </c>
      <c r="D57">
        <v>10</v>
      </c>
      <c r="E57" s="36">
        <v>1.0836600000000001</v>
      </c>
      <c r="F57" s="36">
        <v>1.9000000000000001E-4</v>
      </c>
      <c r="G57" s="36">
        <v>7.7201000000000006E-2</v>
      </c>
      <c r="H57" s="23">
        <f t="shared" si="64"/>
        <v>10.293466666666667</v>
      </c>
      <c r="I57" s="44">
        <v>0.91265700000000005</v>
      </c>
      <c r="J57" s="44">
        <v>8.7343400000000002E-2</v>
      </c>
      <c r="K57" s="42">
        <v>69930</v>
      </c>
      <c r="L57" s="17">
        <v>16680</v>
      </c>
      <c r="M57" s="17">
        <f t="shared" ref="M56:M61" si="66">K57+L57</f>
        <v>86610</v>
      </c>
      <c r="N57" s="42">
        <v>2496000</v>
      </c>
      <c r="O57" s="17">
        <v>886100</v>
      </c>
      <c r="P57" s="17">
        <f t="shared" si="58"/>
        <v>3382100</v>
      </c>
      <c r="Q57" s="42">
        <v>8896</v>
      </c>
      <c r="R57" s="17">
        <v>1514</v>
      </c>
      <c r="S57" s="17">
        <f t="shared" si="52"/>
        <v>10410</v>
      </c>
      <c r="T57" s="42">
        <v>1552</v>
      </c>
      <c r="U57" s="17">
        <v>130.4</v>
      </c>
      <c r="V57" s="17">
        <f t="shared" ref="V57:V61" si="67">T57+U57</f>
        <v>1682.4</v>
      </c>
      <c r="W57" s="42">
        <v>130.4</v>
      </c>
      <c r="X57" s="17">
        <v>22.67</v>
      </c>
      <c r="Y57" s="17">
        <f t="shared" si="54"/>
        <v>153.07</v>
      </c>
      <c r="Z57" s="42">
        <v>0.7964</v>
      </c>
      <c r="AA57" s="17">
        <v>0.7964</v>
      </c>
      <c r="AB57" s="17">
        <f t="shared" si="55"/>
        <v>1.5928</v>
      </c>
      <c r="AC57" s="21">
        <f t="shared" si="59"/>
        <v>10579.196399999999</v>
      </c>
      <c r="AD57" s="21">
        <f t="shared" si="59"/>
        <v>1667.8664000000001</v>
      </c>
      <c r="AE57" s="17">
        <f t="shared" si="60"/>
        <v>12247.0628</v>
      </c>
      <c r="AF57" s="43">
        <f t="shared" si="61"/>
        <v>0.84089562795147665</v>
      </c>
      <c r="AG57" s="23">
        <f t="shared" si="65"/>
        <v>0.90774656771069906</v>
      </c>
      <c r="AH57" s="23">
        <f t="shared" ref="AH56:AH61" si="68">S57/AE57</f>
        <v>0.84999972401545942</v>
      </c>
    </row>
    <row r="58" spans="1:54" x14ac:dyDescent="0.2">
      <c r="A58" s="32"/>
      <c r="B58" s="33"/>
      <c r="C58" s="7">
        <v>705.18499999999995</v>
      </c>
      <c r="D58">
        <v>20</v>
      </c>
      <c r="E58" s="36">
        <v>0.99561999999999995</v>
      </c>
      <c r="F58" s="36">
        <v>1.8000000000000001E-4</v>
      </c>
      <c r="G58" s="36">
        <v>-4.3990000000000001E-3</v>
      </c>
      <c r="H58" s="23">
        <f t="shared" si="64"/>
        <v>-0.58653333333333335</v>
      </c>
      <c r="I58" s="44">
        <v>0.90303199999999995</v>
      </c>
      <c r="J58" s="44">
        <v>9.6968399999999996E-2</v>
      </c>
      <c r="K58" s="42">
        <v>45080</v>
      </c>
      <c r="L58" s="17">
        <v>13990</v>
      </c>
      <c r="M58" s="17">
        <f t="shared" si="66"/>
        <v>59070</v>
      </c>
      <c r="N58" s="42">
        <v>2476000</v>
      </c>
      <c r="O58" s="17">
        <v>883700</v>
      </c>
      <c r="P58" s="17">
        <f t="shared" si="58"/>
        <v>3359700</v>
      </c>
      <c r="Q58" s="42">
        <v>11890</v>
      </c>
      <c r="R58" s="17">
        <v>2498</v>
      </c>
      <c r="S58" s="17">
        <f t="shared" si="52"/>
        <v>14388</v>
      </c>
      <c r="T58" s="42">
        <v>3454</v>
      </c>
      <c r="U58" s="17">
        <v>395.2</v>
      </c>
      <c r="V58" s="17">
        <f t="shared" si="67"/>
        <v>3849.2</v>
      </c>
      <c r="W58" s="42">
        <v>395.2</v>
      </c>
      <c r="X58" s="17">
        <v>126.6</v>
      </c>
      <c r="Y58" s="17">
        <f t="shared" si="54"/>
        <v>521.79999999999995</v>
      </c>
      <c r="Z58" s="42">
        <v>9.6630000000000003</v>
      </c>
      <c r="AA58" s="17">
        <v>9.6630000000000003</v>
      </c>
      <c r="AB58" s="17">
        <f t="shared" si="55"/>
        <v>19.326000000000001</v>
      </c>
      <c r="AC58" s="21">
        <f t="shared" si="59"/>
        <v>15748.863000000001</v>
      </c>
      <c r="AD58" s="21">
        <f t="shared" si="59"/>
        <v>3029.4629999999997</v>
      </c>
      <c r="AE58" s="17">
        <f t="shared" si="60"/>
        <v>18778.326000000001</v>
      </c>
      <c r="AF58" s="43">
        <f t="shared" si="61"/>
        <v>0.75497513693528218</v>
      </c>
      <c r="AG58" s="23">
        <f t="shared" si="65"/>
        <v>0.82456857865568922</v>
      </c>
      <c r="AH58" s="23">
        <f t="shared" si="68"/>
        <v>0.76620248258550838</v>
      </c>
    </row>
    <row r="59" spans="1:54" x14ac:dyDescent="0.2">
      <c r="A59" s="32"/>
      <c r="B59" s="33"/>
      <c r="C59" s="7">
        <v>1057.78</v>
      </c>
      <c r="D59">
        <v>30</v>
      </c>
      <c r="E59" s="36">
        <v>0.91596</v>
      </c>
      <c r="F59" s="36">
        <v>1.7000000000000001E-4</v>
      </c>
      <c r="G59" s="36">
        <v>-9.1750999999999999E-2</v>
      </c>
      <c r="H59" s="23">
        <f t="shared" si="64"/>
        <v>-12.233466666666667</v>
      </c>
      <c r="I59" s="44">
        <v>0.89268099999999995</v>
      </c>
      <c r="J59" s="44">
        <v>0.107319</v>
      </c>
      <c r="K59" s="42">
        <v>26970</v>
      </c>
      <c r="L59" s="17">
        <v>11480</v>
      </c>
      <c r="M59" s="17">
        <f t="shared" si="66"/>
        <v>38450</v>
      </c>
      <c r="N59" s="42">
        <v>2453000</v>
      </c>
      <c r="O59" s="17">
        <v>881100</v>
      </c>
      <c r="P59" s="17">
        <f t="shared" si="58"/>
        <v>3334100</v>
      </c>
      <c r="Q59" s="42">
        <v>12830</v>
      </c>
      <c r="R59" s="17">
        <v>3165</v>
      </c>
      <c r="S59" s="17">
        <f t="shared" si="52"/>
        <v>15995</v>
      </c>
      <c r="T59" s="42">
        <v>5162</v>
      </c>
      <c r="U59" s="17">
        <v>722.2</v>
      </c>
      <c r="V59" s="17">
        <f t="shared" si="67"/>
        <v>5884.2</v>
      </c>
      <c r="W59" s="42">
        <v>5162</v>
      </c>
      <c r="X59" s="17">
        <v>294.3</v>
      </c>
      <c r="Y59" s="17">
        <f t="shared" si="54"/>
        <v>5456.3</v>
      </c>
      <c r="Z59" s="42">
        <v>1342</v>
      </c>
      <c r="AA59" s="17">
        <v>38.85</v>
      </c>
      <c r="AB59" s="17">
        <f t="shared" si="55"/>
        <v>1380.85</v>
      </c>
      <c r="AC59" s="21">
        <f t="shared" si="59"/>
        <v>24496</v>
      </c>
      <c r="AD59" s="21">
        <f t="shared" si="59"/>
        <v>4220.3500000000004</v>
      </c>
      <c r="AE59" s="17">
        <f t="shared" si="60"/>
        <v>28716.35</v>
      </c>
      <c r="AF59" s="43">
        <f t="shared" si="61"/>
        <v>0.5237589810581319</v>
      </c>
      <c r="AG59" s="23">
        <f t="shared" si="65"/>
        <v>0.74993780136718513</v>
      </c>
      <c r="AH59" s="23">
        <f t="shared" si="68"/>
        <v>0.55699975797759815</v>
      </c>
    </row>
    <row r="60" spans="1:54" x14ac:dyDescent="0.2">
      <c r="A60" s="32"/>
      <c r="B60" s="33"/>
      <c r="C60" s="7">
        <v>1410.37</v>
      </c>
      <c r="D60">
        <v>40</v>
      </c>
      <c r="E60" s="36">
        <v>0.84567999999999999</v>
      </c>
      <c r="F60" s="36">
        <v>2.1000000000000001E-4</v>
      </c>
      <c r="G60" s="36">
        <v>-0.18248</v>
      </c>
      <c r="H60" s="23">
        <f t="shared" si="64"/>
        <v>-24.330666666666669</v>
      </c>
      <c r="I60" s="44">
        <v>0.883525</v>
      </c>
      <c r="J60" s="44">
        <v>0.116475</v>
      </c>
      <c r="K60" s="42">
        <v>14720</v>
      </c>
      <c r="L60" s="17">
        <v>9147</v>
      </c>
      <c r="M60" s="17">
        <f t="shared" si="66"/>
        <v>23867</v>
      </c>
      <c r="N60" s="42">
        <v>2427000</v>
      </c>
      <c r="O60" s="17">
        <v>878000</v>
      </c>
      <c r="P60" s="17">
        <f t="shared" si="58"/>
        <v>3305000</v>
      </c>
      <c r="Q60" s="42">
        <v>12860</v>
      </c>
      <c r="R60" s="17">
        <v>3580</v>
      </c>
      <c r="S60" s="17">
        <f t="shared" si="52"/>
        <v>16440</v>
      </c>
      <c r="T60" s="42">
        <v>6515</v>
      </c>
      <c r="U60" s="17">
        <v>1083</v>
      </c>
      <c r="V60" s="17">
        <f t="shared" si="67"/>
        <v>7598</v>
      </c>
      <c r="W60" s="42">
        <v>6515</v>
      </c>
      <c r="X60" s="17">
        <v>490.1</v>
      </c>
      <c r="Y60" s="17">
        <f t="shared" si="54"/>
        <v>7005.1</v>
      </c>
      <c r="Z60" s="42">
        <v>2465</v>
      </c>
      <c r="AA60" s="17">
        <v>99.65</v>
      </c>
      <c r="AB60" s="17">
        <f t="shared" si="55"/>
        <v>2564.65</v>
      </c>
      <c r="AC60" s="21">
        <f t="shared" si="59"/>
        <v>28355</v>
      </c>
      <c r="AD60" s="21">
        <f t="shared" si="59"/>
        <v>5252.75</v>
      </c>
      <c r="AE60" s="17">
        <f t="shared" si="60"/>
        <v>33607.75</v>
      </c>
      <c r="AF60" s="43">
        <f t="shared" si="61"/>
        <v>0.4535355316522659</v>
      </c>
      <c r="AG60" s="23">
        <f t="shared" si="65"/>
        <v>0.68154776069677792</v>
      </c>
      <c r="AH60" s="23">
        <f t="shared" si="68"/>
        <v>0.48917288423057181</v>
      </c>
    </row>
    <row r="61" spans="1:54" s="18" customFormat="1" x14ac:dyDescent="0.2">
      <c r="A61" s="34"/>
      <c r="B61" s="35"/>
      <c r="C61" s="20">
        <v>1762.96</v>
      </c>
      <c r="D61" s="18">
        <v>50</v>
      </c>
      <c r="E61" s="36">
        <v>0.78844999999999998</v>
      </c>
      <c r="F61" s="36">
        <v>1.9000000000000001E-4</v>
      </c>
      <c r="G61" s="36">
        <v>-0.26831100000000002</v>
      </c>
      <c r="H61" s="24">
        <f t="shared" si="64"/>
        <v>-35.774800000000006</v>
      </c>
      <c r="I61" s="44">
        <v>0.87685100000000005</v>
      </c>
      <c r="J61" s="44">
        <v>0.12314899999999999</v>
      </c>
      <c r="K61" s="42">
        <v>7307</v>
      </c>
      <c r="L61" s="19">
        <v>7057</v>
      </c>
      <c r="M61" s="19">
        <f t="shared" si="66"/>
        <v>14364</v>
      </c>
      <c r="N61" s="42">
        <v>2399000</v>
      </c>
      <c r="O61" s="19">
        <v>874600</v>
      </c>
      <c r="P61" s="19">
        <f t="shared" si="58"/>
        <v>3273600</v>
      </c>
      <c r="Q61" s="42">
        <v>12560</v>
      </c>
      <c r="R61" s="19">
        <v>3811</v>
      </c>
      <c r="S61" s="19">
        <f t="shared" si="52"/>
        <v>16371</v>
      </c>
      <c r="T61" s="42">
        <v>7461</v>
      </c>
      <c r="U61" s="19">
        <v>1446</v>
      </c>
      <c r="V61" s="19">
        <f t="shared" si="67"/>
        <v>8907</v>
      </c>
      <c r="W61" s="42">
        <v>7461</v>
      </c>
      <c r="X61" s="19">
        <v>684</v>
      </c>
      <c r="Y61" s="19">
        <f t="shared" si="54"/>
        <v>8145</v>
      </c>
      <c r="Z61" s="42">
        <v>3687</v>
      </c>
      <c r="AA61" s="19">
        <v>199</v>
      </c>
      <c r="AB61" s="19">
        <f t="shared" si="55"/>
        <v>3886</v>
      </c>
      <c r="AC61" s="21">
        <f t="shared" si="59"/>
        <v>31169</v>
      </c>
      <c r="AD61" s="21">
        <f t="shared" si="59"/>
        <v>6140</v>
      </c>
      <c r="AE61" s="19">
        <f t="shared" si="60"/>
        <v>37309</v>
      </c>
      <c r="AF61" s="43">
        <f t="shared" si="61"/>
        <v>0.40296448394237866</v>
      </c>
      <c r="AG61" s="47">
        <f t="shared" si="65"/>
        <v>0.62068403908794789</v>
      </c>
      <c r="AH61" s="47">
        <f t="shared" si="68"/>
        <v>0.43879492883754589</v>
      </c>
    </row>
  </sheetData>
  <mergeCells count="5">
    <mergeCell ref="A54:B61"/>
    <mergeCell ref="A6:B11"/>
    <mergeCell ref="A17:B22"/>
    <mergeCell ref="A28:B35"/>
    <mergeCell ref="A41:B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MCODE (2)</vt:lpstr>
      <vt:lpstr>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2024-07-24T14:10:35Z</dcterms:modified>
</cp:coreProperties>
</file>