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7B99E7AB-B68D-4089-ACDA-FB36ABF467C7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MCODE 3" sheetId="5" r:id="rId1"/>
    <sheet name="Results 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5" l="1"/>
  <c r="AD11" i="5"/>
  <c r="AD12" i="5"/>
  <c r="AD8" i="5"/>
  <c r="H10" i="5"/>
  <c r="V10" i="5" s="1"/>
  <c r="X10" i="5" s="1"/>
  <c r="M10" i="5" l="1"/>
  <c r="N10" i="5"/>
  <c r="AA10" i="5" s="1"/>
  <c r="U10" i="5"/>
  <c r="W10" i="5" s="1"/>
  <c r="AK45" i="6"/>
  <c r="AM45" i="6" s="1"/>
  <c r="AK44" i="6"/>
  <c r="AM44" i="6" s="1"/>
  <c r="AK43" i="6"/>
  <c r="AM43" i="6" s="1"/>
  <c r="AK42" i="6"/>
  <c r="AM42" i="6" s="1"/>
  <c r="AK41" i="6"/>
  <c r="AM41" i="6" s="1"/>
  <c r="AK40" i="6"/>
  <c r="AM40" i="6" s="1"/>
  <c r="AK39" i="6"/>
  <c r="AM39" i="6" s="1"/>
  <c r="AK38" i="6"/>
  <c r="AM38" i="6" s="1"/>
  <c r="AK90" i="6"/>
  <c r="AM90" i="6" s="1"/>
  <c r="AK89" i="6"/>
  <c r="AM89" i="6" s="1"/>
  <c r="AK88" i="6"/>
  <c r="AM88" i="6" s="1"/>
  <c r="AK87" i="6"/>
  <c r="AM87" i="6" s="1"/>
  <c r="AK86" i="6"/>
  <c r="AM86" i="6" s="1"/>
  <c r="AK85" i="6"/>
  <c r="AM85" i="6" s="1"/>
  <c r="AK84" i="6"/>
  <c r="AM84" i="6" s="1"/>
  <c r="AK83" i="6"/>
  <c r="AM83" i="6" s="1"/>
  <c r="AK79" i="6"/>
  <c r="AM79" i="6" s="1"/>
  <c r="AK78" i="6"/>
  <c r="AM78" i="6" s="1"/>
  <c r="AK77" i="6"/>
  <c r="AM77" i="6" s="1"/>
  <c r="AK76" i="6"/>
  <c r="AM76" i="6" s="1"/>
  <c r="AK75" i="6"/>
  <c r="AM75" i="6" s="1"/>
  <c r="AK74" i="6"/>
  <c r="AM74" i="6" s="1"/>
  <c r="AK73" i="6"/>
  <c r="AM73" i="6" s="1"/>
  <c r="AK72" i="6"/>
  <c r="AM72" i="6" s="1"/>
  <c r="AK68" i="6"/>
  <c r="AM68" i="6" s="1"/>
  <c r="AK67" i="6"/>
  <c r="AM67" i="6" s="1"/>
  <c r="AK66" i="6"/>
  <c r="AM66" i="6" s="1"/>
  <c r="AK65" i="6"/>
  <c r="AM65" i="6" s="1"/>
  <c r="AK64" i="6"/>
  <c r="AM64" i="6" s="1"/>
  <c r="AK63" i="6"/>
  <c r="AM63" i="6" s="1"/>
  <c r="AK62" i="6"/>
  <c r="AM62" i="6" s="1"/>
  <c r="AK61" i="6"/>
  <c r="AM61" i="6" s="1"/>
  <c r="AK34" i="6"/>
  <c r="AM34" i="6" s="1"/>
  <c r="AK33" i="6"/>
  <c r="AM33" i="6" s="1"/>
  <c r="AK32" i="6"/>
  <c r="AM32" i="6" s="1"/>
  <c r="AK31" i="6"/>
  <c r="AM31" i="6" s="1"/>
  <c r="AK30" i="6"/>
  <c r="AM30" i="6" s="1"/>
  <c r="AK29" i="6"/>
  <c r="AM29" i="6" s="1"/>
  <c r="AK28" i="6"/>
  <c r="AM28" i="6" s="1"/>
  <c r="AK27" i="6"/>
  <c r="AM27" i="6" s="1"/>
  <c r="AM23" i="6"/>
  <c r="AM22" i="6"/>
  <c r="AM21" i="6"/>
  <c r="AM20" i="6"/>
  <c r="AM19" i="6"/>
  <c r="AM18" i="6"/>
  <c r="AG101" i="6"/>
  <c r="AC101" i="6"/>
  <c r="AE101" i="6" s="1"/>
  <c r="AB101" i="6"/>
  <c r="Y101" i="6"/>
  <c r="V101" i="6"/>
  <c r="S101" i="6"/>
  <c r="P101" i="6"/>
  <c r="M101" i="6"/>
  <c r="H101" i="6"/>
  <c r="AG100" i="6"/>
  <c r="AC100" i="6"/>
  <c r="AE100" i="6" s="1"/>
  <c r="AB100" i="6"/>
  <c r="Y100" i="6"/>
  <c r="V100" i="6"/>
  <c r="S100" i="6"/>
  <c r="P100" i="6"/>
  <c r="M100" i="6"/>
  <c r="H100" i="6"/>
  <c r="AG99" i="6"/>
  <c r="AC99" i="6"/>
  <c r="AE99" i="6" s="1"/>
  <c r="AB99" i="6"/>
  <c r="Y99" i="6"/>
  <c r="V99" i="6"/>
  <c r="S99" i="6"/>
  <c r="P99" i="6"/>
  <c r="M99" i="6"/>
  <c r="H99" i="6"/>
  <c r="AG98" i="6"/>
  <c r="AC98" i="6"/>
  <c r="AE98" i="6" s="1"/>
  <c r="AB98" i="6"/>
  <c r="Y98" i="6"/>
  <c r="V98" i="6"/>
  <c r="S98" i="6"/>
  <c r="P98" i="6"/>
  <c r="M98" i="6"/>
  <c r="H98" i="6"/>
  <c r="AG97" i="6"/>
  <c r="AC97" i="6"/>
  <c r="AE97" i="6" s="1"/>
  <c r="AB97" i="6"/>
  <c r="Y97" i="6"/>
  <c r="V97" i="6"/>
  <c r="S97" i="6"/>
  <c r="P97" i="6"/>
  <c r="M97" i="6"/>
  <c r="H97" i="6"/>
  <c r="AG96" i="6"/>
  <c r="AC96" i="6"/>
  <c r="AE96" i="6" s="1"/>
  <c r="AB96" i="6"/>
  <c r="Y96" i="6"/>
  <c r="V96" i="6"/>
  <c r="S96" i="6"/>
  <c r="P96" i="6"/>
  <c r="M96" i="6"/>
  <c r="H96" i="6"/>
  <c r="AG95" i="6"/>
  <c r="AC95" i="6"/>
  <c r="AE95" i="6" s="1"/>
  <c r="AB95" i="6"/>
  <c r="Y95" i="6"/>
  <c r="V95" i="6"/>
  <c r="S95" i="6"/>
  <c r="P95" i="6"/>
  <c r="M95" i="6"/>
  <c r="H95" i="6"/>
  <c r="H94" i="6"/>
  <c r="AG90" i="6"/>
  <c r="AC90" i="6"/>
  <c r="AF90" i="6" s="1"/>
  <c r="AB90" i="6"/>
  <c r="Y90" i="6"/>
  <c r="V90" i="6"/>
  <c r="S90" i="6"/>
  <c r="P90" i="6"/>
  <c r="M90" i="6"/>
  <c r="H90" i="6"/>
  <c r="AG89" i="6"/>
  <c r="AC89" i="6"/>
  <c r="AF89" i="6" s="1"/>
  <c r="AB89" i="6"/>
  <c r="Y89" i="6"/>
  <c r="V89" i="6"/>
  <c r="S89" i="6"/>
  <c r="P89" i="6"/>
  <c r="M89" i="6"/>
  <c r="H89" i="6"/>
  <c r="AG88" i="6"/>
  <c r="AC88" i="6"/>
  <c r="AE88" i="6" s="1"/>
  <c r="AB88" i="6"/>
  <c r="Y88" i="6"/>
  <c r="V88" i="6"/>
  <c r="S88" i="6"/>
  <c r="P88" i="6"/>
  <c r="M88" i="6"/>
  <c r="H88" i="6"/>
  <c r="AG87" i="6"/>
  <c r="AC87" i="6"/>
  <c r="AF87" i="6" s="1"/>
  <c r="AB87" i="6"/>
  <c r="Y87" i="6"/>
  <c r="V87" i="6"/>
  <c r="S87" i="6"/>
  <c r="P87" i="6"/>
  <c r="M87" i="6"/>
  <c r="H87" i="6"/>
  <c r="AG86" i="6"/>
  <c r="AC86" i="6"/>
  <c r="AF86" i="6" s="1"/>
  <c r="AB86" i="6"/>
  <c r="Y86" i="6"/>
  <c r="V86" i="6"/>
  <c r="S86" i="6"/>
  <c r="P86" i="6"/>
  <c r="M86" i="6"/>
  <c r="H86" i="6"/>
  <c r="AG85" i="6"/>
  <c r="AC85" i="6"/>
  <c r="AF85" i="6" s="1"/>
  <c r="AB85" i="6"/>
  <c r="Y85" i="6"/>
  <c r="V85" i="6"/>
  <c r="S85" i="6"/>
  <c r="P85" i="6"/>
  <c r="M85" i="6"/>
  <c r="H85" i="6"/>
  <c r="AG84" i="6"/>
  <c r="AC84" i="6"/>
  <c r="AF84" i="6" s="1"/>
  <c r="AB84" i="6"/>
  <c r="Y84" i="6"/>
  <c r="V84" i="6"/>
  <c r="S84" i="6"/>
  <c r="P84" i="6"/>
  <c r="M84" i="6"/>
  <c r="H84" i="6"/>
  <c r="H83" i="6"/>
  <c r="AC56" i="6"/>
  <c r="AE56" i="6" s="1"/>
  <c r="AB56" i="6"/>
  <c r="Y56" i="6"/>
  <c r="V56" i="6"/>
  <c r="S56" i="6"/>
  <c r="P56" i="6"/>
  <c r="M56" i="6"/>
  <c r="H56" i="6"/>
  <c r="AC55" i="6"/>
  <c r="AF55" i="6" s="1"/>
  <c r="AB55" i="6"/>
  <c r="Y55" i="6"/>
  <c r="V55" i="6"/>
  <c r="S55" i="6"/>
  <c r="P55" i="6"/>
  <c r="M55" i="6"/>
  <c r="H55" i="6"/>
  <c r="AC54" i="6"/>
  <c r="AE54" i="6" s="1"/>
  <c r="AB54" i="6"/>
  <c r="Y54" i="6"/>
  <c r="V54" i="6"/>
  <c r="S54" i="6"/>
  <c r="P54" i="6"/>
  <c r="M54" i="6"/>
  <c r="H54" i="6"/>
  <c r="AC53" i="6"/>
  <c r="AF53" i="6" s="1"/>
  <c r="AB53" i="6"/>
  <c r="Y53" i="6"/>
  <c r="V53" i="6"/>
  <c r="S53" i="6"/>
  <c r="P53" i="6"/>
  <c r="M53" i="6"/>
  <c r="H53" i="6"/>
  <c r="AC52" i="6"/>
  <c r="AE52" i="6" s="1"/>
  <c r="AB52" i="6"/>
  <c r="Y52" i="6"/>
  <c r="V52" i="6"/>
  <c r="S52" i="6"/>
  <c r="P52" i="6"/>
  <c r="M52" i="6"/>
  <c r="H52" i="6"/>
  <c r="AC51" i="6"/>
  <c r="AE51" i="6" s="1"/>
  <c r="AB51" i="6"/>
  <c r="Y51" i="6"/>
  <c r="V51" i="6"/>
  <c r="S51" i="6"/>
  <c r="P51" i="6"/>
  <c r="M51" i="6"/>
  <c r="H51" i="6"/>
  <c r="AC50" i="6"/>
  <c r="AF50" i="6" s="1"/>
  <c r="AB50" i="6"/>
  <c r="Y50" i="6"/>
  <c r="V50" i="6"/>
  <c r="S50" i="6"/>
  <c r="P50" i="6"/>
  <c r="M50" i="6"/>
  <c r="H50" i="6"/>
  <c r="H49" i="6"/>
  <c r="AC45" i="6"/>
  <c r="AF45" i="6" s="1"/>
  <c r="AB45" i="6"/>
  <c r="Y45" i="6"/>
  <c r="V45" i="6"/>
  <c r="S45" i="6"/>
  <c r="P45" i="6"/>
  <c r="M45" i="6"/>
  <c r="H45" i="6"/>
  <c r="AC44" i="6"/>
  <c r="AF44" i="6" s="1"/>
  <c r="AB44" i="6"/>
  <c r="Y44" i="6"/>
  <c r="V44" i="6"/>
  <c r="S44" i="6"/>
  <c r="P44" i="6"/>
  <c r="M44" i="6"/>
  <c r="H44" i="6"/>
  <c r="AC43" i="6"/>
  <c r="AE43" i="6" s="1"/>
  <c r="AB43" i="6"/>
  <c r="Y43" i="6"/>
  <c r="V43" i="6"/>
  <c r="S43" i="6"/>
  <c r="P43" i="6"/>
  <c r="M43" i="6"/>
  <c r="H43" i="6"/>
  <c r="AC42" i="6"/>
  <c r="AE42" i="6" s="1"/>
  <c r="AB42" i="6"/>
  <c r="Y42" i="6"/>
  <c r="V42" i="6"/>
  <c r="S42" i="6"/>
  <c r="P42" i="6"/>
  <c r="M42" i="6"/>
  <c r="H42" i="6"/>
  <c r="AC41" i="6"/>
  <c r="AF41" i="6" s="1"/>
  <c r="AB41" i="6"/>
  <c r="Y41" i="6"/>
  <c r="V41" i="6"/>
  <c r="S41" i="6"/>
  <c r="P41" i="6"/>
  <c r="M41" i="6"/>
  <c r="H41" i="6"/>
  <c r="AC40" i="6"/>
  <c r="AE40" i="6" s="1"/>
  <c r="AB40" i="6"/>
  <c r="Y40" i="6"/>
  <c r="V40" i="6"/>
  <c r="S40" i="6"/>
  <c r="P40" i="6"/>
  <c r="M40" i="6"/>
  <c r="H40" i="6"/>
  <c r="AC39" i="6"/>
  <c r="AF39" i="6" s="1"/>
  <c r="AB39" i="6"/>
  <c r="Y39" i="6"/>
  <c r="V39" i="6"/>
  <c r="S39" i="6"/>
  <c r="P39" i="6"/>
  <c r="M39" i="6"/>
  <c r="H39" i="6"/>
  <c r="H38" i="6"/>
  <c r="AC34" i="6"/>
  <c r="AF34" i="6" s="1"/>
  <c r="AB34" i="6"/>
  <c r="Y34" i="6"/>
  <c r="V34" i="6"/>
  <c r="S34" i="6"/>
  <c r="P34" i="6"/>
  <c r="M34" i="6"/>
  <c r="H34" i="6"/>
  <c r="AC33" i="6"/>
  <c r="AE33" i="6" s="1"/>
  <c r="AB33" i="6"/>
  <c r="Y33" i="6"/>
  <c r="V33" i="6"/>
  <c r="S33" i="6"/>
  <c r="P33" i="6"/>
  <c r="M33" i="6"/>
  <c r="H33" i="6"/>
  <c r="AC32" i="6"/>
  <c r="AF32" i="6" s="1"/>
  <c r="AB32" i="6"/>
  <c r="Y32" i="6"/>
  <c r="V32" i="6"/>
  <c r="S32" i="6"/>
  <c r="P32" i="6"/>
  <c r="M32" i="6"/>
  <c r="H32" i="6"/>
  <c r="AC31" i="6"/>
  <c r="AF31" i="6" s="1"/>
  <c r="AB31" i="6"/>
  <c r="Y31" i="6"/>
  <c r="V31" i="6"/>
  <c r="S31" i="6"/>
  <c r="P31" i="6"/>
  <c r="M31" i="6"/>
  <c r="H31" i="6"/>
  <c r="AC30" i="6"/>
  <c r="AE30" i="6" s="1"/>
  <c r="AB30" i="6"/>
  <c r="Y30" i="6"/>
  <c r="V30" i="6"/>
  <c r="S30" i="6"/>
  <c r="P30" i="6"/>
  <c r="M30" i="6"/>
  <c r="H30" i="6"/>
  <c r="AC29" i="6"/>
  <c r="AE29" i="6" s="1"/>
  <c r="AB29" i="6"/>
  <c r="Y29" i="6"/>
  <c r="V29" i="6"/>
  <c r="S29" i="6"/>
  <c r="P29" i="6"/>
  <c r="M29" i="6"/>
  <c r="H29" i="6"/>
  <c r="AC28" i="6"/>
  <c r="AF28" i="6" s="1"/>
  <c r="AB28" i="6"/>
  <c r="Y28" i="6"/>
  <c r="V28" i="6"/>
  <c r="S28" i="6"/>
  <c r="P28" i="6"/>
  <c r="M28" i="6"/>
  <c r="H28" i="6"/>
  <c r="H27" i="6"/>
  <c r="AC17" i="6"/>
  <c r="AF17" i="6" s="1"/>
  <c r="H8" i="5"/>
  <c r="V8" i="5" s="1"/>
  <c r="X8" i="5" s="1"/>
  <c r="E8" i="5"/>
  <c r="AC79" i="6"/>
  <c r="AF79" i="6" s="1"/>
  <c r="AB79" i="6"/>
  <c r="Y79" i="6"/>
  <c r="V79" i="6"/>
  <c r="S79" i="6"/>
  <c r="P79" i="6"/>
  <c r="M79" i="6"/>
  <c r="H79" i="6"/>
  <c r="AC78" i="6"/>
  <c r="AF78" i="6" s="1"/>
  <c r="AB78" i="6"/>
  <c r="Y78" i="6"/>
  <c r="V78" i="6"/>
  <c r="S78" i="6"/>
  <c r="P78" i="6"/>
  <c r="M78" i="6"/>
  <c r="H78" i="6"/>
  <c r="AC77" i="6"/>
  <c r="AF77" i="6" s="1"/>
  <c r="AB77" i="6"/>
  <c r="Y77" i="6"/>
  <c r="V77" i="6"/>
  <c r="S77" i="6"/>
  <c r="P77" i="6"/>
  <c r="M77" i="6"/>
  <c r="H77" i="6"/>
  <c r="AC76" i="6"/>
  <c r="AF76" i="6" s="1"/>
  <c r="AB76" i="6"/>
  <c r="Y76" i="6"/>
  <c r="V76" i="6"/>
  <c r="S76" i="6"/>
  <c r="P76" i="6"/>
  <c r="M76" i="6"/>
  <c r="H76" i="6"/>
  <c r="AC75" i="6"/>
  <c r="AF75" i="6" s="1"/>
  <c r="AB75" i="6"/>
  <c r="Y75" i="6"/>
  <c r="V75" i="6"/>
  <c r="S75" i="6"/>
  <c r="P75" i="6"/>
  <c r="M75" i="6"/>
  <c r="H75" i="6"/>
  <c r="AC74" i="6"/>
  <c r="AF74" i="6" s="1"/>
  <c r="AB74" i="6"/>
  <c r="Y74" i="6"/>
  <c r="V74" i="6"/>
  <c r="S74" i="6"/>
  <c r="P74" i="6"/>
  <c r="M74" i="6"/>
  <c r="H74" i="6"/>
  <c r="AC73" i="6"/>
  <c r="AF73" i="6" s="1"/>
  <c r="AB73" i="6"/>
  <c r="Y73" i="6"/>
  <c r="V73" i="6"/>
  <c r="S73" i="6"/>
  <c r="P73" i="6"/>
  <c r="M73" i="6"/>
  <c r="H73" i="6"/>
  <c r="H72" i="6"/>
  <c r="AC68" i="6"/>
  <c r="AF68" i="6" s="1"/>
  <c r="AB68" i="6"/>
  <c r="Y68" i="6"/>
  <c r="V68" i="6"/>
  <c r="S68" i="6"/>
  <c r="P68" i="6"/>
  <c r="M68" i="6"/>
  <c r="H68" i="6"/>
  <c r="AC67" i="6"/>
  <c r="AE67" i="6" s="1"/>
  <c r="AB67" i="6"/>
  <c r="Y67" i="6"/>
  <c r="V67" i="6"/>
  <c r="S67" i="6"/>
  <c r="P67" i="6"/>
  <c r="M67" i="6"/>
  <c r="H67" i="6"/>
  <c r="AC66" i="6"/>
  <c r="AE66" i="6" s="1"/>
  <c r="AB66" i="6"/>
  <c r="Y66" i="6"/>
  <c r="V66" i="6"/>
  <c r="S66" i="6"/>
  <c r="P66" i="6"/>
  <c r="M66" i="6"/>
  <c r="H66" i="6"/>
  <c r="AC65" i="6"/>
  <c r="AE65" i="6" s="1"/>
  <c r="AB65" i="6"/>
  <c r="Y65" i="6"/>
  <c r="V65" i="6"/>
  <c r="S65" i="6"/>
  <c r="P65" i="6"/>
  <c r="M65" i="6"/>
  <c r="H65" i="6"/>
  <c r="AC64" i="6"/>
  <c r="AE64" i="6" s="1"/>
  <c r="AB64" i="6"/>
  <c r="Y64" i="6"/>
  <c r="V64" i="6"/>
  <c r="S64" i="6"/>
  <c r="P64" i="6"/>
  <c r="M64" i="6"/>
  <c r="H64" i="6"/>
  <c r="AC63" i="6"/>
  <c r="AF63" i="6" s="1"/>
  <c r="AB63" i="6"/>
  <c r="Y63" i="6"/>
  <c r="V63" i="6"/>
  <c r="S63" i="6"/>
  <c r="P63" i="6"/>
  <c r="M63" i="6"/>
  <c r="H63" i="6"/>
  <c r="AC62" i="6"/>
  <c r="AF62" i="6" s="1"/>
  <c r="AB62" i="6"/>
  <c r="Y62" i="6"/>
  <c r="V62" i="6"/>
  <c r="S62" i="6"/>
  <c r="P62" i="6"/>
  <c r="M62" i="6"/>
  <c r="H62" i="6"/>
  <c r="H61" i="6"/>
  <c r="AL169" i="6"/>
  <c r="AK169" i="6"/>
  <c r="AD169" i="6"/>
  <c r="AC169" i="6"/>
  <c r="AF169" i="6" s="1"/>
  <c r="AB169" i="6"/>
  <c r="Y169" i="6"/>
  <c r="V169" i="6"/>
  <c r="S169" i="6"/>
  <c r="P169" i="6"/>
  <c r="M169" i="6"/>
  <c r="H169" i="6"/>
  <c r="AL168" i="6"/>
  <c r="AK168" i="6"/>
  <c r="AD168" i="6"/>
  <c r="AG168" i="6" s="1"/>
  <c r="AC168" i="6"/>
  <c r="AF168" i="6" s="1"/>
  <c r="AB168" i="6"/>
  <c r="Y168" i="6"/>
  <c r="V168" i="6"/>
  <c r="S168" i="6"/>
  <c r="P168" i="6"/>
  <c r="M168" i="6"/>
  <c r="H168" i="6"/>
  <c r="AL167" i="6"/>
  <c r="AK167" i="6"/>
  <c r="AD167" i="6"/>
  <c r="AG167" i="6" s="1"/>
  <c r="AC167" i="6"/>
  <c r="AB167" i="6"/>
  <c r="Y167" i="6"/>
  <c r="V167" i="6"/>
  <c r="S167" i="6"/>
  <c r="P167" i="6"/>
  <c r="M167" i="6"/>
  <c r="H167" i="6"/>
  <c r="AL166" i="6"/>
  <c r="AK166" i="6"/>
  <c r="AD166" i="6"/>
  <c r="AG166" i="6" s="1"/>
  <c r="AC166" i="6"/>
  <c r="AF166" i="6" s="1"/>
  <c r="AB166" i="6"/>
  <c r="Y166" i="6"/>
  <c r="V166" i="6"/>
  <c r="S166" i="6"/>
  <c r="P166" i="6"/>
  <c r="M166" i="6"/>
  <c r="H166" i="6"/>
  <c r="AL165" i="6"/>
  <c r="AK165" i="6"/>
  <c r="AD165" i="6"/>
  <c r="AG165" i="6" s="1"/>
  <c r="AC165" i="6"/>
  <c r="AF165" i="6" s="1"/>
  <c r="AB165" i="6"/>
  <c r="Y165" i="6"/>
  <c r="V165" i="6"/>
  <c r="S165" i="6"/>
  <c r="P165" i="6"/>
  <c r="M165" i="6"/>
  <c r="H165" i="6"/>
  <c r="AL164" i="6"/>
  <c r="AK164" i="6"/>
  <c r="AD164" i="6"/>
  <c r="AG164" i="6" s="1"/>
  <c r="AC164" i="6"/>
  <c r="AF164" i="6" s="1"/>
  <c r="AB164" i="6"/>
  <c r="Y164" i="6"/>
  <c r="V164" i="6"/>
  <c r="S164" i="6"/>
  <c r="P164" i="6"/>
  <c r="M164" i="6"/>
  <c r="H164" i="6"/>
  <c r="AL163" i="6"/>
  <c r="AK163" i="6"/>
  <c r="AD163" i="6"/>
  <c r="AG163" i="6" s="1"/>
  <c r="AC163" i="6"/>
  <c r="AF163" i="6" s="1"/>
  <c r="AB163" i="6"/>
  <c r="Y163" i="6"/>
  <c r="V163" i="6"/>
  <c r="S163" i="6"/>
  <c r="P163" i="6"/>
  <c r="M163" i="6"/>
  <c r="H163" i="6"/>
  <c r="AL162" i="6"/>
  <c r="AK162" i="6"/>
  <c r="AD162" i="6"/>
  <c r="AG162" i="6" s="1"/>
  <c r="AC162" i="6"/>
  <c r="AF162" i="6" s="1"/>
  <c r="AB162" i="6"/>
  <c r="Y162" i="6"/>
  <c r="V162" i="6"/>
  <c r="S162" i="6"/>
  <c r="P162" i="6"/>
  <c r="M162" i="6"/>
  <c r="H162" i="6"/>
  <c r="AL161" i="6"/>
  <c r="AK161" i="6"/>
  <c r="AD161" i="6"/>
  <c r="AG161" i="6" s="1"/>
  <c r="AC161" i="6"/>
  <c r="AB161" i="6"/>
  <c r="Y161" i="6"/>
  <c r="V161" i="6"/>
  <c r="S161" i="6"/>
  <c r="P161" i="6"/>
  <c r="M161" i="6"/>
  <c r="H161" i="6"/>
  <c r="AL160" i="6"/>
  <c r="AK160" i="6"/>
  <c r="AB160" i="6"/>
  <c r="Y160" i="6"/>
  <c r="V160" i="6"/>
  <c r="S160" i="6"/>
  <c r="H160" i="6"/>
  <c r="AM156" i="6"/>
  <c r="AD156" i="6"/>
  <c r="AC156" i="6"/>
  <c r="AF156" i="6" s="1"/>
  <c r="AB156" i="6"/>
  <c r="Y156" i="6"/>
  <c r="V156" i="6"/>
  <c r="S156" i="6"/>
  <c r="P156" i="6"/>
  <c r="M156" i="6"/>
  <c r="H156" i="6"/>
  <c r="AM155" i="6"/>
  <c r="AD155" i="6"/>
  <c r="AG155" i="6" s="1"/>
  <c r="AC155" i="6"/>
  <c r="AF155" i="6" s="1"/>
  <c r="AB155" i="6"/>
  <c r="Y155" i="6"/>
  <c r="V155" i="6"/>
  <c r="S155" i="6"/>
  <c r="P155" i="6"/>
  <c r="M155" i="6"/>
  <c r="H155" i="6"/>
  <c r="AM154" i="6"/>
  <c r="AD154" i="6"/>
  <c r="AG154" i="6" s="1"/>
  <c r="AC154" i="6"/>
  <c r="AF154" i="6" s="1"/>
  <c r="AB154" i="6"/>
  <c r="Y154" i="6"/>
  <c r="V154" i="6"/>
  <c r="S154" i="6"/>
  <c r="P154" i="6"/>
  <c r="M154" i="6"/>
  <c r="H154" i="6"/>
  <c r="AM153" i="6"/>
  <c r="AD153" i="6"/>
  <c r="AG153" i="6" s="1"/>
  <c r="AC153" i="6"/>
  <c r="AF153" i="6" s="1"/>
  <c r="AB153" i="6"/>
  <c r="Y153" i="6"/>
  <c r="V153" i="6"/>
  <c r="S153" i="6"/>
  <c r="P153" i="6"/>
  <c r="M153" i="6"/>
  <c r="H153" i="6"/>
  <c r="AM152" i="6"/>
  <c r="AD152" i="6"/>
  <c r="AG152" i="6" s="1"/>
  <c r="AC152" i="6"/>
  <c r="AF152" i="6" s="1"/>
  <c r="AB152" i="6"/>
  <c r="Y152" i="6"/>
  <c r="V152" i="6"/>
  <c r="S152" i="6"/>
  <c r="P152" i="6"/>
  <c r="M152" i="6"/>
  <c r="H152" i="6"/>
  <c r="AM151" i="6"/>
  <c r="AD151" i="6"/>
  <c r="AG151" i="6" s="1"/>
  <c r="AC151" i="6"/>
  <c r="AF151" i="6" s="1"/>
  <c r="AB151" i="6"/>
  <c r="Y151" i="6"/>
  <c r="V151" i="6"/>
  <c r="S151" i="6"/>
  <c r="P151" i="6"/>
  <c r="M151" i="6"/>
  <c r="H151" i="6"/>
  <c r="AM150" i="6"/>
  <c r="AD150" i="6"/>
  <c r="AG150" i="6" s="1"/>
  <c r="AC150" i="6"/>
  <c r="AF150" i="6" s="1"/>
  <c r="AB150" i="6"/>
  <c r="Y150" i="6"/>
  <c r="V150" i="6"/>
  <c r="S150" i="6"/>
  <c r="P150" i="6"/>
  <c r="M150" i="6"/>
  <c r="H150" i="6"/>
  <c r="AM149" i="6"/>
  <c r="AD149" i="6"/>
  <c r="AG149" i="6" s="1"/>
  <c r="AC149" i="6"/>
  <c r="AF149" i="6" s="1"/>
  <c r="AB149" i="6"/>
  <c r="Y149" i="6"/>
  <c r="V149" i="6"/>
  <c r="S149" i="6"/>
  <c r="P149" i="6"/>
  <c r="M149" i="6"/>
  <c r="H149" i="6"/>
  <c r="AM148" i="6"/>
  <c r="AD148" i="6"/>
  <c r="AG148" i="6" s="1"/>
  <c r="AC148" i="6"/>
  <c r="AB148" i="6"/>
  <c r="Y148" i="6"/>
  <c r="V148" i="6"/>
  <c r="S148" i="6"/>
  <c r="P148" i="6"/>
  <c r="M148" i="6"/>
  <c r="H148" i="6"/>
  <c r="AM147" i="6"/>
  <c r="AB147" i="6"/>
  <c r="Y147" i="6"/>
  <c r="V147" i="6"/>
  <c r="S147" i="6"/>
  <c r="H147" i="6"/>
  <c r="AL143" i="6"/>
  <c r="AK143" i="6"/>
  <c r="AD143" i="6"/>
  <c r="AG143" i="6" s="1"/>
  <c r="AC143" i="6"/>
  <c r="AB143" i="6"/>
  <c r="Y143" i="6"/>
  <c r="V143" i="6"/>
  <c r="S143" i="6"/>
  <c r="P143" i="6"/>
  <c r="M143" i="6"/>
  <c r="H143" i="6"/>
  <c r="AL142" i="6"/>
  <c r="AK142" i="6"/>
  <c r="AD142" i="6"/>
  <c r="AG142" i="6" s="1"/>
  <c r="AC142" i="6"/>
  <c r="AF142" i="6" s="1"/>
  <c r="AB142" i="6"/>
  <c r="Y142" i="6"/>
  <c r="V142" i="6"/>
  <c r="S142" i="6"/>
  <c r="P142" i="6"/>
  <c r="M142" i="6"/>
  <c r="H142" i="6"/>
  <c r="AL141" i="6"/>
  <c r="AK141" i="6"/>
  <c r="AD141" i="6"/>
  <c r="AG141" i="6" s="1"/>
  <c r="AC141" i="6"/>
  <c r="AF141" i="6" s="1"/>
  <c r="AB141" i="6"/>
  <c r="Y141" i="6"/>
  <c r="V141" i="6"/>
  <c r="S141" i="6"/>
  <c r="P141" i="6"/>
  <c r="M141" i="6"/>
  <c r="H141" i="6"/>
  <c r="AL140" i="6"/>
  <c r="AK140" i="6"/>
  <c r="AD140" i="6"/>
  <c r="AG140" i="6" s="1"/>
  <c r="AC140" i="6"/>
  <c r="AF140" i="6" s="1"/>
  <c r="AB140" i="6"/>
  <c r="Y140" i="6"/>
  <c r="V140" i="6"/>
  <c r="S140" i="6"/>
  <c r="P140" i="6"/>
  <c r="M140" i="6"/>
  <c r="H140" i="6"/>
  <c r="AL139" i="6"/>
  <c r="AK139" i="6"/>
  <c r="AD139" i="6"/>
  <c r="AG139" i="6" s="1"/>
  <c r="AC139" i="6"/>
  <c r="AB139" i="6"/>
  <c r="Y139" i="6"/>
  <c r="V139" i="6"/>
  <c r="S139" i="6"/>
  <c r="P139" i="6"/>
  <c r="M139" i="6"/>
  <c r="H139" i="6"/>
  <c r="AL138" i="6"/>
  <c r="AK138" i="6"/>
  <c r="AD138" i="6"/>
  <c r="AG138" i="6" s="1"/>
  <c r="AC138" i="6"/>
  <c r="AF138" i="6" s="1"/>
  <c r="AB138" i="6"/>
  <c r="Y138" i="6"/>
  <c r="V138" i="6"/>
  <c r="S138" i="6"/>
  <c r="P138" i="6"/>
  <c r="M138" i="6"/>
  <c r="H138" i="6"/>
  <c r="AL137" i="6"/>
  <c r="AK137" i="6"/>
  <c r="AD137" i="6"/>
  <c r="AG137" i="6" s="1"/>
  <c r="AC137" i="6"/>
  <c r="AF137" i="6" s="1"/>
  <c r="AB137" i="6"/>
  <c r="Y137" i="6"/>
  <c r="V137" i="6"/>
  <c r="S137" i="6"/>
  <c r="P137" i="6"/>
  <c r="M137" i="6"/>
  <c r="H137" i="6"/>
  <c r="AL136" i="6"/>
  <c r="AK136" i="6"/>
  <c r="AD136" i="6"/>
  <c r="AG136" i="6" s="1"/>
  <c r="AC136" i="6"/>
  <c r="AF136" i="6" s="1"/>
  <c r="AB136" i="6"/>
  <c r="Y136" i="6"/>
  <c r="V136" i="6"/>
  <c r="S136" i="6"/>
  <c r="P136" i="6"/>
  <c r="M136" i="6"/>
  <c r="H136" i="6"/>
  <c r="AL135" i="6"/>
  <c r="AK135" i="6"/>
  <c r="AD135" i="6"/>
  <c r="AG135" i="6" s="1"/>
  <c r="AC135" i="6"/>
  <c r="AF135" i="6" s="1"/>
  <c r="AB135" i="6"/>
  <c r="Y135" i="6"/>
  <c r="V135" i="6"/>
  <c r="S135" i="6"/>
  <c r="P135" i="6"/>
  <c r="M135" i="6"/>
  <c r="H135" i="6"/>
  <c r="AL134" i="6"/>
  <c r="AK134" i="6"/>
  <c r="AB134" i="6"/>
  <c r="Y134" i="6"/>
  <c r="V134" i="6"/>
  <c r="S134" i="6"/>
  <c r="H134" i="6"/>
  <c r="AK130" i="6"/>
  <c r="AM130" i="6" s="1"/>
  <c r="AD130" i="6"/>
  <c r="AG130" i="6" s="1"/>
  <c r="AC130" i="6"/>
  <c r="AF130" i="6" s="1"/>
  <c r="AB130" i="6"/>
  <c r="Y130" i="6"/>
  <c r="V130" i="6"/>
  <c r="S130" i="6"/>
  <c r="P130" i="6"/>
  <c r="M130" i="6"/>
  <c r="H130" i="6"/>
  <c r="AK129" i="6"/>
  <c r="AM129" i="6" s="1"/>
  <c r="AD129" i="6"/>
  <c r="AG129" i="6" s="1"/>
  <c r="AC129" i="6"/>
  <c r="AF129" i="6" s="1"/>
  <c r="AB129" i="6"/>
  <c r="Y129" i="6"/>
  <c r="V129" i="6"/>
  <c r="S129" i="6"/>
  <c r="P129" i="6"/>
  <c r="M129" i="6"/>
  <c r="H129" i="6"/>
  <c r="AK128" i="6"/>
  <c r="AM128" i="6" s="1"/>
  <c r="AD128" i="6"/>
  <c r="AG128" i="6" s="1"/>
  <c r="AC128" i="6"/>
  <c r="AF128" i="6" s="1"/>
  <c r="AB128" i="6"/>
  <c r="Y128" i="6"/>
  <c r="V128" i="6"/>
  <c r="S128" i="6"/>
  <c r="P128" i="6"/>
  <c r="M128" i="6"/>
  <c r="H128" i="6"/>
  <c r="AK127" i="6"/>
  <c r="AM127" i="6" s="1"/>
  <c r="AD127" i="6"/>
  <c r="AG127" i="6" s="1"/>
  <c r="AC127" i="6"/>
  <c r="AF127" i="6" s="1"/>
  <c r="AB127" i="6"/>
  <c r="Y127" i="6"/>
  <c r="V127" i="6"/>
  <c r="S127" i="6"/>
  <c r="P127" i="6"/>
  <c r="M127" i="6"/>
  <c r="H127" i="6"/>
  <c r="AK126" i="6"/>
  <c r="AM126" i="6" s="1"/>
  <c r="AD126" i="6"/>
  <c r="AG126" i="6" s="1"/>
  <c r="AC126" i="6"/>
  <c r="AF126" i="6" s="1"/>
  <c r="AB126" i="6"/>
  <c r="Y126" i="6"/>
  <c r="V126" i="6"/>
  <c r="S126" i="6"/>
  <c r="P126" i="6"/>
  <c r="M126" i="6"/>
  <c r="H126" i="6"/>
  <c r="AK125" i="6"/>
  <c r="AM125" i="6" s="1"/>
  <c r="AD125" i="6"/>
  <c r="AG125" i="6" s="1"/>
  <c r="AC125" i="6"/>
  <c r="AF125" i="6" s="1"/>
  <c r="AB125" i="6"/>
  <c r="Y125" i="6"/>
  <c r="V125" i="6"/>
  <c r="S125" i="6"/>
  <c r="P125" i="6"/>
  <c r="M125" i="6"/>
  <c r="H125" i="6"/>
  <c r="AK124" i="6"/>
  <c r="AM124" i="6" s="1"/>
  <c r="AD124" i="6"/>
  <c r="AG124" i="6" s="1"/>
  <c r="AC124" i="6"/>
  <c r="AF124" i="6" s="1"/>
  <c r="AB124" i="6"/>
  <c r="Y124" i="6"/>
  <c r="V124" i="6"/>
  <c r="S124" i="6"/>
  <c r="P124" i="6"/>
  <c r="M124" i="6"/>
  <c r="H124" i="6"/>
  <c r="AK123" i="6"/>
  <c r="AM123" i="6" s="1"/>
  <c r="AD123" i="6"/>
  <c r="AG123" i="6" s="1"/>
  <c r="AC123" i="6"/>
  <c r="AF123" i="6" s="1"/>
  <c r="AB123" i="6"/>
  <c r="Y123" i="6"/>
  <c r="V123" i="6"/>
  <c r="S123" i="6"/>
  <c r="P123" i="6"/>
  <c r="M123" i="6"/>
  <c r="H123" i="6"/>
  <c r="AK122" i="6"/>
  <c r="AM122" i="6" s="1"/>
  <c r="AD122" i="6"/>
  <c r="AG122" i="6" s="1"/>
  <c r="AC122" i="6"/>
  <c r="AF122" i="6" s="1"/>
  <c r="AB122" i="6"/>
  <c r="Y122" i="6"/>
  <c r="V122" i="6"/>
  <c r="S122" i="6"/>
  <c r="P122" i="6"/>
  <c r="M122" i="6"/>
  <c r="H122" i="6"/>
  <c r="AK121" i="6"/>
  <c r="AM121" i="6" s="1"/>
  <c r="AB121" i="6"/>
  <c r="Y121" i="6"/>
  <c r="V121" i="6"/>
  <c r="S121" i="6"/>
  <c r="H121" i="6"/>
  <c r="AD117" i="6"/>
  <c r="AG117" i="6" s="1"/>
  <c r="AC117" i="6"/>
  <c r="AB117" i="6"/>
  <c r="Y117" i="6"/>
  <c r="V117" i="6"/>
  <c r="S117" i="6"/>
  <c r="P117" i="6"/>
  <c r="M117" i="6"/>
  <c r="H117" i="6"/>
  <c r="AD116" i="6"/>
  <c r="AG116" i="6" s="1"/>
  <c r="AC116" i="6"/>
  <c r="AF116" i="6" s="1"/>
  <c r="AB116" i="6"/>
  <c r="Y116" i="6"/>
  <c r="V116" i="6"/>
  <c r="S116" i="6"/>
  <c r="P116" i="6"/>
  <c r="M116" i="6"/>
  <c r="H116" i="6"/>
  <c r="AD115" i="6"/>
  <c r="AG115" i="6" s="1"/>
  <c r="AC115" i="6"/>
  <c r="AF115" i="6" s="1"/>
  <c r="AB115" i="6"/>
  <c r="Y115" i="6"/>
  <c r="V115" i="6"/>
  <c r="S115" i="6"/>
  <c r="P115" i="6"/>
  <c r="M115" i="6"/>
  <c r="H115" i="6"/>
  <c r="AD114" i="6"/>
  <c r="AG114" i="6" s="1"/>
  <c r="AC114" i="6"/>
  <c r="AF114" i="6" s="1"/>
  <c r="AB114" i="6"/>
  <c r="Y114" i="6"/>
  <c r="V114" i="6"/>
  <c r="S114" i="6"/>
  <c r="P114" i="6"/>
  <c r="M114" i="6"/>
  <c r="H114" i="6"/>
  <c r="AD113" i="6"/>
  <c r="AG113" i="6" s="1"/>
  <c r="AC113" i="6"/>
  <c r="AF113" i="6" s="1"/>
  <c r="AB113" i="6"/>
  <c r="Y113" i="6"/>
  <c r="V113" i="6"/>
  <c r="S113" i="6"/>
  <c r="P113" i="6"/>
  <c r="M113" i="6"/>
  <c r="H113" i="6"/>
  <c r="AD112" i="6"/>
  <c r="AG112" i="6" s="1"/>
  <c r="AC112" i="6"/>
  <c r="AF112" i="6" s="1"/>
  <c r="AB112" i="6"/>
  <c r="Y112" i="6"/>
  <c r="V112" i="6"/>
  <c r="S112" i="6"/>
  <c r="P112" i="6"/>
  <c r="M112" i="6"/>
  <c r="H112" i="6"/>
  <c r="AD111" i="6"/>
  <c r="AG111" i="6" s="1"/>
  <c r="AC111" i="6"/>
  <c r="AB111" i="6"/>
  <c r="Y111" i="6"/>
  <c r="V111" i="6"/>
  <c r="S111" i="6"/>
  <c r="P111" i="6"/>
  <c r="M111" i="6"/>
  <c r="H111" i="6"/>
  <c r="AD110" i="6"/>
  <c r="AG110" i="6" s="1"/>
  <c r="AC110" i="6"/>
  <c r="AB110" i="6"/>
  <c r="Y110" i="6"/>
  <c r="V110" i="6"/>
  <c r="S110" i="6"/>
  <c r="P110" i="6"/>
  <c r="M110" i="6"/>
  <c r="H110" i="6"/>
  <c r="AD109" i="6"/>
  <c r="AG109" i="6" s="1"/>
  <c r="AC109" i="6"/>
  <c r="AF109" i="6" s="1"/>
  <c r="AB109" i="6"/>
  <c r="Y109" i="6"/>
  <c r="V109" i="6"/>
  <c r="S109" i="6"/>
  <c r="P109" i="6"/>
  <c r="M109" i="6"/>
  <c r="H109" i="6"/>
  <c r="AD108" i="6"/>
  <c r="AC108" i="6"/>
  <c r="AB108" i="6"/>
  <c r="Y108" i="6"/>
  <c r="V108" i="6"/>
  <c r="S108" i="6"/>
  <c r="H108" i="6"/>
  <c r="AC23" i="6"/>
  <c r="AF23" i="6" s="1"/>
  <c r="AB23" i="6"/>
  <c r="Y23" i="6"/>
  <c r="V23" i="6"/>
  <c r="S23" i="6"/>
  <c r="P23" i="6"/>
  <c r="M23" i="6"/>
  <c r="H23" i="6"/>
  <c r="AC22" i="6"/>
  <c r="AE22" i="6" s="1"/>
  <c r="AB22" i="6"/>
  <c r="Y22" i="6"/>
  <c r="V22" i="6"/>
  <c r="S22" i="6"/>
  <c r="P22" i="6"/>
  <c r="M22" i="6"/>
  <c r="H22" i="6"/>
  <c r="AC21" i="6"/>
  <c r="AE21" i="6" s="1"/>
  <c r="AB21" i="6"/>
  <c r="Y21" i="6"/>
  <c r="V21" i="6"/>
  <c r="S21" i="6"/>
  <c r="P21" i="6"/>
  <c r="M21" i="6"/>
  <c r="H21" i="6"/>
  <c r="AC20" i="6"/>
  <c r="AE20" i="6" s="1"/>
  <c r="AB20" i="6"/>
  <c r="Y20" i="6"/>
  <c r="V20" i="6"/>
  <c r="S20" i="6"/>
  <c r="P20" i="6"/>
  <c r="M20" i="6"/>
  <c r="H20" i="6"/>
  <c r="AC19" i="6"/>
  <c r="AE19" i="6" s="1"/>
  <c r="AB19" i="6"/>
  <c r="Y19" i="6"/>
  <c r="V19" i="6"/>
  <c r="S19" i="6"/>
  <c r="P19" i="6"/>
  <c r="M19" i="6"/>
  <c r="H19" i="6"/>
  <c r="AC18" i="6"/>
  <c r="AF18" i="6" s="1"/>
  <c r="AB18" i="6"/>
  <c r="Y18" i="6"/>
  <c r="V18" i="6"/>
  <c r="S18" i="6"/>
  <c r="P18" i="6"/>
  <c r="M18" i="6"/>
  <c r="H18" i="6"/>
  <c r="AB17" i="6"/>
  <c r="Y17" i="6"/>
  <c r="V17" i="6"/>
  <c r="S17" i="6"/>
  <c r="P17" i="6"/>
  <c r="M17" i="6"/>
  <c r="H17" i="6"/>
  <c r="H16" i="6"/>
  <c r="H12" i="5"/>
  <c r="N12" i="5" s="1"/>
  <c r="H11" i="5"/>
  <c r="N11" i="5" s="1"/>
  <c r="AA11" i="5" s="1"/>
  <c r="H9" i="5"/>
  <c r="M9" i="5" s="1"/>
  <c r="E9" i="5"/>
  <c r="G2" i="5"/>
  <c r="Z10" i="5" l="1"/>
  <c r="P10" i="5"/>
  <c r="O10" i="5"/>
  <c r="AB10" i="5"/>
  <c r="AH66" i="6"/>
  <c r="AM16" i="6"/>
  <c r="AM17" i="6"/>
  <c r="AH88" i="6"/>
  <c r="AH67" i="6"/>
  <c r="AH64" i="6"/>
  <c r="AH65" i="6"/>
  <c r="AH101" i="6"/>
  <c r="AH98" i="6"/>
  <c r="AH95" i="6"/>
  <c r="AH99" i="6"/>
  <c r="AF101" i="6"/>
  <c r="AF98" i="6"/>
  <c r="AF99" i="6"/>
  <c r="AH97" i="6"/>
  <c r="AF97" i="6"/>
  <c r="AH100" i="6"/>
  <c r="AH96" i="6"/>
  <c r="AF96" i="6"/>
  <c r="AF100" i="6"/>
  <c r="AF95" i="6"/>
  <c r="AE85" i="6"/>
  <c r="AH85" i="6" s="1"/>
  <c r="AE89" i="6"/>
  <c r="AH89" i="6" s="1"/>
  <c r="AF88" i="6"/>
  <c r="AE86" i="6"/>
  <c r="AH86" i="6" s="1"/>
  <c r="AE87" i="6"/>
  <c r="AH87" i="6" s="1"/>
  <c r="AE84" i="6"/>
  <c r="AH84" i="6" s="1"/>
  <c r="AE90" i="6"/>
  <c r="AH90" i="6" s="1"/>
  <c r="AH51" i="6"/>
  <c r="AH52" i="6"/>
  <c r="AF52" i="6"/>
  <c r="AE53" i="6"/>
  <c r="AH53" i="6" s="1"/>
  <c r="AE50" i="6"/>
  <c r="AH50" i="6" s="1"/>
  <c r="AH56" i="6"/>
  <c r="AH54" i="6"/>
  <c r="AF51" i="6"/>
  <c r="AF54" i="6"/>
  <c r="AF56" i="6"/>
  <c r="AE55" i="6"/>
  <c r="AH55" i="6" s="1"/>
  <c r="AF42" i="6"/>
  <c r="AH42" i="6"/>
  <c r="AE39" i="6"/>
  <c r="AH39" i="6" s="1"/>
  <c r="AF40" i="6"/>
  <c r="AH40" i="6"/>
  <c r="AE45" i="6"/>
  <c r="AH45" i="6" s="1"/>
  <c r="AH43" i="6"/>
  <c r="AF43" i="6"/>
  <c r="AE41" i="6"/>
  <c r="AH41" i="6" s="1"/>
  <c r="AE44" i="6"/>
  <c r="AH44" i="6" s="1"/>
  <c r="AH30" i="6"/>
  <c r="AH29" i="6"/>
  <c r="AH33" i="6"/>
  <c r="AE32" i="6"/>
  <c r="AH32" i="6" s="1"/>
  <c r="AF29" i="6"/>
  <c r="AF30" i="6"/>
  <c r="AE28" i="6"/>
  <c r="AH28" i="6" s="1"/>
  <c r="AE31" i="6"/>
  <c r="AH31" i="6" s="1"/>
  <c r="AF33" i="6"/>
  <c r="AE34" i="6"/>
  <c r="AH34" i="6" s="1"/>
  <c r="AH21" i="6"/>
  <c r="AH19" i="6"/>
  <c r="AH20" i="6"/>
  <c r="AH22" i="6"/>
  <c r="AE74" i="6"/>
  <c r="AH74" i="6" s="1"/>
  <c r="M8" i="5"/>
  <c r="N8" i="5"/>
  <c r="U8" i="5"/>
  <c r="W8" i="5" s="1"/>
  <c r="U11" i="5"/>
  <c r="W11" i="5" s="1"/>
  <c r="V11" i="5"/>
  <c r="X11" i="5" s="1"/>
  <c r="U12" i="5"/>
  <c r="W12" i="5" s="1"/>
  <c r="AE77" i="6"/>
  <c r="AH77" i="6" s="1"/>
  <c r="AE75" i="6"/>
  <c r="AH75" i="6" s="1"/>
  <c r="AE78" i="6"/>
  <c r="AH78" i="6" s="1"/>
  <c r="AE73" i="6"/>
  <c r="AH73" i="6" s="1"/>
  <c r="AE76" i="6"/>
  <c r="AH76" i="6" s="1"/>
  <c r="AE79" i="6"/>
  <c r="AH79" i="6" s="1"/>
  <c r="AE110" i="6"/>
  <c r="AH110" i="6" s="1"/>
  <c r="AM139" i="6"/>
  <c r="AE148" i="6"/>
  <c r="AH148" i="6" s="1"/>
  <c r="AE63" i="6"/>
  <c r="AH63" i="6" s="1"/>
  <c r="AF66" i="6"/>
  <c r="AF64" i="6"/>
  <c r="AE62" i="6"/>
  <c r="AH62" i="6" s="1"/>
  <c r="AE68" i="6"/>
  <c r="AH68" i="6" s="1"/>
  <c r="AF67" i="6"/>
  <c r="AF65" i="6"/>
  <c r="AE143" i="6"/>
  <c r="AH143" i="6" s="1"/>
  <c r="AE161" i="6"/>
  <c r="AH161" i="6" s="1"/>
  <c r="AM134" i="6"/>
  <c r="AM142" i="6"/>
  <c r="AM162" i="6"/>
  <c r="AM140" i="6"/>
  <c r="AM169" i="6"/>
  <c r="AE139" i="6"/>
  <c r="AH139" i="6" s="1"/>
  <c r="AM135" i="6"/>
  <c r="AM161" i="6"/>
  <c r="AE117" i="6"/>
  <c r="AH117" i="6" s="1"/>
  <c r="AE167" i="6"/>
  <c r="AH167" i="6" s="1"/>
  <c r="AM167" i="6"/>
  <c r="AE17" i="6"/>
  <c r="AH17" i="6" s="1"/>
  <c r="AF167" i="6"/>
  <c r="AM137" i="6"/>
  <c r="AE135" i="6"/>
  <c r="AH135" i="6" s="1"/>
  <c r="AE149" i="6"/>
  <c r="AH149" i="6" s="1"/>
  <c r="AE124" i="6"/>
  <c r="AH124" i="6" s="1"/>
  <c r="AE126" i="6"/>
  <c r="AH126" i="6" s="1"/>
  <c r="AM143" i="6"/>
  <c r="AE155" i="6"/>
  <c r="AH155" i="6" s="1"/>
  <c r="AF161" i="6"/>
  <c r="AM138" i="6"/>
  <c r="AF117" i="6"/>
  <c r="AF143" i="6"/>
  <c r="AE125" i="6"/>
  <c r="AH125" i="6" s="1"/>
  <c r="AE128" i="6"/>
  <c r="AH128" i="6" s="1"/>
  <c r="AE136" i="6"/>
  <c r="AH136" i="6" s="1"/>
  <c r="AM160" i="6"/>
  <c r="AE130" i="6"/>
  <c r="AH130" i="6" s="1"/>
  <c r="AE111" i="6"/>
  <c r="AH111" i="6" s="1"/>
  <c r="AM141" i="6"/>
  <c r="AM165" i="6"/>
  <c r="AF148" i="6"/>
  <c r="AF110" i="6"/>
  <c r="AE127" i="6"/>
  <c r="AH127" i="6" s="1"/>
  <c r="AE123" i="6"/>
  <c r="AH123" i="6" s="1"/>
  <c r="AE138" i="6"/>
  <c r="AH138" i="6" s="1"/>
  <c r="AM136" i="6"/>
  <c r="AE163" i="6"/>
  <c r="AH163" i="6" s="1"/>
  <c r="AE168" i="6"/>
  <c r="AH168" i="6" s="1"/>
  <c r="AE169" i="6"/>
  <c r="AH169" i="6" s="1"/>
  <c r="AF19" i="6"/>
  <c r="AF21" i="6"/>
  <c r="AM163" i="6"/>
  <c r="AM168" i="6"/>
  <c r="AE112" i="6"/>
  <c r="AH112" i="6" s="1"/>
  <c r="AE142" i="6"/>
  <c r="AH142" i="6" s="1"/>
  <c r="AF22" i="6"/>
  <c r="AE129" i="6"/>
  <c r="AH129" i="6" s="1"/>
  <c r="AE122" i="6"/>
  <c r="AH122" i="6" s="1"/>
  <c r="AM166" i="6"/>
  <c r="AE156" i="6"/>
  <c r="AH156" i="6" s="1"/>
  <c r="AM164" i="6"/>
  <c r="AE162" i="6"/>
  <c r="AH162" i="6" s="1"/>
  <c r="AE137" i="6"/>
  <c r="AH137" i="6" s="1"/>
  <c r="AE164" i="6"/>
  <c r="AH164" i="6" s="1"/>
  <c r="AF111" i="6"/>
  <c r="AE116" i="6"/>
  <c r="AH116" i="6" s="1"/>
  <c r="AF139" i="6"/>
  <c r="AE166" i="6"/>
  <c r="AH166" i="6" s="1"/>
  <c r="AF20" i="6"/>
  <c r="AE141" i="6"/>
  <c r="AH141" i="6" s="1"/>
  <c r="AE18" i="6"/>
  <c r="AH18" i="6" s="1"/>
  <c r="AE115" i="6"/>
  <c r="AH115" i="6" s="1"/>
  <c r="AG156" i="6"/>
  <c r="AE109" i="6"/>
  <c r="AH109" i="6" s="1"/>
  <c r="AE114" i="6"/>
  <c r="AH114" i="6" s="1"/>
  <c r="AE153" i="6"/>
  <c r="AH153" i="6" s="1"/>
  <c r="AE151" i="6"/>
  <c r="AH151" i="6" s="1"/>
  <c r="AG169" i="6"/>
  <c r="AE154" i="6"/>
  <c r="AH154" i="6" s="1"/>
  <c r="AE152" i="6"/>
  <c r="AH152" i="6" s="1"/>
  <c r="AE165" i="6"/>
  <c r="AH165" i="6" s="1"/>
  <c r="AE140" i="6"/>
  <c r="AH140" i="6" s="1"/>
  <c r="AE23" i="6"/>
  <c r="AH23" i="6" s="1"/>
  <c r="AE113" i="6"/>
  <c r="AH113" i="6" s="1"/>
  <c r="AE150" i="6"/>
  <c r="AH150" i="6" s="1"/>
  <c r="O9" i="5"/>
  <c r="P11" i="5"/>
  <c r="P12" i="5"/>
  <c r="V12" i="5"/>
  <c r="X12" i="5" s="1"/>
  <c r="M12" i="5"/>
  <c r="N9" i="5"/>
  <c r="U9" i="5"/>
  <c r="W9" i="5" s="1"/>
  <c r="M11" i="5"/>
  <c r="V9" i="5"/>
  <c r="X9" i="5" s="1"/>
  <c r="AC10" i="5" l="1"/>
  <c r="AD10" i="5"/>
  <c r="Z8" i="5"/>
  <c r="AC8" i="5" s="1"/>
  <c r="AA8" i="5"/>
  <c r="P8" i="5"/>
  <c r="AB8" i="5"/>
  <c r="O8" i="5"/>
  <c r="Z11" i="5"/>
  <c r="AC11" i="5" s="1"/>
  <c r="AB11" i="5"/>
  <c r="O11" i="5"/>
  <c r="P9" i="5"/>
  <c r="AA9" i="5"/>
  <c r="Z9" i="5"/>
  <c r="AC9" i="5" s="1"/>
  <c r="AB12" i="5"/>
  <c r="O12" i="5"/>
  <c r="AA12" i="5"/>
  <c r="Z12" i="5"/>
  <c r="AC12" i="5" s="1"/>
  <c r="AB9" i="5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<sst xmlns="http://schemas.openxmlformats.org/spreadsheetml/2006/main" count="812" uniqueCount="96">
  <si>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</si>
  <si>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</si>
  <si>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</si>
  <si>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</si>
  <si>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</si>
  <si>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</si>
  <si>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</si>
  <si>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</si>
  <si>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</si>
  <si>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</si>
  <si>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</si>
  <si>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</si>
  <si>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</si>
  <si>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</si>
  <si>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</si>
  <si>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</si>
  <si>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</si>
  <si>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</si>
  <si>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</si>
  <si>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</si>
  <si>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</si>
  <si>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</si>
  <si>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</si>
  <si>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</si>
  <si>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</si>
  <si>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</si>
  <si>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</si>
  <si>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</si>
  <si>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</si>
  <si>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</si>
  <si>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</si>
  <si>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</si>
  <si>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</si>
  <si>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</si>
  <si>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</si>
  <si>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</si>
  <si>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</si>
  <si>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</si>
  <si>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</si>
  <si>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</si>
  <si>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</si>
  <si>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</si>
  <si>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</si>
  <si>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</si>
  <si>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</si>
  <si>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</si>
  <si>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</si>
  <si>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</si>
  <si>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</si>
  <si>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</si>
  <si>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</si>
  <si>
    <t>U metal</t>
  </si>
  <si>
    <t>BOL CXS</t>
  </si>
  <si>
    <t>3.5%e UO2</t>
  </si>
  <si>
    <t>Pu-242</t>
  </si>
  <si>
    <t>4.0%e UO2</t>
  </si>
  <si>
    <t>2.2%e UO2</t>
  </si>
  <si>
    <t>Reflector</t>
  </si>
  <si>
    <t>BeO</t>
  </si>
  <si>
    <t>None</t>
  </si>
  <si>
    <t>ELWR B2 (Finite)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</si>
  <si>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</si>
  <si>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</si>
  <si>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</si>
  <si>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</si>
  <si>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</si>
  <si>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</si>
  <si>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</si>
  <si>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</si>
  <si>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</si>
  <si>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0.7%e UO2</t>
  </si>
  <si>
    <t>Pu total [KG]</t>
  </si>
  <si>
    <t>DU</t>
  </si>
  <si>
    <t>Li-6 mg/kg</t>
  </si>
  <si>
    <t>A</t>
  </si>
  <si>
    <t>Core</t>
  </si>
  <si>
    <t>MCODE</t>
  </si>
  <si>
    <t>A (SS Clad)</t>
  </si>
  <si>
    <t>A (Zr clad)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</si>
  <si>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</si>
  <si>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</si>
  <si>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</si>
  <si>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</si>
  <si>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</si>
  <si>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</si>
  <si>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</si>
  <si>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</si>
  <si>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</si>
  <si>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</si>
  <si>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</si>
  <si>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elwr-coreB-fa21.inp</t>
  </si>
  <si>
    <t>B (21 FA)</t>
  </si>
  <si>
    <t>B (25 FA)</t>
  </si>
  <si>
    <t>elwr-coreB-fa25.inp</t>
  </si>
  <si>
    <t>W/cm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</si>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</sst>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2" xfId="0" applyNumberFormat="1" applyBorder="1"/>
    <xf numFmtId="11" fontId="0" fillId="0" borderId="5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0" fontId="2" fillId="0" borderId="4" xfId="0" applyFont="1" applyBorder="1"/>
    <xf numFmtId="2" fontId="0" fillId="0" borderId="2" xfId="0" applyNumberFormat="1" applyBorder="1"/>
    <xf numFmtId="2" fontId="0" fillId="0" borderId="4" xfId="0" applyNumberFormat="1" applyBorder="1"/>
    <xf numFmtId="11" fontId="1" fillId="0" borderId="0" xfId="0" applyNumberFormat="1" applyFont="1"/>
    <xf numFmtId="0" fontId="0" fillId="0" borderId="0" xfId="0" applyAlignment="1">
      <alignment horizontal="center"/>
    </xf>
    <xf numFmtId="165" fontId="0" fillId="0" borderId="4" xfId="0" applyNumberFormat="1" applyBorder="1"/>
    <xf numFmtId="165" fontId="0" fillId="0" borderId="2" xfId="0" applyNumberFormat="1" applyBorder="1"/>
    <xf numFmtId="11" fontId="2" fillId="0" borderId="2" xfId="0" applyNumberFormat="1" applyFont="1" applyBorder="1"/>
    <xf numFmtId="0" fontId="4" fillId="0" borderId="8" xfId="0" applyFont="1" applyBorder="1"/>
    <xf numFmtId="0" fontId="4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6" xfId="0" applyFont="1" applyBorder="1"/>
    <xf numFmtId="0" fontId="3" fillId="0" borderId="9" xfId="0" applyFont="1" applyBorder="1"/>
    <xf numFmtId="0" fontId="3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2" xfId="0" applyFont="1" applyBorder="1"/>
    <xf numFmtId="0" fontId="5" fillId="0" borderId="0" xfId="0" applyFont="1"/>
    <xf numFmtId="2" fontId="3" fillId="0" borderId="0" xfId="0" applyNumberFormat="1" applyFont="1"/>
    <xf numFmtId="164" fontId="5" fillId="0" borderId="2" xfId="0" applyNumberFormat="1" applyFont="1" applyBorder="1"/>
    <xf numFmtId="164" fontId="5" fillId="0" borderId="0" xfId="0" applyNumberFormat="1" applyFont="1"/>
    <xf numFmtId="11" fontId="3" fillId="0" borderId="0" xfId="0" applyNumberFormat="1" applyFont="1"/>
    <xf numFmtId="11" fontId="3" fillId="0" borderId="2" xfId="0" applyNumberFormat="1" applyFont="1" applyBorder="1"/>
    <xf numFmtId="11" fontId="5" fillId="0" borderId="2" xfId="0" applyNumberFormat="1" applyFont="1" applyBorder="1"/>
    <xf numFmtId="2" fontId="3" fillId="0" borderId="2" xfId="0" applyNumberFormat="1" applyFont="1" applyBorder="1"/>
    <xf numFmtId="0" fontId="3" fillId="0" borderId="5" xfId="0" applyFont="1" applyBorder="1"/>
    <xf numFmtId="0" fontId="3" fillId="0" borderId="4" xfId="0" applyFont="1" applyBorder="1"/>
    <xf numFmtId="0" fontId="5" fillId="0" borderId="4" xfId="0" applyFont="1" applyBorder="1"/>
    <xf numFmtId="2" fontId="3" fillId="0" borderId="4" xfId="0" applyNumberFormat="1" applyFont="1" applyBorder="1"/>
    <xf numFmtId="164" fontId="5" fillId="0" borderId="5" xfId="0" applyNumberFormat="1" applyFont="1" applyBorder="1"/>
    <xf numFmtId="164" fontId="5" fillId="0" borderId="4" xfId="0" applyNumberFormat="1" applyFont="1" applyBorder="1"/>
    <xf numFmtId="11" fontId="5" fillId="0" borderId="5" xfId="0" applyNumberFormat="1" applyFont="1" applyBorder="1"/>
    <xf numFmtId="11" fontId="3" fillId="0" borderId="4" xfId="0" applyNumberFormat="1" applyFont="1" applyBorder="1"/>
    <xf numFmtId="11" fontId="3" fillId="0" borderId="5" xfId="0" applyNumberFormat="1" applyFont="1" applyBorder="1"/>
    <xf numFmtId="2" fontId="3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64" fontId="8" fillId="0" borderId="0" xfId="0" applyNumberFormat="1" applyFont="1"/>
    <xf numFmtId="11" fontId="7" fillId="0" borderId="0" xfId="0" applyNumberFormat="1" applyFont="1"/>
    <xf numFmtId="11" fontId="7" fillId="0" borderId="2" xfId="0" applyNumberFormat="1" applyFont="1" applyBorder="1"/>
    <xf numFmtId="11" fontId="8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64" fontId="8" fillId="0" borderId="4" xfId="0" applyNumberFormat="1" applyFont="1" applyBorder="1"/>
    <xf numFmtId="11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0" fontId="9" fillId="0" borderId="8" xfId="0" applyFont="1" applyBorder="1"/>
    <xf numFmtId="0" fontId="10" fillId="0" borderId="8" xfId="0" applyFont="1" applyBorder="1"/>
    <xf numFmtId="0" fontId="10" fillId="0" borderId="9" xfId="0" applyFont="1" applyBorder="1"/>
    <xf numFmtId="0" fontId="9" fillId="0" borderId="9" xfId="0" applyFont="1" applyBorder="1"/>
    <xf numFmtId="0" fontId="9" fillId="0" borderId="0" xfId="0" applyFont="1"/>
    <xf numFmtId="0" fontId="10" fillId="3" borderId="0" xfId="0" applyFont="1" applyFill="1"/>
    <xf numFmtId="0" fontId="9" fillId="0" borderId="2" xfId="0" applyFont="1" applyBorder="1"/>
    <xf numFmtId="0" fontId="10" fillId="0" borderId="0" xfId="0" applyFont="1"/>
    <xf numFmtId="0" fontId="10" fillId="0" borderId="2" xfId="0" applyFont="1" applyBorder="1"/>
    <xf numFmtId="0" fontId="11" fillId="0" borderId="0" xfId="0" applyFont="1"/>
    <xf numFmtId="2" fontId="10" fillId="0" borderId="0" xfId="0" applyNumberFormat="1" applyFont="1"/>
    <xf numFmtId="164" fontId="11" fillId="0" borderId="2" xfId="0" applyNumberFormat="1" applyFont="1" applyBorder="1"/>
    <xf numFmtId="164" fontId="11" fillId="0" borderId="0" xfId="0" applyNumberFormat="1" applyFont="1"/>
    <xf numFmtId="11" fontId="10" fillId="0" borderId="0" xfId="0" applyNumberFormat="1" applyFont="1"/>
    <xf numFmtId="11" fontId="10" fillId="0" borderId="2" xfId="0" applyNumberFormat="1" applyFont="1" applyBorder="1"/>
    <xf numFmtId="11" fontId="11" fillId="0" borderId="2" xfId="0" applyNumberFormat="1" applyFont="1" applyBorder="1"/>
    <xf numFmtId="2" fontId="10" fillId="0" borderId="2" xfId="0" applyNumberFormat="1" applyFont="1" applyBorder="1"/>
    <xf numFmtId="0" fontId="10" fillId="3" borderId="6" xfId="0" applyFont="1" applyFill="1" applyBorder="1"/>
    <xf numFmtId="0" fontId="10" fillId="0" borderId="5" xfId="0" applyFont="1" applyBorder="1"/>
    <xf numFmtId="0" fontId="10" fillId="0" borderId="4" xfId="0" applyFont="1" applyBorder="1"/>
    <xf numFmtId="0" fontId="11" fillId="0" borderId="4" xfId="0" applyFont="1" applyBorder="1"/>
    <xf numFmtId="2" fontId="10" fillId="0" borderId="4" xfId="0" applyNumberFormat="1" applyFont="1" applyBorder="1"/>
    <xf numFmtId="164" fontId="11" fillId="0" borderId="5" xfId="0" applyNumberFormat="1" applyFont="1" applyBorder="1"/>
    <xf numFmtId="164" fontId="11" fillId="0" borderId="4" xfId="0" applyNumberFormat="1" applyFont="1" applyBorder="1"/>
    <xf numFmtId="11" fontId="11" fillId="0" borderId="5" xfId="0" applyNumberFormat="1" applyFont="1" applyBorder="1"/>
    <xf numFmtId="11" fontId="10" fillId="0" borderId="4" xfId="0" applyNumberFormat="1" applyFont="1" applyBorder="1"/>
    <xf numFmtId="11" fontId="10" fillId="0" borderId="5" xfId="0" applyNumberFormat="1" applyFont="1" applyBorder="1"/>
    <xf numFmtId="2" fontId="10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1" fontId="2" fillId="0" borderId="5" xfId="0" applyNumberFormat="1" applyFont="1" applyBorder="1"/>
    <xf numFmtId="165" fontId="0" fillId="0" borderId="5" xfId="0" applyNumberFormat="1" applyBorder="1"/>
    <xf numFmtId="167" fontId="2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1" fontId="2" fillId="4" borderId="2" xfId="0" applyNumberFormat="1" applyFont="1" applyFill="1" applyBorder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5" borderId="8" xfId="0" applyFont="1" applyFill="1" applyBorder="1"/>
    <xf numFmtId="0" fontId="0" fillId="5" borderId="8" xfId="0" applyFill="1" applyBorder="1"/>
    <xf numFmtId="0" fontId="1" fillId="5" borderId="9" xfId="0" applyFont="1" applyFill="1" applyBorder="1"/>
    <xf numFmtId="0" fontId="1" fillId="3" borderId="0" xfId="0" applyFont="1" applyFill="1"/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166" fontId="1" fillId="3" borderId="6" xfId="0" applyNumberFormat="1" applyFont="1" applyFill="1" applyBorder="1"/>
    <xf numFmtId="0" fontId="1" fillId="3" borderId="6" xfId="0" applyFont="1" applyFill="1" applyBorder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1" fillId="7" borderId="8" xfId="0" applyFont="1" applyFill="1" applyBorder="1"/>
    <xf numFmtId="0" fontId="0" fillId="7" borderId="8" xfId="0" applyFill="1" applyBorder="1"/>
    <xf numFmtId="0" fontId="1" fillId="7" borderId="9" xfId="0" applyFont="1" applyFill="1" applyBorder="1"/>
    <xf numFmtId="0" fontId="0" fillId="7" borderId="0" xfId="0" applyFill="1"/>
    <xf numFmtId="0" fontId="9" fillId="5" borderId="8" xfId="0" applyFont="1" applyFill="1" applyBorder="1"/>
    <xf numFmtId="0" fontId="10" fillId="5" borderId="8" xfId="0" applyFont="1" applyFill="1" applyBorder="1"/>
    <xf numFmtId="0" fontId="9" fillId="5" borderId="9" xfId="0" applyFont="1" applyFill="1" applyBorder="1"/>
    <xf numFmtId="11" fontId="10" fillId="0" borderId="0" xfId="0" applyNumberFormat="1" applyFont="1" applyBorder="1"/>
    <xf numFmtId="0" fontId="0" fillId="7" borderId="9" xfId="0" applyFill="1" applyBorder="1"/>
    <xf numFmtId="11" fontId="10" fillId="2" borderId="2" xfId="0" applyNumberFormat="1" applyFont="1" applyFill="1" applyBorder="1"/>
    <xf numFmtId="11" fontId="10" fillId="2" borderId="0" xfId="0" applyNumberFormat="1" applyFont="1" applyFill="1"/>
    <xf numFmtId="11" fontId="10" fillId="2" borderId="5" xfId="0" applyNumberFormat="1" applyFont="1" applyFill="1" applyBorder="1"/>
    <xf numFmtId="11" fontId="10" fillId="2" borderId="4" xfId="0" applyNumberFormat="1" applyFont="1" applyFill="1" applyBorder="1"/>
    <xf numFmtId="11" fontId="10" fillId="2" borderId="0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1" fontId="2" fillId="2" borderId="2" xfId="0" applyNumberFormat="1" applyFon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10" fillId="2" borderId="0" xfId="0" applyNumberFormat="1" applyFont="1" applyFill="1"/>
    <xf numFmtId="167" fontId="2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1" fontId="2" fillId="2" borderId="5" xfId="0" applyNumberFormat="1" applyFon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10" fillId="2" borderId="4" xfId="0" applyNumberFormat="1" applyFont="1" applyFill="1" applyBorder="1"/>
    <xf numFmtId="11" fontId="1" fillId="2" borderId="0" xfId="0" applyNumberFormat="1" applyFont="1" applyFill="1"/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8" borderId="2" xfId="0" applyNumberFormat="1" applyFill="1" applyBorder="1"/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1" fontId="0" fillId="2" borderId="0" xfId="0" applyNumberFormat="1" applyFill="1"/>
    <xf numFmtId="1" fontId="0" fillId="2" borderId="2" xfId="0" applyNumberFormat="1" applyFill="1" applyBorder="1"/>
    <xf numFmtId="0" fontId="0" fillId="3" borderId="0" xfId="0" applyFill="1"/>
    <xf numFmtId="11" fontId="0" fillId="0" borderId="2" xfId="0" applyNumberFormat="1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9" fillId="0" borderId="0" xfId="0" applyFont="1"/>
    <xf numFmtId="0" fontId="9" fillId="0" borderId="2" xfId="0" applyFont="1" applyBorder="1"/>
    <xf numFmtId="2" fontId="10" fillId="0" borderId="0" xfId="0" applyNumberFormat="1" applyFont="1"/>
    <xf numFmtId="11" fontId="10" fillId="0" borderId="0" xfId="0" applyNumberFormat="1" applyFont="1"/>
    <xf numFmtId="11" fontId="10" fillId="0" borderId="2" xfId="0" applyNumberFormat="1" applyFont="1" applyBorder="1"/>
    <xf numFmtId="0" fontId="10" fillId="5" borderId="8" xfId="0" applyFont="1" applyFill="1" applyBorder="1"/>
    <xf numFmtId="0" fontId="9" fillId="5" borderId="9" xfId="0" applyFont="1" applyFill="1" applyBorder="1"/>
    <xf numFmtId="11" fontId="10" fillId="0" borderId="0" xfId="0" applyNumberFormat="1" applyFont="1" applyBorder="1"/>
    <xf numFmtId="11" fontId="10" fillId="2" borderId="2" xfId="0" applyNumberFormat="1" applyFont="1" applyFill="1" applyBorder="1"/>
    <xf numFmtId="11" fontId="10" fillId="2" borderId="0" xfId="0" applyNumberFormat="1" applyFont="1" applyFill="1"/>
    <xf numFmtId="11" fontId="10" fillId="2" borderId="5" xfId="0" applyNumberFormat="1" applyFont="1" applyFill="1" applyBorder="1"/>
    <xf numFmtId="11" fontId="10" fillId="2" borderId="4" xfId="0" applyNumberFormat="1" applyFont="1" applyFill="1" applyBorder="1"/>
    <xf numFmtId="11" fontId="10" fillId="2" borderId="0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1" fontId="2" fillId="2" borderId="2" xfId="0" applyNumberFormat="1" applyFon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10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1" fontId="2" fillId="2" borderId="5" xfId="0" applyNumberFormat="1" applyFon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10" fillId="2" borderId="4" xfId="0" applyNumberFormat="1" applyFont="1" applyFill="1" applyBorder="1"/>
    <xf numFmtId="11" fontId="10" fillId="0" borderId="2" xfId="0" applyNumberFormat="1" applyFont="1" applyFill="1" applyBorder="1"/>
    <xf numFmtId="11" fontId="10" fillId="0" borderId="0" xfId="0" applyNumberFormat="1" applyFont="1" applyFill="1"/>
    <xf numFmtId="11" fontId="10" fillId="0" borderId="0" xfId="0" applyNumberFormat="1" applyFont="1" applyFill="1" applyBorder="1"/>
    <xf numFmtId="2" fontId="10" fillId="0" borderId="0" xfId="0" applyNumberFormat="1" applyFont="1" applyFill="1"/>
    <xf numFmtId="0" fontId="1" fillId="9" borderId="0" xfId="0" applyFont="1" applyFill="1"/>
    <xf numFmtId="0" fontId="1" fillId="2" borderId="0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3'!$D$16:$D$23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629-917D-8DE512BF9D3A}"/>
            </c:ext>
          </c:extLst>
        </c:ser>
        <c:ser>
          <c:idx val="2"/>
          <c:order val="2"/>
          <c:tx>
            <c:v>C2-20mg-seed-time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3'!$AC$161:$AC$167</c:f>
              <c:numCache>
                <c:formatCode>0.00E+00</c:formatCode>
                <c:ptCount val="7"/>
                <c:pt idx="0">
                  <c:v>5.8019332000000007E-2</c:v>
                </c:pt>
                <c:pt idx="1">
                  <c:v>1.372349</c:v>
                </c:pt>
                <c:pt idx="2">
                  <c:v>5.3661709999999996</c:v>
                </c:pt>
                <c:pt idx="3">
                  <c:v>8.768460000000001</c:v>
                </c:pt>
                <c:pt idx="4">
                  <c:v>11.71978</c:v>
                </c:pt>
                <c:pt idx="5">
                  <c:v>19.005200000000002</c:v>
                </c:pt>
                <c:pt idx="6">
                  <c:v>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4-4629-917D-8DE512BF9D3A}"/>
            </c:ext>
          </c:extLst>
        </c:ser>
        <c:ser>
          <c:idx val="3"/>
          <c:order val="3"/>
          <c:tx>
            <c:v>C2-20mg-blank-time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3'!$AD$161:$AD$167</c:f>
              <c:numCache>
                <c:formatCode>0.00E+00</c:formatCode>
                <c:ptCount val="7"/>
                <c:pt idx="0">
                  <c:v>7.2869970000000008E-3</c:v>
                </c:pt>
                <c:pt idx="1">
                  <c:v>0.17629578653</c:v>
                </c:pt>
                <c:pt idx="2">
                  <c:v>0.72811762999999996</c:v>
                </c:pt>
                <c:pt idx="3">
                  <c:v>1.2480448999999998</c:v>
                </c:pt>
                <c:pt idx="4">
                  <c:v>1.7439009000000001</c:v>
                </c:pt>
                <c:pt idx="5">
                  <c:v>3.1615600000000001</c:v>
                </c:pt>
                <c:pt idx="6">
                  <c:v>4.4044099999999995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629-917D-8DE512BF9D3A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3'!$AC$108:$AC$115</c:f>
              <c:numCache>
                <c:formatCode>0.00E+00</c:formatCode>
                <c:ptCount val="8"/>
                <c:pt idx="0">
                  <c:v>0</c:v>
                </c:pt>
                <c:pt idx="1">
                  <c:v>5.826337899999999E-2</c:v>
                </c:pt>
                <c:pt idx="2">
                  <c:v>1.3758328399999999</c:v>
                </c:pt>
                <c:pt idx="3">
                  <c:v>5.3122830000000008</c:v>
                </c:pt>
                <c:pt idx="4">
                  <c:v>8.5945</c:v>
                </c:pt>
                <c:pt idx="5">
                  <c:v>11.397349999999999</c:v>
                </c:pt>
                <c:pt idx="6">
                  <c:v>18.133599999999998</c:v>
                </c:pt>
                <c:pt idx="7">
                  <c:v>22.452999999999999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629-917D-8DE512BF9D3A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3'!$AD$108:$AD$115</c:f>
              <c:numCache>
                <c:formatCode>0.00E+00</c:formatCode>
                <c:ptCount val="8"/>
                <c:pt idx="0">
                  <c:v>0</c:v>
                </c:pt>
                <c:pt idx="1">
                  <c:v>7.9637499999999986E-3</c:v>
                </c:pt>
                <c:pt idx="2">
                  <c:v>0.18879185600000004</c:v>
                </c:pt>
                <c:pt idx="3">
                  <c:v>0.75070055999999996</c:v>
                </c:pt>
                <c:pt idx="4">
                  <c:v>1.2745178999999998</c:v>
                </c:pt>
                <c:pt idx="5">
                  <c:v>1.7673659999999998</c:v>
                </c:pt>
                <c:pt idx="6">
                  <c:v>3.09558</c:v>
                </c:pt>
                <c:pt idx="7">
                  <c:v>4.2515400000000003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'Results 3'!$D$17:$D$23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3'!$AF$17:$AF$23</c:f>
              <c:numCache>
                <c:formatCode>0.000</c:formatCode>
                <c:ptCount val="7"/>
                <c:pt idx="0">
                  <c:v>0.99674991615345365</c:v>
                </c:pt>
                <c:pt idx="1">
                  <c:v>0.97865294175137652</c:v>
                </c:pt>
                <c:pt idx="2">
                  <c:v>0.89801825571001181</c:v>
                </c:pt>
                <c:pt idx="3">
                  <c:v>0.81489305482253716</c:v>
                </c:pt>
                <c:pt idx="4">
                  <c:v>0.7472998648662379</c:v>
                </c:pt>
                <c:pt idx="5">
                  <c:v>0.69109016982378024</c:v>
                </c:pt>
                <c:pt idx="6">
                  <c:v>0.64318419439737529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2"/>
          <c:order val="2"/>
          <c:tx>
            <c:v>C2-20mg-seed-time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3'!$AF$161:$AF$167</c:f>
              <c:numCache>
                <c:formatCode>0.00</c:formatCode>
                <c:ptCount val="7"/>
                <c:pt idx="0">
                  <c:v>0.99639203015987832</c:v>
                </c:pt>
                <c:pt idx="1">
                  <c:v>0.97642800774438565</c:v>
                </c:pt>
                <c:pt idx="2">
                  <c:v>0.90902805743611237</c:v>
                </c:pt>
                <c:pt idx="3">
                  <c:v>0.85020630760703697</c:v>
                </c:pt>
                <c:pt idx="4">
                  <c:v>0.7984791523390371</c:v>
                </c:pt>
                <c:pt idx="5">
                  <c:v>0.66139793319723017</c:v>
                </c:pt>
                <c:pt idx="6">
                  <c:v>0.57298429319371724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1-4D31-930B-C1853C7E2891}"/>
            </c:ext>
          </c:extLst>
        </c:ser>
        <c:ser>
          <c:idx val="3"/>
          <c:order val="3"/>
          <c:tx>
            <c:v>C2-20mg-blank-time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3'!$AG$161:$AG$167</c:f>
              <c:numCache>
                <c:formatCode>0.00</c:formatCode>
                <c:ptCount val="7"/>
                <c:pt idx="0">
                  <c:v>0.99862810427944448</c:v>
                </c:pt>
                <c:pt idx="1">
                  <c:v>0.99038101497841846</c:v>
                </c:pt>
                <c:pt idx="2">
                  <c:v>0.9617951429084336</c:v>
                </c:pt>
                <c:pt idx="3">
                  <c:v>0.93426125935052518</c:v>
                </c:pt>
                <c:pt idx="4">
                  <c:v>0.90773506682633165</c:v>
                </c:pt>
                <c:pt idx="5">
                  <c:v>0.82554182112627938</c:v>
                </c:pt>
                <c:pt idx="6">
                  <c:v>0.75310881593675438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1-4D31-930B-C1853C7E2891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3'!$AF$109:$AF$115</c:f>
              <c:numCache>
                <c:formatCode>0.00</c:formatCode>
                <c:ptCount val="7"/>
                <c:pt idx="0">
                  <c:v>0.99616604797329056</c:v>
                </c:pt>
                <c:pt idx="1">
                  <c:v>0.97322869542785451</c:v>
                </c:pt>
                <c:pt idx="2">
                  <c:v>0.8956601144931472</c:v>
                </c:pt>
                <c:pt idx="3">
                  <c:v>0.82855314445284778</c:v>
                </c:pt>
                <c:pt idx="4">
                  <c:v>0.76991581376372586</c:v>
                </c:pt>
                <c:pt idx="5">
                  <c:v>0.61929236334759785</c:v>
                </c:pt>
                <c:pt idx="6">
                  <c:v>0.52598761858103593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11-4D31-930B-C1853C7E2891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3'!$AG$109:$AG$115</c:f>
              <c:numCache>
                <c:formatCode>0.00</c:formatCode>
                <c:ptCount val="7"/>
                <c:pt idx="0">
                  <c:v>0.99839899544812438</c:v>
                </c:pt>
                <c:pt idx="1">
                  <c:v>0.98786040855491131</c:v>
                </c:pt>
                <c:pt idx="2">
                  <c:v>0.95271009255674466</c:v>
                </c:pt>
                <c:pt idx="3">
                  <c:v>0.91877877901911009</c:v>
                </c:pt>
                <c:pt idx="4">
                  <c:v>0.88606434660392941</c:v>
                </c:pt>
                <c:pt idx="5">
                  <c:v>0.79048191292100356</c:v>
                </c:pt>
                <c:pt idx="6">
                  <c:v>0.70727312926610109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3.5256599999999998</c:v>
                      </c:pt>
                      <c:pt idx="1">
                        <c:v>35.256599999999999</c:v>
                      </c:pt>
                      <c:pt idx="2">
                        <c:v>176.28299999999999</c:v>
                      </c:pt>
                      <c:pt idx="3">
                        <c:v>352.56599999999997</c:v>
                      </c:pt>
                      <c:pt idx="4">
                        <c:v>528.84900000000005</c:v>
                      </c:pt>
                      <c:pt idx="5">
                        <c:v>705.13199999999995</c:v>
                      </c:pt>
                      <c:pt idx="6">
                        <c:v>881.41399999999999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3'!$AF$17:$AF$23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0.99674991615345365</c:v>
                      </c:pt>
                      <c:pt idx="1">
                        <c:v>0.97865294175137652</c:v>
                      </c:pt>
                      <c:pt idx="2">
                        <c:v>0.89801825571001181</c:v>
                      </c:pt>
                      <c:pt idx="3">
                        <c:v>0.81489305482253716</c:v>
                      </c:pt>
                      <c:pt idx="4">
                        <c:v>0.7472998648662379</c:v>
                      </c:pt>
                      <c:pt idx="5">
                        <c:v>0.69109016982378024</c:v>
                      </c:pt>
                      <c:pt idx="6">
                        <c:v>0.64318419439737529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211-4D31-930B-C1853C7E2891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3'!$D$134:$D$141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3'!$AM$134:$AM$141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F0-4F0A-AB18-AF615891F0C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3'!$C$134:$C$141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3'!$AM$134:$AM$141</c:f>
              <c:numCache>
                <c:formatCode>0.00</c:formatCode>
                <c:ptCount val="8"/>
                <c:pt idx="0">
                  <c:v>0</c:v>
                </c:pt>
                <c:pt idx="1">
                  <c:v>0.12551854970694015</c:v>
                </c:pt>
                <c:pt idx="2">
                  <c:v>1.2339374629876365</c:v>
                </c:pt>
                <c:pt idx="3">
                  <c:v>4.7741288033244071</c:v>
                </c:pt>
                <c:pt idx="4">
                  <c:v>8.1959045664103449</c:v>
                </c:pt>
                <c:pt idx="5">
                  <c:v>11.599238313618619</c:v>
                </c:pt>
                <c:pt idx="6">
                  <c:v>23.406213221102867</c:v>
                </c:pt>
                <c:pt idx="7">
                  <c:v>36.365308752743459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0-4F0A-AB18-AF615891F0C5}"/>
            </c:ext>
          </c:extLst>
        </c:ser>
        <c:ser>
          <c:idx val="2"/>
          <c:order val="2"/>
          <c:tx>
            <c:v>C2-Time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3'!$C$160:$C$165</c:f>
              <c:numCache>
                <c:formatCode>General</c:formatCode>
                <c:ptCount val="6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</c:numCache>
            </c:numRef>
          </c:xVal>
          <c:yVal>
            <c:numRef>
              <c:f>'Results 3'!$AM$160:$AM$165</c:f>
              <c:numCache>
                <c:formatCode>0.00</c:formatCode>
                <c:ptCount val="6"/>
                <c:pt idx="0">
                  <c:v>0</c:v>
                </c:pt>
                <c:pt idx="1">
                  <c:v>0.47062210419135803</c:v>
                </c:pt>
                <c:pt idx="2">
                  <c:v>4.618917750599187</c:v>
                </c:pt>
                <c:pt idx="3">
                  <c:v>17.84198452138514</c:v>
                </c:pt>
                <c:pt idx="4">
                  <c:v>30.544852365990867</c:v>
                </c:pt>
                <c:pt idx="5">
                  <c:v>43.06054665074177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0-4F0A-AB18-AF615891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v>A/SS-Li01mg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3'!$D$27:$D$34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3'!$E$27:$E$34</c:f>
              <c:numCache>
                <c:formatCode>General</c:formatCode>
                <c:ptCount val="8"/>
                <c:pt idx="0">
                  <c:v>1.1037699999999999</c:v>
                </c:pt>
                <c:pt idx="1">
                  <c:v>1.0723199999999999</c:v>
                </c:pt>
                <c:pt idx="2">
                  <c:v>1.0603199999999999</c:v>
                </c:pt>
                <c:pt idx="3">
                  <c:v>1.0269699999999999</c:v>
                </c:pt>
                <c:pt idx="4">
                  <c:v>0.98243999999999998</c:v>
                </c:pt>
                <c:pt idx="5">
                  <c:v>0.94211</c:v>
                </c:pt>
                <c:pt idx="6" formatCode="0.00000">
                  <c:v>0.90439000000000003</c:v>
                </c:pt>
                <c:pt idx="7">
                  <c:v>0.86914999999999998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0-433B-BE74-438DA8EA5B03}"/>
            </c:ext>
          </c:extLst>
        </c:ser>
        <c:ser>
          <c:idx val="6"/>
          <c:order val="6"/>
          <c:tx>
            <c:v>A/SS-Li1mg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3'!$D$38:$D$45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3'!$E$38:$E$45</c:f>
              <c:numCache>
                <c:formatCode>General</c:formatCode>
                <c:ptCount val="8"/>
                <c:pt idx="0">
                  <c:v>1.0570299999999999</c:v>
                </c:pt>
                <c:pt idx="1">
                  <c:v>1.0280499999999999</c:v>
                </c:pt>
                <c:pt idx="2">
                  <c:v>1.0178499999999999</c:v>
                </c:pt>
                <c:pt idx="3">
                  <c:v>0.98836000000000002</c:v>
                </c:pt>
                <c:pt idx="4">
                  <c:v>0.94703000000000004</c:v>
                </c:pt>
                <c:pt idx="5">
                  <c:v>0.90983999999999998</c:v>
                </c:pt>
                <c:pt idx="6" formatCode="0.00000">
                  <c:v>0.87436000000000003</c:v>
                </c:pt>
                <c:pt idx="7">
                  <c:v>0.84186000000000005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0-433B-BE74-438DA8EA5B03}"/>
            </c:ext>
          </c:extLst>
        </c:ser>
        <c:ser>
          <c:idx val="7"/>
          <c:order val="7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3'!$D$61:$D$68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3'!$E$61:$E$68</c:f>
              <c:numCache>
                <c:formatCode>General</c:formatCode>
                <c:ptCount val="8"/>
                <c:pt idx="0">
                  <c:v>1.2345900000000001</c:v>
                </c:pt>
                <c:pt idx="1">
                  <c:v>1.19452</c:v>
                </c:pt>
                <c:pt idx="2">
                  <c:v>1.1789400000000001</c:v>
                </c:pt>
                <c:pt idx="3">
                  <c:v>1.13592</c:v>
                </c:pt>
                <c:pt idx="4">
                  <c:v>1.08226</c:v>
                </c:pt>
                <c:pt idx="5">
                  <c:v>1.03457</c:v>
                </c:pt>
                <c:pt idx="6">
                  <c:v>0.99038000000000004</c:v>
                </c:pt>
                <c:pt idx="7">
                  <c:v>0.94781000000000004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0-433B-BE74-438DA8EA5B03}"/>
            </c:ext>
          </c:extLst>
        </c:ser>
        <c:ser>
          <c:idx val="8"/>
          <c:order val="8"/>
          <c:tx>
            <c:v>A/Zr-Li01mg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3'!$D$72:$D$79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3'!$E$72:$E$79</c:f>
              <c:numCache>
                <c:formatCode>General</c:formatCode>
                <c:ptCount val="8"/>
                <c:pt idx="0">
                  <c:v>1.2273799999999999</c:v>
                </c:pt>
                <c:pt idx="1">
                  <c:v>1.1881900000000001</c:v>
                </c:pt>
                <c:pt idx="2">
                  <c:v>1.1727099999999999</c:v>
                </c:pt>
                <c:pt idx="3">
                  <c:v>1.12974</c:v>
                </c:pt>
                <c:pt idx="4">
                  <c:v>1.07691</c:v>
                </c:pt>
                <c:pt idx="5">
                  <c:v>1.0301800000000001</c:v>
                </c:pt>
                <c:pt idx="6">
                  <c:v>0.98546</c:v>
                </c:pt>
                <c:pt idx="7">
                  <c:v>0.94318999999999997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0-433B-BE74-438DA8EA5B03}"/>
            </c:ext>
          </c:extLst>
        </c:ser>
        <c:ser>
          <c:idx val="9"/>
          <c:order val="9"/>
          <c:tx>
            <c:v>A/Zr-Li1mg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3'!$D$83:$D$90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3'!$E$83:$E$90</c:f>
              <c:numCache>
                <c:formatCode>General</c:formatCode>
                <c:ptCount val="8"/>
                <c:pt idx="0">
                  <c:v>1.1680600000000001</c:v>
                </c:pt>
                <c:pt idx="1">
                  <c:v>1.1332599999999999</c:v>
                </c:pt>
                <c:pt idx="2">
                  <c:v>1.11924</c:v>
                </c:pt>
                <c:pt idx="3">
                  <c:v>1.0805400000000001</c:v>
                </c:pt>
                <c:pt idx="4">
                  <c:v>1.0311900000000001</c:v>
                </c:pt>
                <c:pt idx="5">
                  <c:v>0.98692999999999997</c:v>
                </c:pt>
                <c:pt idx="6">
                  <c:v>0.94540999999999997</c:v>
                </c:pt>
                <c:pt idx="7">
                  <c:v>0.90666999999999998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0-433B-BE74-438DA8EA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3'!$D$16:$D$23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3'!$E$16:$E$23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1.1094299999999999</c:v>
                      </c:pt>
                      <c:pt idx="1">
                        <c:v>1.0772699999999999</c:v>
                      </c:pt>
                      <c:pt idx="2">
                        <c:v>1.0663800000000001</c:v>
                      </c:pt>
                      <c:pt idx="3">
                        <c:v>1.03081</c:v>
                      </c:pt>
                      <c:pt idx="4">
                        <c:v>0.98626000000000003</c:v>
                      </c:pt>
                      <c:pt idx="5">
                        <c:v>0.94626999999999994</c:v>
                      </c:pt>
                      <c:pt idx="6" formatCode="0.00000">
                        <c:v>0.90869999999999995</c:v>
                      </c:pt>
                      <c:pt idx="7">
                        <c:v>0.87290999999999996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7AD-4D21-8D5E-D5625CF7D4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3'!$C$134:$C$141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3'!$E$134:$E$141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7AD-4D21-8D5E-D5625CF7D42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3'!$D$108:$D$115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3'!$E$108:$E$115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1.16862</c:v>
                      </c:pt>
                      <c:pt idx="1">
                        <c:v>1.1294</c:v>
                      </c:pt>
                      <c:pt idx="2">
                        <c:v>1.1160399999999999</c:v>
                      </c:pt>
                      <c:pt idx="3">
                        <c:v>1.0836699999999999</c:v>
                      </c:pt>
                      <c:pt idx="4">
                        <c:v>1.0490999999999999</c:v>
                      </c:pt>
                      <c:pt idx="5">
                        <c:v>1.0170999999999999</c:v>
                      </c:pt>
                      <c:pt idx="6">
                        <c:v>0.92530999999999997</c:v>
                      </c:pt>
                      <c:pt idx="7">
                        <c:v>0.84433000000000002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7AD-4D21-8D5E-D5625CF7D4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3'!$D$160:$D$167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'Results 3'!$E$160:$E$167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7AD-4D21-8D5E-D5625CF7D42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3'!$E$16:$E$23</c:f>
              <c:numCache>
                <c:formatCode>General</c:formatCode>
                <c:ptCount val="8"/>
                <c:pt idx="0">
                  <c:v>1.1094299999999999</c:v>
                </c:pt>
                <c:pt idx="1">
                  <c:v>1.0772699999999999</c:v>
                </c:pt>
                <c:pt idx="2">
                  <c:v>1.0663800000000001</c:v>
                </c:pt>
                <c:pt idx="3">
                  <c:v>1.03081</c:v>
                </c:pt>
                <c:pt idx="4">
                  <c:v>0.98626000000000003</c:v>
                </c:pt>
                <c:pt idx="5">
                  <c:v>0.94626999999999994</c:v>
                </c:pt>
                <c:pt idx="6" formatCode="0.00000">
                  <c:v>0.90869999999999995</c:v>
                </c:pt>
                <c:pt idx="7">
                  <c:v>0.87290999999999996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7AD-4D21-8D5E-D5625CF7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.2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70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Full Power Days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468391</xdr:colOff>
      <xdr:row>15</xdr:row>
      <xdr:rowOff>70441</xdr:rowOff>
    </xdr:from>
    <xdr:to>
      <xdr:col>50</xdr:col>
      <xdr:colOff>96051</xdr:colOff>
      <xdr:row>43</xdr:row>
      <xdr:rowOff>71721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3118-65E0-4BB4-BC86-EEC09346A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75112</xdr:colOff>
      <xdr:row>114</xdr:row>
      <xdr:rowOff>15239</xdr:rowOff>
    </xdr:from>
    <xdr:to>
      <xdr:col>49</xdr:col>
      <xdr:colOff>283029</xdr:colOff>
      <xdr:row>133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63D1-E59F-439B-8DFC-F38C0C679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87087</xdr:colOff>
      <xdr:row>134</xdr:row>
      <xdr:rowOff>65315</xdr:rowOff>
    </xdr:from>
    <xdr:to>
      <xdr:col>49</xdr:col>
      <xdr:colOff>337153</xdr:colOff>
      <xdr:row>153</xdr:row>
      <xdr:rowOff>101340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3ED85-46CA-40E1-82EF-8F605B62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600586</xdr:colOff>
      <xdr:row>154</xdr:row>
      <xdr:rowOff>134469</xdr:rowOff>
    </xdr:from>
    <xdr:to>
      <xdr:col>51</xdr:col>
      <xdr:colOff>140677</xdr:colOff>
      <xdr:row>175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B832B-12E9-4EF9-863B-ABAEECB7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E12"/>
  <sheetViews>
    <sheetView tabSelected="1" zoomScale="70" zoomScaleNormal="70" workbookViewId="0">
      <pane ySplit="7" topLeftCell="A8" activePane="bottomLeft" state="frozen"/>
      <selection pane="bottomLeft" activeCell="F17" sqref="F17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10" customWidth="1"/>
    <col min="6" max="6" width="8.77734375" style="7"/>
    <col min="9" max="9" width="8.77734375" style="7"/>
    <col min="10" max="10" width="10.88671875" customWidth="1"/>
    <col min="11" max="11" width="7.44140625" customWidth="1"/>
    <col min="13" max="13" width="12.109375" customWidth="1"/>
    <col min="14" max="14" width="7.44140625" customWidth="1"/>
    <col min="15" max="15" width="12.109375" customWidth="1"/>
    <col min="16" max="16" width="10.33203125" customWidth="1"/>
    <col min="17" max="17" width="8.77734375" style="7"/>
    <col min="18" max="18" width="12.21875" customWidth="1"/>
    <col min="19" max="19" width="7.109375" customWidth="1"/>
    <col min="21" max="21" width="9.44140625" customWidth="1"/>
    <col min="22" max="22" width="7.77734375" customWidth="1"/>
    <col min="23" max="23" width="12.77734375" customWidth="1"/>
    <col min="24" max="24" width="10.33203125" customWidth="1"/>
    <col min="25" max="25" width="6.77734375" style="7" customWidth="1"/>
    <col min="26" max="26" width="8.6640625" style="7" customWidth="1"/>
    <col min="27" max="27" width="11.77734375" style="7" customWidth="1"/>
    <col min="28" max="28" width="11.33203125" style="7" bestFit="1" customWidth="1"/>
    <col min="29" max="29" width="11.33203125" style="253" customWidth="1"/>
    <col min="30" max="30" width="15.44140625" customWidth="1"/>
    <col min="31" max="31" width="22.109375" style="7" customWidth="1"/>
  </cols>
  <sheetData>
    <row r="1" spans="1:31">
      <c r="A1" s="1"/>
      <c r="B1"/>
      <c r="F1"/>
      <c r="I1"/>
      <c r="Q1"/>
      <c r="Z1"/>
      <c r="AA1"/>
      <c r="AB1"/>
      <c r="AC1" s="202"/>
    </row>
    <row r="2" spans="1:31">
      <c r="B2"/>
      <c r="E2" t="s">
        <v>50</v>
      </c>
      <c r="F2"/>
      <c r="G2">
        <f>100*167/4000</f>
        <v>4.1749999999999998</v>
      </c>
      <c r="I2"/>
      <c r="Q2"/>
      <c r="Z2"/>
      <c r="AA2"/>
      <c r="AB2"/>
      <c r="AC2" s="202"/>
    </row>
    <row r="3" spans="1:31">
      <c r="B3"/>
      <c r="F3"/>
      <c r="I3"/>
      <c r="Q3"/>
      <c r="Z3"/>
      <c r="AA3"/>
      <c r="AB3"/>
      <c r="AC3" s="202"/>
    </row>
    <row r="4" spans="1:31">
      <c r="B4"/>
      <c r="F4"/>
      <c r="I4"/>
      <c r="Q4"/>
      <c r="Z4"/>
      <c r="AA4"/>
      <c r="AB4"/>
      <c r="AC4" s="202"/>
    </row>
    <row r="5" spans="1:31" s="6" customFormat="1" ht="15" thickBot="1">
      <c r="Y5" s="23"/>
      <c r="AC5" s="205"/>
      <c r="AE5" s="23"/>
    </row>
    <row r="6" spans="1:31">
      <c r="F6" s="8" t="s">
        <v>14</v>
      </c>
      <c r="H6" s="3"/>
      <c r="I6" s="8" t="s">
        <v>37</v>
      </c>
      <c r="M6" s="2" t="s">
        <v>47</v>
      </c>
      <c r="N6" s="2"/>
      <c r="O6" s="2" t="s">
        <v>48</v>
      </c>
      <c r="P6" s="3"/>
      <c r="Q6" s="8" t="s">
        <v>38</v>
      </c>
      <c r="U6" s="2" t="s">
        <v>47</v>
      </c>
      <c r="V6" s="2"/>
      <c r="W6" s="2" t="s">
        <v>48</v>
      </c>
      <c r="X6" s="3"/>
      <c r="Y6" s="8" t="s">
        <v>44</v>
      </c>
      <c r="Z6" s="11" t="s">
        <v>11</v>
      </c>
      <c r="AA6" s="11" t="s">
        <v>88</v>
      </c>
      <c r="AB6" s="11" t="s">
        <v>49</v>
      </c>
      <c r="AC6" s="252"/>
      <c r="AD6" s="1"/>
    </row>
    <row r="7" spans="1:31" s="6" customFormat="1" ht="15" thickBot="1">
      <c r="A7" s="4" t="s">
        <v>0</v>
      </c>
      <c r="B7" s="9" t="s">
        <v>1</v>
      </c>
      <c r="C7" s="14" t="s">
        <v>42</v>
      </c>
      <c r="D7" s="14" t="s">
        <v>95</v>
      </c>
      <c r="E7" s="14" t="s">
        <v>52</v>
      </c>
      <c r="F7" s="9" t="s">
        <v>13</v>
      </c>
      <c r="G7" s="4" t="s">
        <v>2</v>
      </c>
      <c r="H7" s="5" t="s">
        <v>3</v>
      </c>
      <c r="I7" s="9" t="s">
        <v>4</v>
      </c>
      <c r="J7" s="4" t="s">
        <v>10</v>
      </c>
      <c r="K7" s="4" t="s">
        <v>8</v>
      </c>
      <c r="L7" s="4" t="s">
        <v>6</v>
      </c>
      <c r="M7" s="5" t="s">
        <v>9</v>
      </c>
      <c r="N7" s="5" t="s">
        <v>3</v>
      </c>
      <c r="O7" s="5" t="s">
        <v>9</v>
      </c>
      <c r="P7" s="5" t="s">
        <v>3</v>
      </c>
      <c r="Q7" s="9" t="s">
        <v>4</v>
      </c>
      <c r="R7" s="4" t="s">
        <v>10</v>
      </c>
      <c r="S7" s="4" t="s">
        <v>8</v>
      </c>
      <c r="T7" s="4" t="s">
        <v>6</v>
      </c>
      <c r="U7" s="5" t="s">
        <v>7</v>
      </c>
      <c r="V7" s="5" t="s">
        <v>3</v>
      </c>
      <c r="W7" s="5" t="s">
        <v>9</v>
      </c>
      <c r="X7" s="5" t="s">
        <v>3</v>
      </c>
      <c r="Y7" s="9" t="s">
        <v>45</v>
      </c>
      <c r="Z7" s="12" t="s">
        <v>3</v>
      </c>
      <c r="AA7" s="12" t="s">
        <v>43</v>
      </c>
      <c r="AB7" s="12" t="s">
        <v>12</v>
      </c>
      <c r="AC7" s="4" t="s">
        <v>89</v>
      </c>
      <c r="AD7" s="204" t="s">
        <v>94</v>
      </c>
      <c r="AE7" s="9" t="s">
        <v>46</v>
      </c>
    </row>
    <row r="8" spans="1:31" ht="120" customHeight="1">
      <c r="A8" s="1" t="s">
        <v>39</v>
      </c>
      <c r="B8" s="7" t="s">
        <v>78</v>
      </c>
      <c r="C8" s="15">
        <v>1.22766</v>
      </c>
      <c r="D8" s="15"/>
      <c r="E8" s="15">
        <f>(C8-1)/C8</f>
        <v>0.18544222341690694</v>
      </c>
      <c r="F8" s="7">
        <v>0.40949999999999998</v>
      </c>
      <c r="G8">
        <v>144.16</v>
      </c>
      <c r="H8" s="3">
        <f t="shared" ref="H8" si="0">PI()*F8^2*G8</f>
        <v>75.945572190120131</v>
      </c>
      <c r="I8" s="7" t="s">
        <v>5</v>
      </c>
      <c r="J8" s="26">
        <v>3.5000000000000003E-2</v>
      </c>
      <c r="K8">
        <v>9.5</v>
      </c>
      <c r="L8">
        <v>264</v>
      </c>
      <c r="M8" s="10">
        <f t="shared" ref="M8" si="1">H8*L8*K8*((J8*235+(1-J8)*238)/((J8*235+(1-J8)*238)+2*16))</f>
        <v>167888.31329069051</v>
      </c>
      <c r="N8" s="10">
        <f t="shared" ref="N8" si="2">H8*L8</f>
        <v>20049.631058191713</v>
      </c>
      <c r="O8" s="10">
        <f t="shared" ref="O8" si="3">M8*Y8</f>
        <v>3525654.5791045008</v>
      </c>
      <c r="P8" s="10">
        <f t="shared" ref="P8" si="4">N8*Y8</f>
        <v>421042.252222026</v>
      </c>
      <c r="Q8" s="7" t="s">
        <v>5</v>
      </c>
      <c r="R8" s="119">
        <v>0</v>
      </c>
      <c r="S8">
        <v>9.5</v>
      </c>
      <c r="T8">
        <v>0</v>
      </c>
      <c r="U8" s="10">
        <f t="shared" ref="U8" si="5">H8*T8*S8*((R8*235+(1-R8)*238)/((R8*235+(1-R8)*238)+2*16))</f>
        <v>0</v>
      </c>
      <c r="V8" s="10">
        <f t="shared" ref="V8" si="6">H8*T8</f>
        <v>0</v>
      </c>
      <c r="W8" s="10">
        <f t="shared" ref="W8" si="7">U8*Y8</f>
        <v>0</v>
      </c>
      <c r="X8" s="10">
        <f t="shared" ref="X8" si="8">V8*Y8</f>
        <v>0</v>
      </c>
      <c r="Y8" s="24">
        <v>21</v>
      </c>
      <c r="Z8" s="13">
        <f t="shared" ref="Z8" si="9">Y8*(N8+V8)</f>
        <v>421042.252222026</v>
      </c>
      <c r="AA8" s="13">
        <f t="shared" ref="AA8" si="10">(K8*N8+S8*V8)*Y8/1000</f>
        <v>3999.9013961092464</v>
      </c>
      <c r="AB8" s="25">
        <f t="shared" ref="AB8" si="11">100000000/(Y8*(M8+U8))</f>
        <v>28.363527327001933</v>
      </c>
      <c r="AC8">
        <f>100000/(Z8/1000)</f>
        <v>237.50585475033876</v>
      </c>
      <c r="AD8">
        <f>100000000/(Z8/(PI()*F8^2))</f>
        <v>125.12151801829937</v>
      </c>
      <c r="AE8" s="7" t="e" vm="1">
        <v>#VALUE!</v>
      </c>
    </row>
    <row r="9" spans="1:31" ht="120" customHeight="1">
      <c r="A9" s="1" t="s">
        <v>39</v>
      </c>
      <c r="B9" s="7" t="s">
        <v>77</v>
      </c>
      <c r="C9" s="15">
        <v>1.1092599999999999</v>
      </c>
      <c r="D9" s="15">
        <v>1.7000000000000001E-4</v>
      </c>
      <c r="E9" s="15">
        <f>(C9-1)/C9</f>
        <v>9.8498097830986356E-2</v>
      </c>
      <c r="F9" s="7">
        <v>0.40949999999999998</v>
      </c>
      <c r="G9">
        <v>144.16</v>
      </c>
      <c r="H9" s="3">
        <f t="shared" ref="H9:H12" si="12">PI()*F9^2*G9</f>
        <v>75.945572190120131</v>
      </c>
      <c r="I9" s="7" t="s">
        <v>5</v>
      </c>
      <c r="J9" s="26">
        <v>3.5000000000000003E-2</v>
      </c>
      <c r="K9">
        <v>9.5</v>
      </c>
      <c r="L9">
        <v>264</v>
      </c>
      <c r="M9" s="10">
        <f t="shared" ref="M9:M12" si="13">H9*L9*K9*((J9*235+(1-J9)*238)/((J9*235+(1-J9)*238)+2*16))</f>
        <v>167888.31329069051</v>
      </c>
      <c r="N9" s="10">
        <f t="shared" ref="N9:N12" si="14">H9*L9</f>
        <v>20049.631058191713</v>
      </c>
      <c r="O9" s="10">
        <f t="shared" ref="O9:O12" si="15">M9*Y9</f>
        <v>3525654.5791045008</v>
      </c>
      <c r="P9" s="10">
        <f t="shared" ref="P9:P12" si="16">N9*Y9</f>
        <v>421042.252222026</v>
      </c>
      <c r="Q9" s="7" t="s">
        <v>5</v>
      </c>
      <c r="R9" s="119">
        <v>0</v>
      </c>
      <c r="S9">
        <v>9.5</v>
      </c>
      <c r="T9">
        <v>0</v>
      </c>
      <c r="U9" s="10">
        <f t="shared" ref="U9:U12" si="17">H9*T9*S9*((R9*235+(1-R9)*238)/((R9*235+(1-R9)*238)+2*16))</f>
        <v>0</v>
      </c>
      <c r="V9" s="10">
        <f t="shared" ref="V9:V12" si="18">H9*T9</f>
        <v>0</v>
      </c>
      <c r="W9" s="10">
        <f t="shared" ref="W9:W12" si="19">U9*Y9</f>
        <v>0</v>
      </c>
      <c r="X9" s="10">
        <f t="shared" ref="X9:X12" si="20">V9*Y9</f>
        <v>0</v>
      </c>
      <c r="Y9" s="24">
        <v>21</v>
      </c>
      <c r="Z9" s="13">
        <f t="shared" ref="Z9:Z12" si="21">Y9*(N9+V9)</f>
        <v>421042.252222026</v>
      </c>
      <c r="AA9" s="13">
        <f t="shared" ref="AA9:AA12" si="22">(K9*N9+S9*V9)*Y9/1000</f>
        <v>3999.9013961092464</v>
      </c>
      <c r="AB9" s="25">
        <f t="shared" ref="AB9:AB12" si="23">100000000/(Y9*(M9+U9))</f>
        <v>28.363527327001933</v>
      </c>
      <c r="AC9" s="202">
        <f>100000/(Z9/1000)</f>
        <v>237.50585475033876</v>
      </c>
      <c r="AD9" s="202">
        <f t="shared" ref="AD9:AD12" si="24">100000000/(Z9/(PI()*F9^2))</f>
        <v>125.12151801829937</v>
      </c>
      <c r="AE9" s="7" t="e" vm="1">
        <v>#VALUE!</v>
      </c>
    </row>
    <row r="10" spans="1:31" s="202" customFormat="1" ht="120" customHeight="1">
      <c r="A10" s="202" t="s">
        <v>90</v>
      </c>
      <c r="B10" s="206" t="s">
        <v>91</v>
      </c>
      <c r="C10" s="210">
        <v>1.14612</v>
      </c>
      <c r="D10" s="210">
        <v>1.7000000000000001E-4</v>
      </c>
      <c r="E10" s="210"/>
      <c r="F10" s="206">
        <v>0.40949999999999998</v>
      </c>
      <c r="G10" s="202">
        <v>144.16</v>
      </c>
      <c r="H10" s="203">
        <f t="shared" ref="H10" si="25">PI()*F10^2*G10</f>
        <v>75.945572190120131</v>
      </c>
      <c r="I10" s="207" t="s">
        <v>5</v>
      </c>
      <c r="J10" s="214">
        <v>3.5000000000000003E-2</v>
      </c>
      <c r="K10" s="202">
        <v>9.5</v>
      </c>
      <c r="L10" s="251">
        <v>200</v>
      </c>
      <c r="M10" s="208">
        <f t="shared" ref="M10" si="26">H10*L10*K10*((J10*235+(1-J10)*238)/((J10*235+(1-J10)*238)+2*16))</f>
        <v>127188.11612931101</v>
      </c>
      <c r="N10" s="208">
        <f t="shared" ref="N10" si="27">H10*L10</f>
        <v>15189.114438024026</v>
      </c>
      <c r="O10" s="208">
        <f t="shared" ref="O10" si="28">M10*Y10</f>
        <v>2670950.438715531</v>
      </c>
      <c r="P10" s="208">
        <f t="shared" ref="P10" si="29">N10*Y10</f>
        <v>318971.40319850453</v>
      </c>
      <c r="Q10" s="207" t="s">
        <v>72</v>
      </c>
      <c r="R10" s="202">
        <v>2.5000000000000001E-3</v>
      </c>
      <c r="S10" s="202">
        <v>18.95</v>
      </c>
      <c r="T10" s="251">
        <v>64</v>
      </c>
      <c r="U10" s="208">
        <f t="shared" ref="U10" si="30">H10*T10*S10*((R10*235+(1-R10)*238)/((R10*235+(1-R10)*238)+2*16))</f>
        <v>81190.126420895569</v>
      </c>
      <c r="V10" s="208">
        <f t="shared" ref="V10" si="31">H10*T10</f>
        <v>4860.5166201676884</v>
      </c>
      <c r="W10" s="208">
        <f t="shared" ref="W10" si="32">U10*Y10</f>
        <v>1704992.6548388069</v>
      </c>
      <c r="X10" s="208">
        <f t="shared" ref="X10" si="33">V10*Y10</f>
        <v>102070.84902352146</v>
      </c>
      <c r="Y10" s="212">
        <v>21</v>
      </c>
      <c r="Z10" s="209">
        <f t="shared" ref="Z10" si="34">Y10*(N10+V10)</f>
        <v>421042.252222026</v>
      </c>
      <c r="AA10" s="201">
        <f>(K10*N10)*Y10/1000</f>
        <v>3030.228330385793</v>
      </c>
      <c r="AB10" s="213">
        <f t="shared" ref="AB10" si="35">100000000/(Y10*(M10+U10))</f>
        <v>22.852216736387103</v>
      </c>
      <c r="AC10" s="202">
        <f>100000/(Z10/1000)</f>
        <v>237.50585475033876</v>
      </c>
      <c r="AD10" s="202">
        <f t="shared" si="24"/>
        <v>125.12151801829937</v>
      </c>
      <c r="AE10" s="206" t="e" vm="2">
        <v>#VALUE!</v>
      </c>
    </row>
    <row r="11" spans="1:31" ht="120" customHeight="1">
      <c r="A11" t="s">
        <v>93</v>
      </c>
      <c r="B11" s="7" t="s">
        <v>92</v>
      </c>
      <c r="C11" s="15">
        <v>1.15357</v>
      </c>
      <c r="D11" s="15">
        <v>1.4999999999999999E-4</v>
      </c>
      <c r="E11" s="15"/>
      <c r="F11" s="7">
        <v>0.40949999999999998</v>
      </c>
      <c r="G11">
        <v>144.16</v>
      </c>
      <c r="H11" s="3">
        <f t="shared" si="12"/>
        <v>75.945572190120131</v>
      </c>
      <c r="I11" s="207" t="s">
        <v>5</v>
      </c>
      <c r="J11" s="26">
        <v>3.5000000000000003E-2</v>
      </c>
      <c r="K11">
        <v>9.5</v>
      </c>
      <c r="L11" s="251">
        <v>200</v>
      </c>
      <c r="M11" s="10">
        <f t="shared" si="13"/>
        <v>127188.11612931101</v>
      </c>
      <c r="N11" s="10">
        <f t="shared" si="14"/>
        <v>15189.114438024026</v>
      </c>
      <c r="O11" s="10">
        <f t="shared" si="15"/>
        <v>3179702.9032327752</v>
      </c>
      <c r="P11" s="10">
        <f t="shared" si="16"/>
        <v>379727.86095060065</v>
      </c>
      <c r="Q11" s="207" t="s">
        <v>72</v>
      </c>
      <c r="R11">
        <v>2.5000000000000001E-3</v>
      </c>
      <c r="S11" s="202">
        <v>18.95</v>
      </c>
      <c r="T11" s="251">
        <v>64</v>
      </c>
      <c r="U11" s="10">
        <f t="shared" si="17"/>
        <v>81190.126420895569</v>
      </c>
      <c r="V11" s="10">
        <f t="shared" si="18"/>
        <v>4860.5166201676884</v>
      </c>
      <c r="W11" s="10">
        <f t="shared" si="19"/>
        <v>2029753.1605223892</v>
      </c>
      <c r="X11" s="10">
        <f t="shared" si="20"/>
        <v>121512.91550419221</v>
      </c>
      <c r="Y11" s="24">
        <v>25</v>
      </c>
      <c r="Z11" s="13">
        <f t="shared" si="21"/>
        <v>501240.77645479282</v>
      </c>
      <c r="AA11" s="201">
        <f>(K11*N11)*Y11/1000</f>
        <v>3607.4146790307059</v>
      </c>
      <c r="AB11" s="25">
        <f t="shared" si="23"/>
        <v>19.195862058565169</v>
      </c>
      <c r="AC11" s="202">
        <f>100000/(Z11/1000)</f>
        <v>199.50491799028458</v>
      </c>
      <c r="AD11" s="202">
        <f t="shared" si="24"/>
        <v>105.10207513537148</v>
      </c>
      <c r="AE11" s="7" t="e" vm="2">
        <v>#VALUE!</v>
      </c>
    </row>
    <row r="12" spans="1:31" ht="120" customHeight="1">
      <c r="A12" t="s">
        <v>40</v>
      </c>
      <c r="B12" s="7" t="s">
        <v>41</v>
      </c>
      <c r="C12" s="15"/>
      <c r="D12" s="15"/>
      <c r="E12" s="15"/>
      <c r="F12" s="7">
        <v>0.40949999999999998</v>
      </c>
      <c r="G12">
        <v>144.16</v>
      </c>
      <c r="H12" s="3">
        <f t="shared" si="12"/>
        <v>75.945572190120131</v>
      </c>
      <c r="I12" s="7" t="s">
        <v>5</v>
      </c>
      <c r="J12" s="26">
        <v>0.04</v>
      </c>
      <c r="K12">
        <v>9.5</v>
      </c>
      <c r="L12">
        <v>196</v>
      </c>
      <c r="M12" s="10">
        <f t="shared" si="13"/>
        <v>124643.42193135733</v>
      </c>
      <c r="N12" s="10">
        <f t="shared" si="14"/>
        <v>14885.332149263546</v>
      </c>
      <c r="O12" s="10">
        <f t="shared" si="15"/>
        <v>2617511.8605585038</v>
      </c>
      <c r="P12" s="10">
        <f t="shared" si="16"/>
        <v>312591.97513453447</v>
      </c>
      <c r="Q12" s="7" t="s">
        <v>51</v>
      </c>
      <c r="R12">
        <v>7.2040000000000003E-3</v>
      </c>
      <c r="S12">
        <v>18.7</v>
      </c>
      <c r="T12">
        <v>68</v>
      </c>
      <c r="U12" s="10">
        <f t="shared" si="17"/>
        <v>85125.856820775371</v>
      </c>
      <c r="V12" s="10">
        <f t="shared" si="18"/>
        <v>5164.2989089281691</v>
      </c>
      <c r="W12" s="10">
        <f t="shared" si="19"/>
        <v>1787642.9932362828</v>
      </c>
      <c r="X12" s="10">
        <f t="shared" si="20"/>
        <v>108450.27708749156</v>
      </c>
      <c r="Y12" s="24">
        <v>21</v>
      </c>
      <c r="Z12" s="13">
        <f t="shared" si="21"/>
        <v>421042.252222026</v>
      </c>
      <c r="AA12" s="13">
        <f t="shared" si="22"/>
        <v>4997.6439453141693</v>
      </c>
      <c r="AB12" s="25">
        <f t="shared" si="23"/>
        <v>22.7006775741052</v>
      </c>
      <c r="AC12" s="202">
        <f>100000/(Z12/1000)</f>
        <v>237.50585475033876</v>
      </c>
      <c r="AD12" s="202">
        <f t="shared" si="24"/>
        <v>125.12151801829937</v>
      </c>
      <c r="AE12" s="7" t="e" vm="2">
        <v>#VALUE!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B75-BE0F-4E4B-ABCD-7FECD1D2E04C}">
  <dimension ref="A4:BA169"/>
  <sheetViews>
    <sheetView topLeftCell="A144" zoomScale="130" zoomScaleNormal="130" workbookViewId="0">
      <pane xSplit="5" topLeftCell="F1" activePane="topRight" state="frozen"/>
      <selection pane="topRight" activeCell="E171" sqref="E171"/>
    </sheetView>
  </sheetViews>
  <sheetFormatPr defaultColWidth="8.77734375" defaultRowHeight="14.4"/>
  <cols>
    <col min="1" max="1" width="10.77734375" customWidth="1"/>
    <col min="2" max="2" width="12.33203125" customWidth="1"/>
    <col min="3" max="3" width="11.5546875" style="7" customWidth="1"/>
    <col min="4" max="4" width="7.77734375" customWidth="1"/>
    <col min="5" max="5" width="9.5546875" customWidth="1"/>
    <col min="6" max="6" width="9.44140625" customWidth="1"/>
    <col min="7" max="8" width="11.77734375" customWidth="1"/>
    <col min="9" max="9" width="11.77734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  <col min="35" max="35" width="8.77734375" style="7"/>
    <col min="37" max="37" width="8.77734375" style="7"/>
  </cols>
  <sheetData>
    <row r="4" spans="1:39">
      <c r="A4" s="159" t="s">
        <v>82</v>
      </c>
      <c r="B4" s="128"/>
    </row>
    <row r="5" spans="1:39">
      <c r="A5" s="160" t="s">
        <v>83</v>
      </c>
      <c r="B5" s="160"/>
    </row>
    <row r="6" spans="1:39">
      <c r="A6" s="161" t="s">
        <v>84</v>
      </c>
      <c r="B6" s="161"/>
    </row>
    <row r="7" spans="1:39">
      <c r="A7" s="165" t="s">
        <v>85</v>
      </c>
      <c r="B7" s="165"/>
    </row>
    <row r="13" spans="1:39" s="128" customFormat="1">
      <c r="C13" s="136"/>
      <c r="I13" s="136"/>
      <c r="K13" s="136"/>
      <c r="N13" s="136"/>
      <c r="Q13" s="136"/>
      <c r="T13" s="136"/>
      <c r="W13" s="136"/>
      <c r="Z13" s="136"/>
      <c r="AC13" s="136"/>
      <c r="AF13" s="136"/>
      <c r="AI13" s="136"/>
      <c r="AK13" s="136"/>
    </row>
    <row r="14" spans="1:39" s="167" customFormat="1">
      <c r="A14" s="166" t="s">
        <v>75</v>
      </c>
      <c r="B14" s="167" t="s">
        <v>74</v>
      </c>
      <c r="C14" s="168" t="s">
        <v>76</v>
      </c>
      <c r="I14" s="168" t="s">
        <v>22</v>
      </c>
      <c r="K14" s="168" t="s">
        <v>25</v>
      </c>
      <c r="N14" s="168" t="s">
        <v>26</v>
      </c>
      <c r="O14" s="166"/>
      <c r="P14" s="166"/>
      <c r="Q14" s="168" t="s">
        <v>27</v>
      </c>
      <c r="T14" s="168" t="s">
        <v>28</v>
      </c>
      <c r="U14" s="166"/>
      <c r="V14" s="166"/>
      <c r="W14" s="168" t="s">
        <v>29</v>
      </c>
      <c r="Z14" s="168" t="s">
        <v>54</v>
      </c>
      <c r="AC14" s="168" t="s">
        <v>64</v>
      </c>
      <c r="AF14" s="168" t="s">
        <v>34</v>
      </c>
      <c r="AI14" s="168" t="s">
        <v>86</v>
      </c>
      <c r="AK14" s="168" t="s">
        <v>87</v>
      </c>
    </row>
    <row r="15" spans="1:39" s="98" customFormat="1">
      <c r="A15" s="95" t="s">
        <v>37</v>
      </c>
      <c r="B15" s="96" t="s">
        <v>53</v>
      </c>
      <c r="C15" s="97" t="s">
        <v>21</v>
      </c>
      <c r="D15" s="95" t="s">
        <v>17</v>
      </c>
      <c r="E15" s="95" t="s">
        <v>18</v>
      </c>
      <c r="F15" s="95" t="s">
        <v>19</v>
      </c>
      <c r="G15" s="95" t="s">
        <v>20</v>
      </c>
      <c r="H15" s="95" t="s">
        <v>35</v>
      </c>
      <c r="I15" s="97" t="s">
        <v>23</v>
      </c>
      <c r="J15" s="95" t="s">
        <v>24</v>
      </c>
      <c r="K15" s="97" t="s">
        <v>31</v>
      </c>
      <c r="L15" s="95" t="s">
        <v>32</v>
      </c>
      <c r="M15" s="95" t="s">
        <v>33</v>
      </c>
      <c r="N15" s="97" t="s">
        <v>31</v>
      </c>
      <c r="O15" s="95" t="s">
        <v>32</v>
      </c>
      <c r="P15" s="95" t="s">
        <v>33</v>
      </c>
      <c r="Q15" s="97" t="s">
        <v>31</v>
      </c>
      <c r="R15" s="95" t="s">
        <v>32</v>
      </c>
      <c r="S15" s="95" t="s">
        <v>33</v>
      </c>
      <c r="T15" s="97" t="s">
        <v>31</v>
      </c>
      <c r="U15" s="95" t="s">
        <v>32</v>
      </c>
      <c r="V15" s="95" t="s">
        <v>33</v>
      </c>
      <c r="W15" s="97" t="s">
        <v>31</v>
      </c>
      <c r="X15" s="95" t="s">
        <v>32</v>
      </c>
      <c r="Y15" s="95" t="s">
        <v>33</v>
      </c>
      <c r="Z15" s="97" t="s">
        <v>31</v>
      </c>
      <c r="AA15" s="95" t="s">
        <v>32</v>
      </c>
      <c r="AB15" s="95" t="s">
        <v>33</v>
      </c>
      <c r="AC15" s="97" t="s">
        <v>31</v>
      </c>
      <c r="AD15" s="95" t="s">
        <v>32</v>
      </c>
      <c r="AE15" s="95" t="s">
        <v>33</v>
      </c>
      <c r="AF15" s="97" t="s">
        <v>31</v>
      </c>
      <c r="AG15" s="95" t="s">
        <v>32</v>
      </c>
      <c r="AH15" s="95" t="s">
        <v>33</v>
      </c>
      <c r="AI15" s="97" t="s">
        <v>31</v>
      </c>
      <c r="AJ15" s="95" t="s">
        <v>32</v>
      </c>
      <c r="AK15" s="97" t="s">
        <v>31</v>
      </c>
      <c r="AL15" s="95" t="s">
        <v>32</v>
      </c>
      <c r="AM15" s="95" t="s">
        <v>33</v>
      </c>
    </row>
    <row r="16" spans="1:39">
      <c r="A16" s="1" t="s">
        <v>38</v>
      </c>
      <c r="B16" s="15" t="s">
        <v>59</v>
      </c>
      <c r="C16" s="7">
        <v>0</v>
      </c>
      <c r="D16">
        <v>0</v>
      </c>
      <c r="E16" s="27">
        <v>1.1094299999999999</v>
      </c>
      <c r="F16" s="27">
        <v>2.0000000000000001E-4</v>
      </c>
      <c r="G16" s="27">
        <v>9.8636000000000001E-2</v>
      </c>
      <c r="H16" s="22">
        <f>G16/0.0075</f>
        <v>13.151466666666668</v>
      </c>
      <c r="I16" s="20"/>
      <c r="J16" s="16"/>
      <c r="L16" s="3"/>
      <c r="O16" s="3"/>
      <c r="Q16" s="7">
        <v>0</v>
      </c>
      <c r="R16" s="3"/>
      <c r="T16" s="7">
        <v>0</v>
      </c>
      <c r="U16" s="3"/>
      <c r="W16" s="7">
        <v>0</v>
      </c>
      <c r="X16" s="3"/>
      <c r="Z16" s="7">
        <v>0</v>
      </c>
      <c r="AA16" s="3"/>
      <c r="AC16" s="7">
        <v>0</v>
      </c>
      <c r="AD16" s="3"/>
      <c r="AE16">
        <v>0</v>
      </c>
      <c r="AG16" s="3"/>
      <c r="AI16" s="171"/>
      <c r="AJ16" s="172"/>
      <c r="AK16" s="171"/>
      <c r="AL16" s="175"/>
      <c r="AM16" s="237">
        <f>AK16+AL16</f>
        <v>0</v>
      </c>
    </row>
    <row r="17" spans="1:53">
      <c r="A17" s="1" t="s">
        <v>79</v>
      </c>
      <c r="B17" s="15" t="s">
        <v>80</v>
      </c>
      <c r="C17" s="7">
        <v>3.5256599999999998</v>
      </c>
      <c r="D17">
        <v>0.1</v>
      </c>
      <c r="E17" s="27">
        <v>1.0772699999999999</v>
      </c>
      <c r="F17" s="27">
        <v>2.1000000000000001E-4</v>
      </c>
      <c r="G17" s="27">
        <v>7.1728E-2</v>
      </c>
      <c r="H17" s="22">
        <f t="shared" ref="H17:H23" si="0">G17/0.0075</f>
        <v>9.5637333333333334</v>
      </c>
      <c r="I17" s="20"/>
      <c r="J17" s="16"/>
      <c r="K17" s="35">
        <v>121400</v>
      </c>
      <c r="L17" s="176"/>
      <c r="M17" s="16">
        <f>K17+L17</f>
        <v>121400</v>
      </c>
      <c r="N17" s="35">
        <v>3403000</v>
      </c>
      <c r="O17" s="176"/>
      <c r="P17" s="16">
        <f>N17+O17</f>
        <v>3403000</v>
      </c>
      <c r="Q17" s="35">
        <v>70.45</v>
      </c>
      <c r="R17" s="176"/>
      <c r="S17" s="16">
        <f>Q17+R17</f>
        <v>70.45</v>
      </c>
      <c r="T17" s="35">
        <v>0.22869999999999999</v>
      </c>
      <c r="U17" s="176"/>
      <c r="V17" s="16">
        <f>T17+U17</f>
        <v>0.22869999999999999</v>
      </c>
      <c r="W17" s="35">
        <v>1.0150000000000001E-3</v>
      </c>
      <c r="X17" s="176"/>
      <c r="Y17" s="16">
        <f>W17+X17</f>
        <v>1.0150000000000001E-3</v>
      </c>
      <c r="Z17" s="35">
        <v>0</v>
      </c>
      <c r="AA17" s="176"/>
      <c r="AB17" s="16">
        <f>Z17+AA17</f>
        <v>0</v>
      </c>
      <c r="AC17" s="20">
        <f>(Q17+T17+W17+Z17)/1000</f>
        <v>7.0679715000000004E-2</v>
      </c>
      <c r="AD17" s="176"/>
      <c r="AE17" s="16">
        <f>AC17+AD17</f>
        <v>7.0679715000000004E-2</v>
      </c>
      <c r="AF17" s="34">
        <f>Q17/AC17/1000</f>
        <v>0.99674991615345365</v>
      </c>
      <c r="AG17" s="176"/>
      <c r="AH17" s="26">
        <f>S17/AE17/1000</f>
        <v>0.99674991615345365</v>
      </c>
      <c r="AI17" s="171"/>
      <c r="AJ17" s="172"/>
      <c r="AK17" s="171"/>
      <c r="AL17" s="175"/>
      <c r="AM17" s="237">
        <f>AK17+AL17</f>
        <v>0</v>
      </c>
    </row>
    <row r="18" spans="1:53">
      <c r="A18" s="1" t="s">
        <v>73</v>
      </c>
      <c r="B18" s="158">
        <v>0</v>
      </c>
      <c r="C18" s="7">
        <v>35.256599999999999</v>
      </c>
      <c r="D18">
        <v>1</v>
      </c>
      <c r="E18" s="27">
        <v>1.0663800000000001</v>
      </c>
      <c r="F18" s="27">
        <v>2.1000000000000001E-4</v>
      </c>
      <c r="G18" s="27">
        <v>6.2247999999999998E-2</v>
      </c>
      <c r="H18" s="22">
        <f>G18/0.0075</f>
        <v>8.2997333333333341</v>
      </c>
      <c r="I18" s="20"/>
      <c r="J18" s="16"/>
      <c r="K18" s="35">
        <v>117700</v>
      </c>
      <c r="L18" s="176"/>
      <c r="M18" s="16">
        <f t="shared" ref="M18:M23" si="1">K18+L18</f>
        <v>117700</v>
      </c>
      <c r="N18" s="35">
        <v>3401000</v>
      </c>
      <c r="O18" s="176"/>
      <c r="P18" s="16">
        <f t="shared" ref="P18:P23" si="2">N18+O18</f>
        <v>3401000</v>
      </c>
      <c r="Q18" s="35">
        <v>1640</v>
      </c>
      <c r="R18" s="176"/>
      <c r="S18" s="16">
        <f t="shared" ref="S18:S23" si="3">Q18+R18</f>
        <v>1640</v>
      </c>
      <c r="T18" s="35">
        <v>34.17</v>
      </c>
      <c r="U18" s="176"/>
      <c r="V18" s="16">
        <f t="shared" ref="V18:V23" si="4">T18+U18</f>
        <v>34.17</v>
      </c>
      <c r="W18" s="35">
        <v>1.5920000000000001</v>
      </c>
      <c r="X18" s="176"/>
      <c r="Y18" s="16">
        <f t="shared" ref="Y18:Y23" si="5">W18+X18</f>
        <v>1.5920000000000001</v>
      </c>
      <c r="Z18" s="35">
        <v>1.082E-2</v>
      </c>
      <c r="AA18" s="176"/>
      <c r="AB18" s="16">
        <f t="shared" ref="AB18:AB23" si="6">Z18+AA18</f>
        <v>1.082E-2</v>
      </c>
      <c r="AC18" s="20">
        <f t="shared" ref="AC18:AC23" si="7">(Q18+T18+W18+Z18)/1000</f>
        <v>1.6757728200000002</v>
      </c>
      <c r="AD18" s="176"/>
      <c r="AE18" s="16">
        <f t="shared" ref="AE18:AE23" si="8">AC18+AD18</f>
        <v>1.6757728200000002</v>
      </c>
      <c r="AF18" s="34">
        <f t="shared" ref="AF18:AF23" si="9">Q18/AC18/1000</f>
        <v>0.97865294175137652</v>
      </c>
      <c r="AG18" s="176"/>
      <c r="AH18" s="26">
        <f t="shared" ref="AH18:AH23" si="10">S18/AE18/1000</f>
        <v>0.97865294175137652</v>
      </c>
      <c r="AI18" s="171"/>
      <c r="AJ18" s="172"/>
      <c r="AK18" s="171"/>
      <c r="AL18" s="175"/>
      <c r="AM18" s="237">
        <f t="shared" ref="AM18:AM23" si="11">AK18+AL18</f>
        <v>0</v>
      </c>
    </row>
    <row r="19" spans="1:53">
      <c r="A19" s="145" t="e" vm="1">
        <v>#VALUE!</v>
      </c>
      <c r="B19" s="146"/>
      <c r="C19" s="7">
        <v>176.28299999999999</v>
      </c>
      <c r="D19">
        <v>5</v>
      </c>
      <c r="E19" s="27">
        <v>1.03081</v>
      </c>
      <c r="F19" s="27">
        <v>2.1000000000000001E-4</v>
      </c>
      <c r="G19" s="27">
        <v>2.9888999999999999E-2</v>
      </c>
      <c r="H19" s="22">
        <f t="shared" si="0"/>
        <v>3.9851999999999999</v>
      </c>
      <c r="I19" s="20"/>
      <c r="J19" s="16"/>
      <c r="K19" s="35">
        <v>102500</v>
      </c>
      <c r="L19" s="176"/>
      <c r="M19" s="16">
        <f t="shared" si="1"/>
        <v>102500</v>
      </c>
      <c r="N19" s="35">
        <v>3392000</v>
      </c>
      <c r="O19" s="176"/>
      <c r="P19" s="16">
        <f t="shared" si="2"/>
        <v>3392000</v>
      </c>
      <c r="Q19" s="35">
        <v>7194</v>
      </c>
      <c r="R19" s="176"/>
      <c r="S19" s="16">
        <f t="shared" si="3"/>
        <v>7194</v>
      </c>
      <c r="T19" s="35">
        <v>656.6</v>
      </c>
      <c r="U19" s="176"/>
      <c r="V19" s="16">
        <f t="shared" si="4"/>
        <v>656.6</v>
      </c>
      <c r="W19" s="35">
        <v>154.69999999999999</v>
      </c>
      <c r="X19" s="176"/>
      <c r="Y19" s="16">
        <f t="shared" si="5"/>
        <v>154.69999999999999</v>
      </c>
      <c r="Z19" s="35">
        <v>5.673</v>
      </c>
      <c r="AA19" s="176"/>
      <c r="AB19" s="16">
        <f t="shared" si="6"/>
        <v>5.673</v>
      </c>
      <c r="AC19" s="20">
        <f t="shared" si="7"/>
        <v>8.0109729999999999</v>
      </c>
      <c r="AD19" s="176"/>
      <c r="AE19" s="16">
        <f t="shared" si="8"/>
        <v>8.0109729999999999</v>
      </c>
      <c r="AF19" s="34">
        <f t="shared" si="9"/>
        <v>0.89801825571001181</v>
      </c>
      <c r="AG19" s="176"/>
      <c r="AH19" s="26">
        <f t="shared" si="10"/>
        <v>0.89801825571001181</v>
      </c>
      <c r="AI19" s="171"/>
      <c r="AJ19" s="172"/>
      <c r="AK19" s="171"/>
      <c r="AL19" s="175"/>
      <c r="AM19" s="237">
        <f t="shared" si="11"/>
        <v>0</v>
      </c>
    </row>
    <row r="20" spans="1:53" s="3" customFormat="1">
      <c r="A20" s="145"/>
      <c r="B20" s="146"/>
      <c r="C20" s="178">
        <v>352.56599999999997</v>
      </c>
      <c r="D20" s="3">
        <v>10</v>
      </c>
      <c r="E20" s="179">
        <v>0.98626000000000003</v>
      </c>
      <c r="F20" s="179">
        <v>2.2000000000000001E-4</v>
      </c>
      <c r="G20" s="179">
        <v>-1.3931000000000001E-2</v>
      </c>
      <c r="H20" s="180">
        <f t="shared" si="0"/>
        <v>-1.8574666666666668</v>
      </c>
      <c r="I20" s="181"/>
      <c r="J20" s="176"/>
      <c r="K20" s="182">
        <v>86020</v>
      </c>
      <c r="L20" s="176"/>
      <c r="M20" s="176">
        <f t="shared" si="1"/>
        <v>86020</v>
      </c>
      <c r="N20" s="182">
        <v>3381000</v>
      </c>
      <c r="O20" s="176"/>
      <c r="P20" s="176">
        <f t="shared" si="2"/>
        <v>3381000</v>
      </c>
      <c r="Q20" s="182">
        <v>11750</v>
      </c>
      <c r="R20" s="176"/>
      <c r="S20" s="176">
        <f t="shared" si="3"/>
        <v>11750</v>
      </c>
      <c r="T20" s="182">
        <v>1837</v>
      </c>
      <c r="U20" s="176"/>
      <c r="V20" s="176">
        <f t="shared" si="4"/>
        <v>1837</v>
      </c>
      <c r="W20" s="182">
        <v>771</v>
      </c>
      <c r="X20" s="176"/>
      <c r="Y20" s="176">
        <f t="shared" si="5"/>
        <v>771</v>
      </c>
      <c r="Z20" s="182">
        <v>61.07</v>
      </c>
      <c r="AA20" s="176"/>
      <c r="AB20" s="176">
        <f t="shared" si="6"/>
        <v>61.07</v>
      </c>
      <c r="AC20" s="181">
        <f t="shared" si="7"/>
        <v>14.41907</v>
      </c>
      <c r="AD20" s="176"/>
      <c r="AE20" s="176">
        <f t="shared" si="8"/>
        <v>14.41907</v>
      </c>
      <c r="AF20" s="183">
        <f t="shared" si="9"/>
        <v>0.81489305482253716</v>
      </c>
      <c r="AG20" s="176"/>
      <c r="AH20" s="184">
        <f t="shared" si="10"/>
        <v>0.81489305482253716</v>
      </c>
      <c r="AI20" s="171"/>
      <c r="AJ20" s="172"/>
      <c r="AK20" s="171"/>
      <c r="AL20" s="175"/>
      <c r="AM20" s="185">
        <f t="shared" si="11"/>
        <v>0</v>
      </c>
      <c r="BA20" s="3" t="s">
        <v>36</v>
      </c>
    </row>
    <row r="21" spans="1:53" s="3" customFormat="1">
      <c r="A21" s="145"/>
      <c r="B21" s="146"/>
      <c r="C21" s="178">
        <v>528.84900000000005</v>
      </c>
      <c r="D21" s="3">
        <v>15</v>
      </c>
      <c r="E21" s="179">
        <v>0.94626999999999994</v>
      </c>
      <c r="F21" s="179">
        <v>2.1000000000000001E-4</v>
      </c>
      <c r="G21" s="179">
        <v>-5.6780999999999998E-2</v>
      </c>
      <c r="H21" s="180">
        <f t="shared" si="0"/>
        <v>-7.5708000000000002</v>
      </c>
      <c r="I21" s="181"/>
      <c r="J21" s="176"/>
      <c r="K21" s="182">
        <v>71730</v>
      </c>
      <c r="L21" s="176"/>
      <c r="M21" s="176">
        <f t="shared" si="1"/>
        <v>71730</v>
      </c>
      <c r="N21" s="182">
        <v>3369000</v>
      </c>
      <c r="O21" s="176"/>
      <c r="P21" s="176">
        <f t="shared" si="2"/>
        <v>3369000</v>
      </c>
      <c r="Q21" s="182">
        <v>14710</v>
      </c>
      <c r="R21" s="176"/>
      <c r="S21" s="176">
        <f t="shared" si="3"/>
        <v>14710</v>
      </c>
      <c r="T21" s="182">
        <v>3131</v>
      </c>
      <c r="U21" s="176"/>
      <c r="V21" s="176">
        <f t="shared" si="4"/>
        <v>3131</v>
      </c>
      <c r="W21" s="182">
        <v>1631</v>
      </c>
      <c r="X21" s="176"/>
      <c r="Y21" s="176">
        <f t="shared" si="5"/>
        <v>1631</v>
      </c>
      <c r="Z21" s="182">
        <v>212.2</v>
      </c>
      <c r="AA21" s="176"/>
      <c r="AB21" s="176">
        <f t="shared" si="6"/>
        <v>212.2</v>
      </c>
      <c r="AC21" s="181">
        <f t="shared" si="7"/>
        <v>19.684200000000001</v>
      </c>
      <c r="AD21" s="176"/>
      <c r="AE21" s="176">
        <f t="shared" si="8"/>
        <v>19.684200000000001</v>
      </c>
      <c r="AF21" s="183">
        <f t="shared" si="9"/>
        <v>0.7472998648662379</v>
      </c>
      <c r="AG21" s="176"/>
      <c r="AH21" s="184">
        <f t="shared" si="10"/>
        <v>0.7472998648662379</v>
      </c>
      <c r="AI21" s="171"/>
      <c r="AJ21" s="172"/>
      <c r="AK21" s="171"/>
      <c r="AL21" s="175"/>
      <c r="AM21" s="185">
        <f t="shared" si="11"/>
        <v>0</v>
      </c>
    </row>
    <row r="22" spans="1:53" s="3" customFormat="1">
      <c r="A22" s="145"/>
      <c r="B22" s="146"/>
      <c r="C22" s="178">
        <v>705.13199999999995</v>
      </c>
      <c r="D22" s="3">
        <v>20</v>
      </c>
      <c r="E22" s="186">
        <v>0.90869999999999995</v>
      </c>
      <c r="F22" s="179">
        <v>2.1000000000000001E-4</v>
      </c>
      <c r="G22" s="179">
        <v>-0.10047300000000001</v>
      </c>
      <c r="H22" s="180">
        <f t="shared" si="0"/>
        <v>-13.396400000000002</v>
      </c>
      <c r="I22" s="181"/>
      <c r="J22" s="176"/>
      <c r="K22" s="182">
        <v>59310</v>
      </c>
      <c r="L22" s="176"/>
      <c r="M22" s="176">
        <f t="shared" si="1"/>
        <v>59310</v>
      </c>
      <c r="N22" s="182">
        <v>3357000</v>
      </c>
      <c r="O22" s="176"/>
      <c r="P22" s="176">
        <f t="shared" si="2"/>
        <v>3357000</v>
      </c>
      <c r="Q22" s="182">
        <v>16640</v>
      </c>
      <c r="R22" s="176"/>
      <c r="S22" s="176">
        <f t="shared" si="3"/>
        <v>16640</v>
      </c>
      <c r="T22" s="182">
        <v>4428</v>
      </c>
      <c r="U22" s="176"/>
      <c r="V22" s="176">
        <f t="shared" si="4"/>
        <v>4428</v>
      </c>
      <c r="W22" s="182">
        <v>2535</v>
      </c>
      <c r="X22" s="176"/>
      <c r="Y22" s="176">
        <f t="shared" si="5"/>
        <v>2535</v>
      </c>
      <c r="Z22" s="182">
        <v>474.9</v>
      </c>
      <c r="AA22" s="176"/>
      <c r="AB22" s="176">
        <f t="shared" si="6"/>
        <v>474.9</v>
      </c>
      <c r="AC22" s="181">
        <f t="shared" si="7"/>
        <v>24.077900000000003</v>
      </c>
      <c r="AD22" s="176"/>
      <c r="AE22" s="176">
        <f t="shared" si="8"/>
        <v>24.077900000000003</v>
      </c>
      <c r="AF22" s="183">
        <f t="shared" si="9"/>
        <v>0.69109016982378024</v>
      </c>
      <c r="AG22" s="176"/>
      <c r="AH22" s="184">
        <f t="shared" si="10"/>
        <v>0.69109016982378024</v>
      </c>
      <c r="AI22" s="171"/>
      <c r="AJ22" s="172"/>
      <c r="AK22" s="171"/>
      <c r="AL22" s="175"/>
      <c r="AM22" s="185">
        <f t="shared" si="11"/>
        <v>0</v>
      </c>
    </row>
    <row r="23" spans="1:53" s="188" customFormat="1">
      <c r="A23" s="147"/>
      <c r="B23" s="148"/>
      <c r="C23" s="187">
        <v>881.41399999999999</v>
      </c>
      <c r="D23" s="188">
        <v>25</v>
      </c>
      <c r="E23" s="189">
        <v>0.87290999999999996</v>
      </c>
      <c r="F23" s="189">
        <v>1.9000000000000001E-4</v>
      </c>
      <c r="G23" s="189">
        <v>-0.145593</v>
      </c>
      <c r="H23" s="190">
        <f t="shared" si="0"/>
        <v>-19.412400000000002</v>
      </c>
      <c r="I23" s="191"/>
      <c r="J23" s="177"/>
      <c r="K23" s="192">
        <v>48550</v>
      </c>
      <c r="L23" s="177"/>
      <c r="M23" s="177">
        <f t="shared" si="1"/>
        <v>48550</v>
      </c>
      <c r="N23" s="192">
        <v>3344000</v>
      </c>
      <c r="O23" s="177"/>
      <c r="P23" s="177">
        <f t="shared" si="2"/>
        <v>3344000</v>
      </c>
      <c r="Q23" s="192">
        <v>17840</v>
      </c>
      <c r="R23" s="177"/>
      <c r="S23" s="177">
        <f t="shared" si="3"/>
        <v>17840</v>
      </c>
      <c r="T23" s="192">
        <v>5668</v>
      </c>
      <c r="U23" s="177"/>
      <c r="V23" s="177">
        <f t="shared" si="4"/>
        <v>5668</v>
      </c>
      <c r="W23" s="192">
        <v>3382</v>
      </c>
      <c r="X23" s="177"/>
      <c r="Y23" s="177">
        <f t="shared" si="5"/>
        <v>3382</v>
      </c>
      <c r="Z23" s="192">
        <v>847</v>
      </c>
      <c r="AA23" s="177"/>
      <c r="AB23" s="177">
        <f t="shared" si="6"/>
        <v>847</v>
      </c>
      <c r="AC23" s="191">
        <f t="shared" si="7"/>
        <v>27.736999999999998</v>
      </c>
      <c r="AD23" s="177"/>
      <c r="AE23" s="177">
        <f t="shared" si="8"/>
        <v>27.736999999999998</v>
      </c>
      <c r="AF23" s="193">
        <f t="shared" si="9"/>
        <v>0.64318419439737529</v>
      </c>
      <c r="AG23" s="177"/>
      <c r="AH23" s="194">
        <f t="shared" si="10"/>
        <v>0.64318419439737529</v>
      </c>
      <c r="AI23" s="173"/>
      <c r="AJ23" s="174"/>
      <c r="AK23" s="173"/>
      <c r="AL23" s="174"/>
      <c r="AM23" s="195">
        <f t="shared" si="11"/>
        <v>0</v>
      </c>
    </row>
    <row r="24" spans="1:53">
      <c r="A24" s="32"/>
      <c r="B24" s="32"/>
      <c r="C24"/>
      <c r="E24" s="27"/>
      <c r="F24" s="27"/>
      <c r="G24" s="27"/>
      <c r="H24" s="22"/>
      <c r="I24" s="20"/>
      <c r="J24" s="16"/>
      <c r="K24" s="35"/>
      <c r="L24" s="16"/>
      <c r="M24" s="16"/>
      <c r="N24" s="35"/>
      <c r="O24" s="16"/>
      <c r="P24" s="16"/>
      <c r="Q24" s="35"/>
      <c r="R24" s="16"/>
      <c r="S24" s="16"/>
      <c r="T24" s="35"/>
      <c r="U24" s="16"/>
      <c r="V24" s="16"/>
      <c r="W24" s="35"/>
      <c r="X24" s="16"/>
      <c r="Y24" s="16"/>
      <c r="Z24" s="35"/>
      <c r="AA24" s="16"/>
      <c r="AB24" s="16"/>
      <c r="AC24" s="20"/>
      <c r="AD24" s="16"/>
      <c r="AE24" s="16"/>
      <c r="AF24" s="34"/>
      <c r="AG24" s="16"/>
      <c r="AH24" s="26"/>
    </row>
    <row r="25" spans="1:53" s="138" customFormat="1">
      <c r="A25" s="137" t="s">
        <v>75</v>
      </c>
      <c r="B25" s="138" t="s">
        <v>74</v>
      </c>
      <c r="C25" s="139" t="s">
        <v>76</v>
      </c>
      <c r="I25" s="139" t="s">
        <v>22</v>
      </c>
      <c r="K25" s="139" t="s">
        <v>25</v>
      </c>
      <c r="N25" s="139" t="s">
        <v>26</v>
      </c>
      <c r="O25" s="137"/>
      <c r="P25" s="137"/>
      <c r="Q25" s="139" t="s">
        <v>27</v>
      </c>
      <c r="T25" s="139" t="s">
        <v>28</v>
      </c>
      <c r="U25" s="137"/>
      <c r="V25" s="137"/>
      <c r="W25" s="139" t="s">
        <v>29</v>
      </c>
      <c r="Z25" s="139" t="s">
        <v>54</v>
      </c>
      <c r="AC25" s="139" t="s">
        <v>64</v>
      </c>
      <c r="AF25" s="139" t="s">
        <v>34</v>
      </c>
      <c r="AI25" s="168" t="s">
        <v>86</v>
      </c>
      <c r="AJ25" s="167"/>
      <c r="AK25" s="168" t="s">
        <v>87</v>
      </c>
      <c r="AL25" s="167"/>
      <c r="AM25" s="167"/>
    </row>
    <row r="26" spans="1:53">
      <c r="A26" s="1" t="s">
        <v>37</v>
      </c>
      <c r="B26" s="15" t="s">
        <v>53</v>
      </c>
      <c r="C26" s="8" t="s">
        <v>21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35</v>
      </c>
      <c r="I26" s="8" t="s">
        <v>23</v>
      </c>
      <c r="J26" s="1" t="s">
        <v>24</v>
      </c>
      <c r="K26" s="8" t="s">
        <v>31</v>
      </c>
      <c r="L26" s="1" t="s">
        <v>32</v>
      </c>
      <c r="M26" s="1" t="s">
        <v>33</v>
      </c>
      <c r="N26" s="8" t="s">
        <v>31</v>
      </c>
      <c r="O26" s="1" t="s">
        <v>32</v>
      </c>
      <c r="P26" s="1" t="s">
        <v>33</v>
      </c>
      <c r="Q26" s="8" t="s">
        <v>31</v>
      </c>
      <c r="R26" s="1" t="s">
        <v>32</v>
      </c>
      <c r="S26" s="1" t="s">
        <v>33</v>
      </c>
      <c r="T26" s="8" t="s">
        <v>31</v>
      </c>
      <c r="U26" s="1" t="s">
        <v>32</v>
      </c>
      <c r="V26" s="1" t="s">
        <v>33</v>
      </c>
      <c r="W26" s="8" t="s">
        <v>31</v>
      </c>
      <c r="X26" s="1" t="s">
        <v>32</v>
      </c>
      <c r="Y26" s="1" t="s">
        <v>33</v>
      </c>
      <c r="Z26" s="8" t="s">
        <v>31</v>
      </c>
      <c r="AA26" s="1" t="s">
        <v>32</v>
      </c>
      <c r="AB26" s="1" t="s">
        <v>33</v>
      </c>
      <c r="AC26" s="8" t="s">
        <v>31</v>
      </c>
      <c r="AD26" s="1" t="s">
        <v>32</v>
      </c>
      <c r="AE26" s="1" t="s">
        <v>33</v>
      </c>
      <c r="AF26" s="8" t="s">
        <v>31</v>
      </c>
      <c r="AG26" s="1" t="s">
        <v>32</v>
      </c>
      <c r="AH26" s="1" t="s">
        <v>33</v>
      </c>
      <c r="AI26" s="97" t="s">
        <v>31</v>
      </c>
      <c r="AJ26" s="95" t="s">
        <v>32</v>
      </c>
      <c r="AK26" s="97" t="s">
        <v>31</v>
      </c>
      <c r="AL26" s="95" t="s">
        <v>32</v>
      </c>
      <c r="AM26" s="95" t="s">
        <v>33</v>
      </c>
    </row>
    <row r="27" spans="1:53">
      <c r="A27" s="1" t="s">
        <v>38</v>
      </c>
      <c r="B27" s="15" t="s">
        <v>59</v>
      </c>
      <c r="C27" s="7">
        <v>0</v>
      </c>
      <c r="D27">
        <v>0</v>
      </c>
      <c r="E27" s="27">
        <v>1.1037699999999999</v>
      </c>
      <c r="F27" s="27">
        <v>2.3000000000000001E-4</v>
      </c>
      <c r="G27" s="27">
        <v>9.4014E-2</v>
      </c>
      <c r="H27" s="22">
        <f>G27/0.0075</f>
        <v>12.5352</v>
      </c>
      <c r="I27" s="20"/>
      <c r="J27" s="16"/>
      <c r="L27" s="3"/>
      <c r="O27" s="3"/>
      <c r="Q27" s="7">
        <v>0</v>
      </c>
      <c r="R27" s="3"/>
      <c r="T27" s="7">
        <v>0</v>
      </c>
      <c r="U27" s="3"/>
      <c r="W27" s="7">
        <v>0</v>
      </c>
      <c r="X27" s="3"/>
      <c r="Z27" s="7">
        <v>0</v>
      </c>
      <c r="AA27" s="3"/>
      <c r="AC27" s="7">
        <v>0</v>
      </c>
      <c r="AD27" s="3"/>
      <c r="AE27">
        <v>0</v>
      </c>
      <c r="AG27" s="3"/>
      <c r="AI27" s="105">
        <v>1.64356E-4</v>
      </c>
      <c r="AJ27" s="104"/>
      <c r="AK27" s="105">
        <f>AI27*(7710000000000000000)*23.1662*3.016/(6.022E+23)*(C27*24*60*60)</f>
        <v>0</v>
      </c>
      <c r="AL27" s="169"/>
      <c r="AM27" s="101">
        <f>AK27+AL27</f>
        <v>0</v>
      </c>
    </row>
    <row r="28" spans="1:53">
      <c r="A28" s="1" t="s">
        <v>79</v>
      </c>
      <c r="B28" s="15" t="s">
        <v>80</v>
      </c>
      <c r="C28" s="7">
        <v>3.5256599999999998</v>
      </c>
      <c r="D28">
        <v>0.1</v>
      </c>
      <c r="E28" s="27">
        <v>1.0723199999999999</v>
      </c>
      <c r="F28" s="27">
        <v>2.1000000000000001E-4</v>
      </c>
      <c r="G28" s="27">
        <v>6.7443000000000003E-2</v>
      </c>
      <c r="H28" s="22">
        <f t="shared" ref="H28" si="12">G28/0.0075</f>
        <v>8.9923999999999999</v>
      </c>
      <c r="I28" s="20"/>
      <c r="J28" s="16"/>
      <c r="K28" s="35">
        <v>121400</v>
      </c>
      <c r="L28" s="176"/>
      <c r="M28" s="16">
        <f>K28+L28</f>
        <v>121400</v>
      </c>
      <c r="N28" s="35">
        <v>3403000</v>
      </c>
      <c r="O28" s="176"/>
      <c r="P28" s="16">
        <f>N28+O28</f>
        <v>3403000</v>
      </c>
      <c r="Q28" s="35">
        <v>71.39</v>
      </c>
      <c r="R28" s="176"/>
      <c r="S28" s="16">
        <f>Q28+R28</f>
        <v>71.39</v>
      </c>
      <c r="T28" s="35">
        <v>0.2339</v>
      </c>
      <c r="U28" s="176"/>
      <c r="V28" s="16">
        <f>T28+U28</f>
        <v>0.2339</v>
      </c>
      <c r="W28" s="35">
        <v>1.057E-3</v>
      </c>
      <c r="X28" s="176"/>
      <c r="Y28" s="16">
        <f>W28+X28</f>
        <v>1.057E-3</v>
      </c>
      <c r="Z28" s="35">
        <v>0</v>
      </c>
      <c r="AA28" s="176"/>
      <c r="AB28" s="16">
        <f>Z28+AA28</f>
        <v>0</v>
      </c>
      <c r="AC28" s="20">
        <f>(Q28+T28+W28+Z28)/1000</f>
        <v>7.1624957000000003E-2</v>
      </c>
      <c r="AD28" s="176"/>
      <c r="AE28" s="16">
        <f>AC28+AD28</f>
        <v>7.1624957000000003E-2</v>
      </c>
      <c r="AF28" s="34">
        <f>Q28/AC28/1000</f>
        <v>0.99671962106727685</v>
      </c>
      <c r="AG28" s="176"/>
      <c r="AH28" s="26">
        <f>S28/AE28/1000</f>
        <v>0.99671962106727685</v>
      </c>
      <c r="AI28" s="105">
        <v>1.5987E-4</v>
      </c>
      <c r="AJ28" s="104"/>
      <c r="AK28" s="105">
        <f>AI28*(7710000000000000000)*23.1662*3.016/(6.022E+23)*(C28*24*60*60)</f>
        <v>4.3563314084124498E-2</v>
      </c>
      <c r="AL28" s="169"/>
      <c r="AM28" s="101">
        <f>AK28+AL28</f>
        <v>4.3563314084124498E-2</v>
      </c>
    </row>
    <row r="29" spans="1:53">
      <c r="A29" s="1" t="s">
        <v>73</v>
      </c>
      <c r="B29" s="158">
        <v>0.1</v>
      </c>
      <c r="C29" s="7">
        <v>35.256599999999999</v>
      </c>
      <c r="D29">
        <v>1</v>
      </c>
      <c r="E29" s="27">
        <v>1.0603199999999999</v>
      </c>
      <c r="F29" s="27">
        <v>1.8000000000000001E-4</v>
      </c>
      <c r="G29" s="27">
        <v>5.6888000000000001E-2</v>
      </c>
      <c r="H29" s="22">
        <f>G29/0.0075</f>
        <v>7.5850666666666671</v>
      </c>
      <c r="I29" s="20"/>
      <c r="J29" s="16"/>
      <c r="K29" s="35">
        <v>117700</v>
      </c>
      <c r="L29" s="176"/>
      <c r="M29" s="16">
        <f t="shared" ref="M29:M34" si="13">K29+L29</f>
        <v>117700</v>
      </c>
      <c r="N29" s="35">
        <v>3401000</v>
      </c>
      <c r="O29" s="176"/>
      <c r="P29" s="16">
        <f t="shared" ref="P29:P34" si="14">N29+O29</f>
        <v>3401000</v>
      </c>
      <c r="Q29" s="35">
        <v>1656</v>
      </c>
      <c r="R29" s="176"/>
      <c r="S29" s="16">
        <f t="shared" ref="S29:S34" si="15">Q29+R29</f>
        <v>1656</v>
      </c>
      <c r="T29" s="35">
        <v>34.409999999999997</v>
      </c>
      <c r="U29" s="176"/>
      <c r="V29" s="16">
        <f t="shared" ref="V29:V34" si="16">T29+U29</f>
        <v>34.409999999999997</v>
      </c>
      <c r="W29" s="35">
        <v>1.615</v>
      </c>
      <c r="X29" s="176"/>
      <c r="Y29" s="16">
        <f t="shared" ref="Y29:Y34" si="17">W29+X29</f>
        <v>1.615</v>
      </c>
      <c r="Z29" s="35">
        <v>1.094E-2</v>
      </c>
      <c r="AA29" s="176"/>
      <c r="AB29" s="16">
        <f t="shared" ref="AB29:AB34" si="18">Z29+AA29</f>
        <v>1.094E-2</v>
      </c>
      <c r="AC29" s="20">
        <f t="shared" ref="AC29:AC34" si="19">(Q29+T29+W29+Z29)/1000</f>
        <v>1.69203594</v>
      </c>
      <c r="AD29" s="176"/>
      <c r="AE29" s="16">
        <f t="shared" ref="AE29:AE34" si="20">AC29+AD29</f>
        <v>1.69203594</v>
      </c>
      <c r="AF29" s="34">
        <f t="shared" ref="AF29:AF34" si="21">Q29/AC29/1000</f>
        <v>0.97870261550118143</v>
      </c>
      <c r="AG29" s="176"/>
      <c r="AH29" s="26">
        <f t="shared" ref="AH29:AH34" si="22">S29/AE29/1000</f>
        <v>0.97870261550118143</v>
      </c>
      <c r="AI29" s="105">
        <v>1.56701E-4</v>
      </c>
      <c r="AJ29" s="104"/>
      <c r="AK29" s="105">
        <f>AI29*(7710000000000000000)*23.1662*3.016/(6.022E+23)*(C29*24*60*60)</f>
        <v>0.42699786578447457</v>
      </c>
      <c r="AL29" s="169"/>
      <c r="AM29" s="101">
        <f t="shared" ref="AM29:AM34" si="23">AK29+AL29</f>
        <v>0.42699786578447457</v>
      </c>
    </row>
    <row r="30" spans="1:53">
      <c r="A30" s="145" t="e" vm="1">
        <v>#VALUE!</v>
      </c>
      <c r="B30" s="146"/>
      <c r="C30" s="7">
        <v>176.28299999999999</v>
      </c>
      <c r="D30">
        <v>5</v>
      </c>
      <c r="E30" s="27">
        <v>1.0269699999999999</v>
      </c>
      <c r="F30" s="27">
        <v>2.0000000000000001E-4</v>
      </c>
      <c r="G30" s="27">
        <v>2.6262000000000001E-2</v>
      </c>
      <c r="H30" s="22">
        <f t="shared" ref="H30:H34" si="24">G30/0.0075</f>
        <v>3.5016000000000003</v>
      </c>
      <c r="I30" s="20"/>
      <c r="J30" s="16"/>
      <c r="K30" s="35">
        <v>102500</v>
      </c>
      <c r="L30" s="176"/>
      <c r="M30" s="16">
        <f t="shared" si="13"/>
        <v>102500</v>
      </c>
      <c r="N30" s="35">
        <v>3392000</v>
      </c>
      <c r="O30" s="176"/>
      <c r="P30" s="16">
        <f t="shared" si="14"/>
        <v>3392000</v>
      </c>
      <c r="Q30" s="35">
        <v>7362</v>
      </c>
      <c r="R30" s="176"/>
      <c r="S30" s="16">
        <f t="shared" si="15"/>
        <v>7362</v>
      </c>
      <c r="T30" s="35">
        <v>663.2</v>
      </c>
      <c r="U30" s="176"/>
      <c r="V30" s="16">
        <f t="shared" si="16"/>
        <v>663.2</v>
      </c>
      <c r="W30" s="35">
        <v>150</v>
      </c>
      <c r="X30" s="176"/>
      <c r="Y30" s="16">
        <f t="shared" si="17"/>
        <v>150</v>
      </c>
      <c r="Z30" s="35">
        <v>5.431</v>
      </c>
      <c r="AA30" s="176"/>
      <c r="AB30" s="16">
        <f t="shared" si="18"/>
        <v>5.431</v>
      </c>
      <c r="AC30" s="20">
        <f t="shared" si="19"/>
        <v>8.180631</v>
      </c>
      <c r="AD30" s="176"/>
      <c r="AE30" s="16">
        <f t="shared" si="20"/>
        <v>8.180631</v>
      </c>
      <c r="AF30" s="34">
        <f t="shared" si="21"/>
        <v>0.89993057992714742</v>
      </c>
      <c r="AG30" s="176"/>
      <c r="AH30" s="26">
        <f t="shared" si="22"/>
        <v>0.89993057992714742</v>
      </c>
      <c r="AI30" s="105">
        <v>1.48751E-4</v>
      </c>
      <c r="AJ30" s="104"/>
      <c r="AK30" s="105">
        <f>AI30*(7710000000000000000)*23.1662*3.016/(6.022E+23)*(C30*24*60*60)</f>
        <v>2.0266737140575475</v>
      </c>
      <c r="AL30" s="169"/>
      <c r="AM30" s="101">
        <f t="shared" si="23"/>
        <v>2.0266737140575475</v>
      </c>
    </row>
    <row r="31" spans="1:53" s="3" customFormat="1">
      <c r="A31" s="145"/>
      <c r="B31" s="146"/>
      <c r="C31" s="178">
        <v>352.56599999999997</v>
      </c>
      <c r="D31" s="3">
        <v>10</v>
      </c>
      <c r="E31" s="179">
        <v>0.98243999999999998</v>
      </c>
      <c r="F31" s="179">
        <v>2.1000000000000001E-4</v>
      </c>
      <c r="G31" s="179">
        <v>-1.7874000000000001E-2</v>
      </c>
      <c r="H31" s="180">
        <f t="shared" si="24"/>
        <v>-2.3832000000000004</v>
      </c>
      <c r="I31" s="181"/>
      <c r="J31" s="176"/>
      <c r="K31" s="182">
        <v>86080</v>
      </c>
      <c r="L31" s="176"/>
      <c r="M31" s="176">
        <f t="shared" si="13"/>
        <v>86080</v>
      </c>
      <c r="N31" s="182">
        <v>3381000</v>
      </c>
      <c r="O31" s="176"/>
      <c r="P31" s="176">
        <f t="shared" si="14"/>
        <v>3381000</v>
      </c>
      <c r="Q31" s="182">
        <v>12030</v>
      </c>
      <c r="R31" s="176"/>
      <c r="S31" s="176">
        <f t="shared" si="15"/>
        <v>12030</v>
      </c>
      <c r="T31" s="182">
        <v>1894</v>
      </c>
      <c r="U31" s="176"/>
      <c r="V31" s="176">
        <f t="shared" si="16"/>
        <v>1894</v>
      </c>
      <c r="W31" s="182">
        <v>736.4</v>
      </c>
      <c r="X31" s="176"/>
      <c r="Y31" s="176">
        <f t="shared" si="17"/>
        <v>736.4</v>
      </c>
      <c r="Z31" s="182">
        <v>57.69</v>
      </c>
      <c r="AA31" s="176"/>
      <c r="AB31" s="176">
        <f t="shared" si="18"/>
        <v>57.69</v>
      </c>
      <c r="AC31" s="181">
        <f t="shared" si="19"/>
        <v>14.71809</v>
      </c>
      <c r="AD31" s="176"/>
      <c r="AE31" s="176">
        <f t="shared" si="20"/>
        <v>14.71809</v>
      </c>
      <c r="AF31" s="183">
        <f t="shared" si="21"/>
        <v>0.81736149187836193</v>
      </c>
      <c r="AG31" s="176"/>
      <c r="AH31" s="184">
        <f t="shared" si="22"/>
        <v>0.81736149187836193</v>
      </c>
      <c r="AI31" s="171">
        <v>1.43425E-4</v>
      </c>
      <c r="AJ31" s="172"/>
      <c r="AK31" s="171">
        <f>AI31*(7710000000000000000)*23.1662*3.016/(6.022E+23)*(C31*24*60*60)</f>
        <v>3.9082181288018742</v>
      </c>
      <c r="AL31" s="175"/>
      <c r="AM31" s="185">
        <f t="shared" si="23"/>
        <v>3.9082181288018742</v>
      </c>
      <c r="BA31" s="3" t="s">
        <v>36</v>
      </c>
    </row>
    <row r="32" spans="1:53" s="3" customFormat="1">
      <c r="A32" s="145"/>
      <c r="B32" s="146"/>
      <c r="C32" s="178">
        <v>528.84900000000005</v>
      </c>
      <c r="D32" s="3">
        <v>15</v>
      </c>
      <c r="E32" s="179">
        <v>0.94211</v>
      </c>
      <c r="F32" s="179">
        <v>2.1000000000000001E-4</v>
      </c>
      <c r="G32" s="179">
        <v>-6.1447000000000002E-2</v>
      </c>
      <c r="H32" s="180">
        <f t="shared" si="24"/>
        <v>-8.1929333333333343</v>
      </c>
      <c r="I32" s="181"/>
      <c r="J32" s="176"/>
      <c r="K32" s="182">
        <v>71820</v>
      </c>
      <c r="L32" s="176"/>
      <c r="M32" s="176">
        <f t="shared" si="13"/>
        <v>71820</v>
      </c>
      <c r="N32" s="182">
        <v>3369000</v>
      </c>
      <c r="O32" s="176"/>
      <c r="P32" s="176">
        <f t="shared" si="14"/>
        <v>3369000</v>
      </c>
      <c r="Q32" s="182">
        <v>15020</v>
      </c>
      <c r="R32" s="176"/>
      <c r="S32" s="176">
        <f t="shared" si="15"/>
        <v>15020</v>
      </c>
      <c r="T32" s="182">
        <v>3258</v>
      </c>
      <c r="U32" s="176"/>
      <c r="V32" s="176">
        <f t="shared" si="16"/>
        <v>3258</v>
      </c>
      <c r="W32" s="182">
        <v>1573</v>
      </c>
      <c r="X32" s="176"/>
      <c r="Y32" s="176">
        <f t="shared" si="17"/>
        <v>1573</v>
      </c>
      <c r="Z32" s="182">
        <v>201.4</v>
      </c>
      <c r="AA32" s="176"/>
      <c r="AB32" s="176">
        <f t="shared" si="18"/>
        <v>201.4</v>
      </c>
      <c r="AC32" s="181">
        <f t="shared" si="19"/>
        <v>20.052400000000002</v>
      </c>
      <c r="AD32" s="176"/>
      <c r="AE32" s="176">
        <f t="shared" si="20"/>
        <v>20.052400000000002</v>
      </c>
      <c r="AF32" s="183">
        <f t="shared" si="21"/>
        <v>0.74903752169316384</v>
      </c>
      <c r="AG32" s="176"/>
      <c r="AH32" s="184">
        <f t="shared" si="22"/>
        <v>0.74903752169316384</v>
      </c>
      <c r="AI32" s="171">
        <v>1.4096099999999999E-4</v>
      </c>
      <c r="AJ32" s="172"/>
      <c r="AK32" s="171">
        <f>AI32*(7710000000000000000)*23.1662*3.016/(6.022E+23)*(C32*24*60*60)</f>
        <v>5.7616141082869907</v>
      </c>
      <c r="AL32" s="175"/>
      <c r="AM32" s="185">
        <f t="shared" si="23"/>
        <v>5.7616141082869907</v>
      </c>
    </row>
    <row r="33" spans="1:53" s="3" customFormat="1">
      <c r="A33" s="145"/>
      <c r="B33" s="146"/>
      <c r="C33" s="178">
        <v>705.13199999999995</v>
      </c>
      <c r="D33" s="3">
        <v>20</v>
      </c>
      <c r="E33" s="186">
        <v>0.90439000000000003</v>
      </c>
      <c r="F33" s="179">
        <v>2.0000000000000001E-4</v>
      </c>
      <c r="G33" s="179">
        <v>-0.10571800000000001</v>
      </c>
      <c r="H33" s="180">
        <f t="shared" si="24"/>
        <v>-14.095733333333335</v>
      </c>
      <c r="I33" s="181"/>
      <c r="J33" s="176"/>
      <c r="K33" s="182">
        <v>59430</v>
      </c>
      <c r="L33" s="176"/>
      <c r="M33" s="176">
        <f t="shared" si="13"/>
        <v>59430</v>
      </c>
      <c r="N33" s="182">
        <v>3356000</v>
      </c>
      <c r="O33" s="176"/>
      <c r="P33" s="176">
        <f t="shared" si="14"/>
        <v>3356000</v>
      </c>
      <c r="Q33" s="182">
        <v>16920</v>
      </c>
      <c r="R33" s="176"/>
      <c r="S33" s="176">
        <f t="shared" si="15"/>
        <v>16920</v>
      </c>
      <c r="T33" s="182">
        <v>4624</v>
      </c>
      <c r="U33" s="176"/>
      <c r="V33" s="176">
        <f t="shared" si="16"/>
        <v>4624</v>
      </c>
      <c r="W33" s="182">
        <v>2470</v>
      </c>
      <c r="X33" s="176"/>
      <c r="Y33" s="176">
        <f t="shared" si="17"/>
        <v>2470</v>
      </c>
      <c r="Z33" s="182">
        <v>454.4</v>
      </c>
      <c r="AA33" s="176"/>
      <c r="AB33" s="176">
        <f t="shared" si="18"/>
        <v>454.4</v>
      </c>
      <c r="AC33" s="181">
        <f t="shared" si="19"/>
        <v>24.468400000000003</v>
      </c>
      <c r="AD33" s="176"/>
      <c r="AE33" s="176">
        <f t="shared" si="20"/>
        <v>24.468400000000003</v>
      </c>
      <c r="AF33" s="183">
        <f t="shared" si="21"/>
        <v>0.69150414412057992</v>
      </c>
      <c r="AG33" s="176"/>
      <c r="AH33" s="184">
        <f t="shared" si="22"/>
        <v>0.69150414412057992</v>
      </c>
      <c r="AI33" s="171">
        <v>1.40321E-4</v>
      </c>
      <c r="AJ33" s="172"/>
      <c r="AK33" s="171">
        <f>AI33*(7710000000000000000)*23.1662*3.016/(6.022E+23)*(C33*24*60*60)</f>
        <v>7.6472731539356147</v>
      </c>
      <c r="AL33" s="175"/>
      <c r="AM33" s="185">
        <f t="shared" si="23"/>
        <v>7.6472731539356147</v>
      </c>
    </row>
    <row r="34" spans="1:53" s="188" customFormat="1">
      <c r="A34" s="147"/>
      <c r="B34" s="148"/>
      <c r="C34" s="187">
        <v>881.41399999999999</v>
      </c>
      <c r="D34" s="188">
        <v>25</v>
      </c>
      <c r="E34" s="189">
        <v>0.86914999999999998</v>
      </c>
      <c r="F34" s="189">
        <v>1.8000000000000001E-4</v>
      </c>
      <c r="G34" s="189">
        <v>-0.15054899999999999</v>
      </c>
      <c r="H34" s="190">
        <f t="shared" si="24"/>
        <v>-20.0732</v>
      </c>
      <c r="I34" s="191"/>
      <c r="J34" s="177"/>
      <c r="K34" s="192">
        <v>48680</v>
      </c>
      <c r="L34" s="177"/>
      <c r="M34" s="177">
        <f t="shared" si="13"/>
        <v>48680</v>
      </c>
      <c r="N34" s="192">
        <v>3343000</v>
      </c>
      <c r="O34" s="177"/>
      <c r="P34" s="177">
        <f t="shared" si="14"/>
        <v>3343000</v>
      </c>
      <c r="Q34" s="192">
        <v>18100</v>
      </c>
      <c r="R34" s="177"/>
      <c r="S34" s="177">
        <f t="shared" si="15"/>
        <v>18100</v>
      </c>
      <c r="T34" s="192">
        <v>5922</v>
      </c>
      <c r="U34" s="177"/>
      <c r="V34" s="177">
        <f t="shared" si="16"/>
        <v>5922</v>
      </c>
      <c r="W34" s="192">
        <v>3324</v>
      </c>
      <c r="X34" s="177"/>
      <c r="Y34" s="177">
        <f t="shared" si="17"/>
        <v>3324</v>
      </c>
      <c r="Z34" s="192">
        <v>817.5</v>
      </c>
      <c r="AA34" s="177"/>
      <c r="AB34" s="177">
        <f t="shared" si="18"/>
        <v>817.5</v>
      </c>
      <c r="AC34" s="191">
        <f t="shared" si="19"/>
        <v>28.163499999999999</v>
      </c>
      <c r="AD34" s="177"/>
      <c r="AE34" s="177">
        <f t="shared" si="20"/>
        <v>28.163499999999999</v>
      </c>
      <c r="AF34" s="193">
        <f t="shared" si="21"/>
        <v>0.64267580378859168</v>
      </c>
      <c r="AG34" s="177"/>
      <c r="AH34" s="194">
        <f t="shared" si="22"/>
        <v>0.64267580378859168</v>
      </c>
      <c r="AI34" s="173">
        <v>1.40696E-4</v>
      </c>
      <c r="AJ34" s="174"/>
      <c r="AK34" s="173">
        <f>AI34*(7710000000000000000)*23.1662*3.016/(6.022E+23)*(C34*24*60*60)</f>
        <v>9.5846267038523738</v>
      </c>
      <c r="AL34" s="174"/>
      <c r="AM34" s="195">
        <f t="shared" si="23"/>
        <v>9.5846267038523738</v>
      </c>
    </row>
    <row r="35" spans="1:53" ht="15" customHeight="1">
      <c r="A35" s="32"/>
      <c r="B35" s="32"/>
      <c r="C35"/>
      <c r="E35" s="27"/>
      <c r="F35" s="27"/>
      <c r="G35" s="27"/>
      <c r="H35" s="22"/>
      <c r="I35" s="20"/>
      <c r="J35" s="16"/>
      <c r="K35" s="35"/>
      <c r="L35" s="16"/>
      <c r="M35" s="16"/>
      <c r="N35" s="35"/>
      <c r="O35" s="16"/>
      <c r="P35" s="16"/>
      <c r="Q35" s="35"/>
      <c r="R35" s="16"/>
      <c r="S35" s="16"/>
      <c r="T35" s="35"/>
      <c r="U35" s="16"/>
      <c r="V35" s="16"/>
      <c r="W35" s="35"/>
      <c r="X35" s="16"/>
      <c r="Y35" s="16"/>
      <c r="Z35" s="35"/>
      <c r="AA35" s="16"/>
      <c r="AB35" s="16"/>
      <c r="AC35" s="20"/>
      <c r="AD35" s="16"/>
      <c r="AE35" s="16"/>
      <c r="AF35" s="34"/>
      <c r="AG35" s="16"/>
      <c r="AH35" s="26"/>
    </row>
    <row r="36" spans="1:53" s="138" customFormat="1">
      <c r="A36" s="137" t="s">
        <v>75</v>
      </c>
      <c r="B36" s="138" t="s">
        <v>74</v>
      </c>
      <c r="C36" s="139" t="s">
        <v>76</v>
      </c>
      <c r="I36" s="139" t="s">
        <v>22</v>
      </c>
      <c r="K36" s="139" t="s">
        <v>25</v>
      </c>
      <c r="N36" s="139" t="s">
        <v>26</v>
      </c>
      <c r="O36" s="137"/>
      <c r="P36" s="137"/>
      <c r="Q36" s="139" t="s">
        <v>27</v>
      </c>
      <c r="T36" s="139" t="s">
        <v>28</v>
      </c>
      <c r="U36" s="137"/>
      <c r="V36" s="137"/>
      <c r="W36" s="139" t="s">
        <v>29</v>
      </c>
      <c r="Z36" s="139" t="s">
        <v>54</v>
      </c>
      <c r="AC36" s="139" t="s">
        <v>64</v>
      </c>
      <c r="AF36" s="139" t="s">
        <v>34</v>
      </c>
      <c r="AI36" s="221" t="s">
        <v>86</v>
      </c>
      <c r="AJ36" s="220"/>
      <c r="AK36" s="221" t="s">
        <v>87</v>
      </c>
      <c r="AL36" s="220"/>
      <c r="AM36" s="220"/>
    </row>
    <row r="37" spans="1:53">
      <c r="A37" s="1" t="s">
        <v>37</v>
      </c>
      <c r="B37" s="15" t="s">
        <v>53</v>
      </c>
      <c r="C37" s="8" t="s">
        <v>21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35</v>
      </c>
      <c r="I37" s="8" t="s">
        <v>23</v>
      </c>
      <c r="J37" s="1" t="s">
        <v>24</v>
      </c>
      <c r="K37" s="8" t="s">
        <v>31</v>
      </c>
      <c r="L37" s="1" t="s">
        <v>32</v>
      </c>
      <c r="M37" s="1" t="s">
        <v>33</v>
      </c>
      <c r="N37" s="8" t="s">
        <v>31</v>
      </c>
      <c r="O37" s="1" t="s">
        <v>32</v>
      </c>
      <c r="P37" s="1" t="s">
        <v>33</v>
      </c>
      <c r="Q37" s="8" t="s">
        <v>31</v>
      </c>
      <c r="R37" s="1" t="s">
        <v>32</v>
      </c>
      <c r="S37" s="1" t="s">
        <v>33</v>
      </c>
      <c r="T37" s="8" t="s">
        <v>31</v>
      </c>
      <c r="U37" s="1" t="s">
        <v>32</v>
      </c>
      <c r="V37" s="1" t="s">
        <v>33</v>
      </c>
      <c r="W37" s="8" t="s">
        <v>31</v>
      </c>
      <c r="X37" s="1" t="s">
        <v>32</v>
      </c>
      <c r="Y37" s="1" t="s">
        <v>33</v>
      </c>
      <c r="Z37" s="8" t="s">
        <v>31</v>
      </c>
      <c r="AA37" s="1" t="s">
        <v>32</v>
      </c>
      <c r="AB37" s="1" t="s">
        <v>33</v>
      </c>
      <c r="AC37" s="8" t="s">
        <v>31</v>
      </c>
      <c r="AD37" s="1" t="s">
        <v>32</v>
      </c>
      <c r="AE37" s="1" t="s">
        <v>33</v>
      </c>
      <c r="AF37" s="8" t="s">
        <v>31</v>
      </c>
      <c r="AG37" s="1" t="s">
        <v>32</v>
      </c>
      <c r="AH37" s="1" t="s">
        <v>33</v>
      </c>
      <c r="AI37" s="216" t="s">
        <v>31</v>
      </c>
      <c r="AJ37" s="215" t="s">
        <v>32</v>
      </c>
      <c r="AK37" s="216" t="s">
        <v>31</v>
      </c>
      <c r="AL37" s="215" t="s">
        <v>32</v>
      </c>
      <c r="AM37" s="215" t="s">
        <v>33</v>
      </c>
    </row>
    <row r="38" spans="1:53">
      <c r="A38" s="1" t="s">
        <v>38</v>
      </c>
      <c r="B38" s="15" t="s">
        <v>59</v>
      </c>
      <c r="C38" s="7">
        <v>0</v>
      </c>
      <c r="D38">
        <v>0</v>
      </c>
      <c r="E38" s="27">
        <v>1.0570299999999999</v>
      </c>
      <c r="F38" s="27">
        <v>1.9000000000000001E-4</v>
      </c>
      <c r="G38" s="27">
        <v>5.3953000000000001E-2</v>
      </c>
      <c r="H38" s="22">
        <f>G38/0.0075</f>
        <v>7.1937333333333333</v>
      </c>
      <c r="I38" s="20"/>
      <c r="J38" s="16"/>
      <c r="O38" s="203"/>
      <c r="Q38" s="7">
        <v>0</v>
      </c>
      <c r="R38" s="203"/>
      <c r="T38" s="7">
        <v>0</v>
      </c>
      <c r="U38" s="203"/>
      <c r="W38" s="7">
        <v>0</v>
      </c>
      <c r="X38" s="203"/>
      <c r="Z38" s="7">
        <v>0</v>
      </c>
      <c r="AA38" s="203"/>
      <c r="AC38" s="7">
        <v>0</v>
      </c>
      <c r="AD38" s="203"/>
      <c r="AE38">
        <v>0</v>
      </c>
      <c r="AG38" s="203"/>
      <c r="AI38" s="211">
        <v>1.521E-3</v>
      </c>
      <c r="AJ38" s="224"/>
      <c r="AK38" s="219">
        <f>AI38*(7710000000000000000)*23.1662*3.016/(6.022E+23)*(C38*24*60*60)</f>
        <v>0</v>
      </c>
      <c r="AL38" s="222"/>
      <c r="AM38" s="217">
        <f>AK38+AL38</f>
        <v>0</v>
      </c>
    </row>
    <row r="39" spans="1:53">
      <c r="A39" s="1" t="s">
        <v>79</v>
      </c>
      <c r="B39" s="15" t="s">
        <v>80</v>
      </c>
      <c r="C39" s="7">
        <v>3.5256599999999998</v>
      </c>
      <c r="D39">
        <v>0.1</v>
      </c>
      <c r="E39" s="27">
        <v>1.0280499999999999</v>
      </c>
      <c r="F39" s="27">
        <v>2.2000000000000001E-4</v>
      </c>
      <c r="G39" s="27">
        <v>2.7285E-2</v>
      </c>
      <c r="H39" s="22">
        <f t="shared" ref="H39" si="25">G39/0.0075</f>
        <v>3.6380000000000003</v>
      </c>
      <c r="I39" s="20"/>
      <c r="J39" s="16"/>
      <c r="K39" s="35">
        <v>121400</v>
      </c>
      <c r="L39" s="16"/>
      <c r="M39" s="16">
        <f>K39+L39</f>
        <v>121400</v>
      </c>
      <c r="N39" s="35">
        <v>3403000</v>
      </c>
      <c r="O39" s="228"/>
      <c r="P39" s="16">
        <f>N39+O39</f>
        <v>3403000</v>
      </c>
      <c r="Q39" s="35">
        <v>73.61</v>
      </c>
      <c r="R39" s="228"/>
      <c r="S39" s="16">
        <f>Q39+R39</f>
        <v>73.61</v>
      </c>
      <c r="T39" s="35">
        <v>0.24579999999999999</v>
      </c>
      <c r="U39" s="228"/>
      <c r="V39" s="16">
        <f>T39+U39</f>
        <v>0.24579999999999999</v>
      </c>
      <c r="W39" s="35">
        <v>1.1460000000000001E-3</v>
      </c>
      <c r="X39" s="228"/>
      <c r="Y39" s="16">
        <f>W39+X39</f>
        <v>1.1460000000000001E-3</v>
      </c>
      <c r="Z39" s="35">
        <v>0</v>
      </c>
      <c r="AA39" s="228"/>
      <c r="AB39" s="16">
        <f>Z39+AA39</f>
        <v>0</v>
      </c>
      <c r="AC39" s="20">
        <f>(Q39+T39+W39+Z39)/1000</f>
        <v>7.3856946000000007E-2</v>
      </c>
      <c r="AD39" s="228"/>
      <c r="AE39" s="16">
        <f>AC39+AD39</f>
        <v>7.3856946000000007E-2</v>
      </c>
      <c r="AF39" s="34">
        <f>Q39/AC39/1000</f>
        <v>0.99665642822545075</v>
      </c>
      <c r="AG39" s="228"/>
      <c r="AH39" s="26">
        <f>S39/AE39/1000</f>
        <v>0.99665642822545075</v>
      </c>
      <c r="AI39" s="211">
        <v>1.4816600000000001E-3</v>
      </c>
      <c r="AJ39" s="224"/>
      <c r="AK39" s="219">
        <f>AI39*(7710000000000000000)*23.1662*3.016/(6.022E+23)*(C39*24*60*60)</f>
        <v>0.40374066395123487</v>
      </c>
      <c r="AL39" s="222"/>
      <c r="AM39" s="217">
        <f>AK39+AL39</f>
        <v>0.40374066395123487</v>
      </c>
    </row>
    <row r="40" spans="1:53">
      <c r="A40" s="1" t="s">
        <v>73</v>
      </c>
      <c r="B40" s="157">
        <v>1</v>
      </c>
      <c r="C40" s="7">
        <v>35.256599999999999</v>
      </c>
      <c r="D40">
        <v>1</v>
      </c>
      <c r="E40" s="27">
        <v>1.0178499999999999</v>
      </c>
      <c r="F40" s="27">
        <v>2.2000000000000001E-4</v>
      </c>
      <c r="G40" s="27">
        <v>1.7537000000000001E-2</v>
      </c>
      <c r="H40" s="22">
        <f>G40/0.0075</f>
        <v>2.3382666666666667</v>
      </c>
      <c r="I40" s="20"/>
      <c r="J40" s="16"/>
      <c r="K40" s="35">
        <v>117700</v>
      </c>
      <c r="L40" s="16"/>
      <c r="M40" s="16">
        <f t="shared" ref="M40:M45" si="26">K40+L40</f>
        <v>117700</v>
      </c>
      <c r="N40" s="35">
        <v>3401000</v>
      </c>
      <c r="O40" s="228"/>
      <c r="P40" s="16">
        <f t="shared" ref="P40:P45" si="27">N40+O40</f>
        <v>3401000</v>
      </c>
      <c r="Q40" s="35">
        <v>1706</v>
      </c>
      <c r="R40" s="228"/>
      <c r="S40" s="16">
        <f t="shared" ref="S40:S45" si="28">Q40+R40</f>
        <v>1706</v>
      </c>
      <c r="T40" s="35">
        <v>35.630000000000003</v>
      </c>
      <c r="U40" s="228"/>
      <c r="V40" s="16">
        <f t="shared" ref="V40:V45" si="29">T40+U40</f>
        <v>35.630000000000003</v>
      </c>
      <c r="W40" s="35">
        <v>1.726</v>
      </c>
      <c r="X40" s="228"/>
      <c r="Y40" s="16">
        <f t="shared" ref="Y40:Y45" si="30">W40+X40</f>
        <v>1.726</v>
      </c>
      <c r="Z40" s="35">
        <v>1.171E-2</v>
      </c>
      <c r="AA40" s="228"/>
      <c r="AB40" s="16">
        <f t="shared" ref="AB40:AB45" si="31">Z40+AA40</f>
        <v>1.171E-2</v>
      </c>
      <c r="AC40" s="20">
        <f t="shared" ref="AC40:AC45" si="32">(Q40+T40+W40+Z40)/1000</f>
        <v>1.7433677100000002</v>
      </c>
      <c r="AD40" s="228"/>
      <c r="AE40" s="16">
        <f t="shared" ref="AE40:AE45" si="33">AC40+AD40</f>
        <v>1.7433677100000002</v>
      </c>
      <c r="AF40" s="34">
        <f t="shared" ref="AF40:AF45" si="34">Q40/AC40/1000</f>
        <v>0.97856578977248565</v>
      </c>
      <c r="AG40" s="228"/>
      <c r="AH40" s="26">
        <f t="shared" ref="AH40:AH45" si="35">S40/AE40/1000</f>
        <v>0.97856578977248565</v>
      </c>
      <c r="AI40" s="211">
        <v>1.45118E-3</v>
      </c>
      <c r="AJ40" s="224"/>
      <c r="AK40" s="219">
        <f>AI40*(7710000000000000000)*23.1662*3.016/(6.022E+23)*(C40*24*60*60)</f>
        <v>3.9543510435103406</v>
      </c>
      <c r="AL40" s="222"/>
      <c r="AM40" s="217">
        <f t="shared" ref="AM40:AM45" si="36">AK40+AL40</f>
        <v>3.9543510435103406</v>
      </c>
    </row>
    <row r="41" spans="1:53" s="3" customFormat="1">
      <c r="A41" s="197" t="e" vm="1">
        <v>#VALUE!</v>
      </c>
      <c r="B41" s="198"/>
      <c r="C41" s="178">
        <v>176.28299999999999</v>
      </c>
      <c r="D41" s="3">
        <v>5</v>
      </c>
      <c r="E41" s="179">
        <v>0.98836000000000002</v>
      </c>
      <c r="F41" s="179">
        <v>2.1000000000000001E-4</v>
      </c>
      <c r="G41" s="179">
        <v>-1.1776999999999999E-2</v>
      </c>
      <c r="H41" s="180">
        <f t="shared" ref="H41:H45" si="37">G41/0.0075</f>
        <v>-1.5702666666666667</v>
      </c>
      <c r="I41" s="181"/>
      <c r="J41" s="176"/>
      <c r="K41" s="182">
        <v>102600</v>
      </c>
      <c r="L41" s="176"/>
      <c r="M41" s="176">
        <f t="shared" si="26"/>
        <v>102600</v>
      </c>
      <c r="N41" s="182">
        <v>3392000</v>
      </c>
      <c r="O41" s="228"/>
      <c r="P41" s="176">
        <f t="shared" si="27"/>
        <v>3392000</v>
      </c>
      <c r="Q41" s="182">
        <v>7571</v>
      </c>
      <c r="R41" s="228"/>
      <c r="S41" s="176">
        <f t="shared" si="28"/>
        <v>7571</v>
      </c>
      <c r="T41" s="182">
        <v>679.5</v>
      </c>
      <c r="U41" s="228"/>
      <c r="V41" s="176">
        <f t="shared" si="29"/>
        <v>679.5</v>
      </c>
      <c r="W41" s="182">
        <v>157.9</v>
      </c>
      <c r="X41" s="228"/>
      <c r="Y41" s="176">
        <f t="shared" si="30"/>
        <v>157.9</v>
      </c>
      <c r="Z41" s="182">
        <v>5.7009999999999996</v>
      </c>
      <c r="AA41" s="228"/>
      <c r="AB41" s="176">
        <f t="shared" si="31"/>
        <v>5.7009999999999996</v>
      </c>
      <c r="AC41" s="181">
        <f t="shared" si="32"/>
        <v>8.4141009999999987</v>
      </c>
      <c r="AD41" s="228"/>
      <c r="AE41" s="176">
        <f t="shared" si="33"/>
        <v>8.4141009999999987</v>
      </c>
      <c r="AF41" s="183">
        <f t="shared" si="34"/>
        <v>0.89979903973104203</v>
      </c>
      <c r="AG41" s="228"/>
      <c r="AH41" s="184">
        <f t="shared" si="35"/>
        <v>0.89979903973104203</v>
      </c>
      <c r="AI41" s="233">
        <v>1.3746299999999999E-3</v>
      </c>
      <c r="AJ41" s="2"/>
      <c r="AK41" s="223">
        <f>AI41*(7710000000000000000)*23.1662*3.016/(6.022E+23)*(C41*24*60*60)</f>
        <v>18.728791655551404</v>
      </c>
      <c r="AL41" s="227"/>
      <c r="AM41" s="237">
        <f t="shared" si="36"/>
        <v>18.728791655551404</v>
      </c>
      <c r="AN41" s="203"/>
    </row>
    <row r="42" spans="1:53" s="3" customFormat="1">
      <c r="A42" s="197"/>
      <c r="B42" s="198"/>
      <c r="C42" s="178">
        <v>352.56599999999997</v>
      </c>
      <c r="D42" s="3">
        <v>10</v>
      </c>
      <c r="E42" s="179">
        <v>0.94703000000000004</v>
      </c>
      <c r="F42" s="179">
        <v>1.7000000000000001E-4</v>
      </c>
      <c r="G42" s="179">
        <v>-5.5932999999999997E-2</v>
      </c>
      <c r="H42" s="180">
        <f t="shared" si="37"/>
        <v>-7.4577333333333335</v>
      </c>
      <c r="I42" s="181"/>
      <c r="J42" s="176"/>
      <c r="K42" s="182">
        <v>86260</v>
      </c>
      <c r="L42" s="176"/>
      <c r="M42" s="176">
        <f t="shared" si="26"/>
        <v>86260</v>
      </c>
      <c r="N42" s="182">
        <v>3380000</v>
      </c>
      <c r="O42" s="228"/>
      <c r="P42" s="176">
        <f t="shared" si="27"/>
        <v>3380000</v>
      </c>
      <c r="Q42" s="182">
        <v>12380</v>
      </c>
      <c r="R42" s="228"/>
      <c r="S42" s="176">
        <f t="shared" si="28"/>
        <v>12380</v>
      </c>
      <c r="T42" s="182">
        <v>1926</v>
      </c>
      <c r="U42" s="228"/>
      <c r="V42" s="176">
        <f t="shared" si="29"/>
        <v>1926</v>
      </c>
      <c r="W42" s="182">
        <v>769</v>
      </c>
      <c r="X42" s="228"/>
      <c r="Y42" s="176">
        <f t="shared" si="30"/>
        <v>769</v>
      </c>
      <c r="Z42" s="182">
        <v>59.8</v>
      </c>
      <c r="AA42" s="228"/>
      <c r="AB42" s="176">
        <f t="shared" si="31"/>
        <v>59.8</v>
      </c>
      <c r="AC42" s="181">
        <f t="shared" si="32"/>
        <v>15.134799999999998</v>
      </c>
      <c r="AD42" s="228"/>
      <c r="AE42" s="176">
        <f t="shared" si="33"/>
        <v>15.134799999999998</v>
      </c>
      <c r="AF42" s="183">
        <f t="shared" si="34"/>
        <v>0.81798239818167406</v>
      </c>
      <c r="AG42" s="228"/>
      <c r="AH42" s="184">
        <f t="shared" si="35"/>
        <v>0.81798239818167406</v>
      </c>
      <c r="AI42" s="233">
        <v>1.3216E-3</v>
      </c>
      <c r="AJ42" s="196"/>
      <c r="AK42" s="223">
        <f>AI42*(7710000000000000000)*23.1662*3.016/(6.022E+23)*(C42*24*60*60)</f>
        <v>36.012557636566548</v>
      </c>
      <c r="AL42" s="227"/>
      <c r="AM42" s="237">
        <f t="shared" si="36"/>
        <v>36.012557636566548</v>
      </c>
      <c r="BA42" s="3" t="s">
        <v>36</v>
      </c>
    </row>
    <row r="43" spans="1:53" s="3" customFormat="1">
      <c r="A43" s="197"/>
      <c r="B43" s="198"/>
      <c r="C43" s="178">
        <v>528.84900000000005</v>
      </c>
      <c r="D43" s="3">
        <v>15</v>
      </c>
      <c r="E43" s="179">
        <v>0.90983999999999998</v>
      </c>
      <c r="F43" s="179">
        <v>2.3000000000000001E-4</v>
      </c>
      <c r="G43" s="179">
        <v>-9.9094000000000002E-2</v>
      </c>
      <c r="H43" s="180">
        <f t="shared" si="37"/>
        <v>-13.212533333333335</v>
      </c>
      <c r="I43" s="181"/>
      <c r="J43" s="176"/>
      <c r="K43" s="182">
        <v>72160</v>
      </c>
      <c r="L43" s="176"/>
      <c r="M43" s="176">
        <f t="shared" si="26"/>
        <v>72160</v>
      </c>
      <c r="N43" s="182">
        <v>3368000</v>
      </c>
      <c r="O43" s="176"/>
      <c r="P43" s="176">
        <f t="shared" si="27"/>
        <v>3368000</v>
      </c>
      <c r="Q43" s="182">
        <v>15480</v>
      </c>
      <c r="R43" s="176"/>
      <c r="S43" s="176">
        <f t="shared" si="28"/>
        <v>15480</v>
      </c>
      <c r="T43" s="182">
        <v>3301</v>
      </c>
      <c r="U43" s="176"/>
      <c r="V43" s="176">
        <f t="shared" si="29"/>
        <v>3301</v>
      </c>
      <c r="W43" s="182">
        <v>1636</v>
      </c>
      <c r="X43" s="176"/>
      <c r="Y43" s="176">
        <f t="shared" si="30"/>
        <v>1636</v>
      </c>
      <c r="Z43" s="182">
        <v>206.9</v>
      </c>
      <c r="AA43" s="176"/>
      <c r="AB43" s="176">
        <f t="shared" si="31"/>
        <v>206.9</v>
      </c>
      <c r="AC43" s="181">
        <f t="shared" si="32"/>
        <v>20.623900000000003</v>
      </c>
      <c r="AD43" s="176"/>
      <c r="AE43" s="176">
        <f t="shared" si="33"/>
        <v>20.623900000000003</v>
      </c>
      <c r="AF43" s="183">
        <f t="shared" si="34"/>
        <v>0.7505854857713623</v>
      </c>
      <c r="AG43" s="176"/>
      <c r="AH43" s="184">
        <f t="shared" si="35"/>
        <v>0.7505854857713623</v>
      </c>
      <c r="AI43" s="233">
        <v>1.29564E-3</v>
      </c>
      <c r="AK43" s="223">
        <f>AI43*(7710000000000000000)*23.1662*3.016/(6.022E+23)*(C43*24*60*60)</f>
        <v>52.957752167343855</v>
      </c>
      <c r="AL43" s="227"/>
      <c r="AM43" s="237">
        <f t="shared" si="36"/>
        <v>52.957752167343855</v>
      </c>
    </row>
    <row r="44" spans="1:53" s="3" customFormat="1">
      <c r="A44" s="197"/>
      <c r="B44" s="198"/>
      <c r="C44" s="178">
        <v>705.13199999999995</v>
      </c>
      <c r="D44" s="3">
        <v>20</v>
      </c>
      <c r="E44" s="186">
        <v>0.87436000000000003</v>
      </c>
      <c r="F44" s="179">
        <v>2.0000000000000001E-4</v>
      </c>
      <c r="G44" s="179">
        <v>-0.14369399999999999</v>
      </c>
      <c r="H44" s="180">
        <f t="shared" si="37"/>
        <v>-19.159199999999998</v>
      </c>
      <c r="I44" s="181"/>
      <c r="J44" s="176"/>
      <c r="K44" s="182">
        <v>59920</v>
      </c>
      <c r="L44" s="176"/>
      <c r="M44" s="176">
        <f t="shared" si="26"/>
        <v>59920</v>
      </c>
      <c r="N44" s="182">
        <v>3355000</v>
      </c>
      <c r="O44" s="176"/>
      <c r="P44" s="176">
        <f t="shared" si="27"/>
        <v>3355000</v>
      </c>
      <c r="Q44" s="182">
        <v>17480</v>
      </c>
      <c r="R44" s="176"/>
      <c r="S44" s="176">
        <f t="shared" si="28"/>
        <v>17480</v>
      </c>
      <c r="T44" s="182">
        <v>4674</v>
      </c>
      <c r="U44" s="176"/>
      <c r="V44" s="176">
        <f t="shared" si="29"/>
        <v>4674</v>
      </c>
      <c r="W44" s="182">
        <v>2562</v>
      </c>
      <c r="X44" s="176"/>
      <c r="Y44" s="176">
        <f t="shared" si="30"/>
        <v>2562</v>
      </c>
      <c r="Z44" s="182">
        <v>463.7</v>
      </c>
      <c r="AA44" s="176"/>
      <c r="AB44" s="176">
        <f t="shared" si="31"/>
        <v>463.7</v>
      </c>
      <c r="AC44" s="181">
        <f t="shared" si="32"/>
        <v>25.1797</v>
      </c>
      <c r="AD44" s="176"/>
      <c r="AE44" s="176">
        <f t="shared" si="33"/>
        <v>25.1797</v>
      </c>
      <c r="AF44" s="183">
        <f t="shared" si="34"/>
        <v>0.69421001838782836</v>
      </c>
      <c r="AG44" s="176"/>
      <c r="AH44" s="184">
        <f t="shared" si="35"/>
        <v>0.69421001838782836</v>
      </c>
      <c r="AI44" s="233">
        <v>1.28459E-3</v>
      </c>
      <c r="AK44" s="223">
        <f>AI44*(7710000000000000000)*23.1662*3.016/(6.022E+23)*(C44*24*60*60)</f>
        <v>70.00812865368799</v>
      </c>
      <c r="AL44" s="227"/>
      <c r="AM44" s="237">
        <f t="shared" si="36"/>
        <v>70.00812865368799</v>
      </c>
    </row>
    <row r="45" spans="1:53" s="188" customFormat="1">
      <c r="A45" s="199"/>
      <c r="B45" s="200"/>
      <c r="C45" s="187">
        <v>881.41399999999999</v>
      </c>
      <c r="D45" s="188">
        <v>25</v>
      </c>
      <c r="E45" s="189">
        <v>0.84186000000000005</v>
      </c>
      <c r="F45" s="189">
        <v>2.0000000000000001E-4</v>
      </c>
      <c r="G45" s="189">
        <v>-0.18784600000000001</v>
      </c>
      <c r="H45" s="190">
        <f t="shared" si="37"/>
        <v>-25.046133333333337</v>
      </c>
      <c r="I45" s="191"/>
      <c r="J45" s="177"/>
      <c r="K45" s="192">
        <v>1.652E+18</v>
      </c>
      <c r="L45" s="177"/>
      <c r="M45" s="177">
        <f t="shared" si="26"/>
        <v>1.652E+18</v>
      </c>
      <c r="N45" s="192">
        <v>2.284E+18</v>
      </c>
      <c r="O45" s="177"/>
      <c r="P45" s="177">
        <f t="shared" si="27"/>
        <v>2.284E+18</v>
      </c>
      <c r="Q45" s="192">
        <v>1.878E+18</v>
      </c>
      <c r="R45" s="177"/>
      <c r="S45" s="177">
        <f t="shared" si="28"/>
        <v>1.878E+18</v>
      </c>
      <c r="T45" s="192">
        <v>4.882E+17</v>
      </c>
      <c r="U45" s="177"/>
      <c r="V45" s="177">
        <f t="shared" si="29"/>
        <v>4.882E+17</v>
      </c>
      <c r="W45" s="192">
        <v>3.17E+17</v>
      </c>
      <c r="X45" s="177"/>
      <c r="Y45" s="177">
        <f t="shared" si="30"/>
        <v>3.17E+17</v>
      </c>
      <c r="Z45" s="192">
        <v>1.636E+16</v>
      </c>
      <c r="AA45" s="177"/>
      <c r="AB45" s="177">
        <f t="shared" si="31"/>
        <v>1.636E+16</v>
      </c>
      <c r="AC45" s="191">
        <f t="shared" si="32"/>
        <v>2699560000000000</v>
      </c>
      <c r="AD45" s="177"/>
      <c r="AE45" s="177">
        <f t="shared" si="33"/>
        <v>2699560000000000</v>
      </c>
      <c r="AF45" s="193">
        <f t="shared" si="34"/>
        <v>0.6956689238246232</v>
      </c>
      <c r="AG45" s="177"/>
      <c r="AH45" s="194">
        <f t="shared" si="35"/>
        <v>0.6956689238246232</v>
      </c>
      <c r="AI45" s="242">
        <v>1.2837E-3</v>
      </c>
      <c r="AK45" s="225">
        <f>AI45*(7710000000000000000)*23.1662*3.016/(6.022E+23)*(C45*24*60*60)</f>
        <v>87.449432107062691</v>
      </c>
      <c r="AL45" s="226"/>
      <c r="AM45" s="246">
        <f t="shared" si="36"/>
        <v>87.449432107062691</v>
      </c>
    </row>
    <row r="46" spans="1:53">
      <c r="A46" s="32"/>
      <c r="B46" s="32"/>
      <c r="C46"/>
      <c r="E46" s="27"/>
      <c r="F46" s="27"/>
      <c r="G46" s="27"/>
      <c r="H46" s="22"/>
      <c r="I46" s="20"/>
      <c r="J46" s="16"/>
      <c r="K46" s="35"/>
      <c r="L46" s="16"/>
      <c r="M46" s="16"/>
      <c r="N46" s="35"/>
      <c r="O46" s="16"/>
      <c r="P46" s="16"/>
      <c r="Q46" s="35"/>
      <c r="R46" s="16"/>
      <c r="S46" s="16"/>
      <c r="T46" s="35"/>
      <c r="U46" s="16"/>
      <c r="V46" s="16"/>
      <c r="W46" s="35"/>
      <c r="X46" s="16"/>
      <c r="Y46" s="16"/>
      <c r="Z46" s="35"/>
      <c r="AA46" s="16"/>
      <c r="AB46" s="16"/>
      <c r="AC46" s="20"/>
      <c r="AD46" s="16"/>
      <c r="AE46" s="16"/>
      <c r="AF46" s="34"/>
      <c r="AG46" s="16"/>
      <c r="AH46" s="26"/>
    </row>
    <row r="47" spans="1:53" s="163" customFormat="1">
      <c r="A47" s="162" t="s">
        <v>75</v>
      </c>
      <c r="B47" s="163" t="s">
        <v>74</v>
      </c>
      <c r="C47" s="164" t="s">
        <v>76</v>
      </c>
      <c r="I47" s="164" t="s">
        <v>22</v>
      </c>
      <c r="K47" s="164" t="s">
        <v>25</v>
      </c>
      <c r="N47" s="164" t="s">
        <v>26</v>
      </c>
      <c r="O47" s="162"/>
      <c r="P47" s="162"/>
      <c r="Q47" s="164" t="s">
        <v>27</v>
      </c>
      <c r="T47" s="164" t="s">
        <v>28</v>
      </c>
      <c r="U47" s="162"/>
      <c r="V47" s="162"/>
      <c r="W47" s="164" t="s">
        <v>29</v>
      </c>
      <c r="Z47" s="164" t="s">
        <v>54</v>
      </c>
      <c r="AC47" s="164" t="s">
        <v>64</v>
      </c>
      <c r="AF47" s="164" t="s">
        <v>34</v>
      </c>
      <c r="AI47" s="170"/>
      <c r="AK47" s="170"/>
    </row>
    <row r="48" spans="1:53">
      <c r="A48" s="1" t="s">
        <v>37</v>
      </c>
      <c r="B48" s="15" t="s">
        <v>53</v>
      </c>
      <c r="C48" s="8" t="s">
        <v>21</v>
      </c>
      <c r="D48" s="1" t="s">
        <v>17</v>
      </c>
      <c r="E48" s="1" t="s">
        <v>18</v>
      </c>
      <c r="F48" s="1" t="s">
        <v>19</v>
      </c>
      <c r="G48" s="1" t="s">
        <v>20</v>
      </c>
      <c r="H48" s="1" t="s">
        <v>35</v>
      </c>
      <c r="I48" s="8" t="s">
        <v>23</v>
      </c>
      <c r="J48" s="1" t="s">
        <v>24</v>
      </c>
      <c r="K48" s="8" t="s">
        <v>31</v>
      </c>
      <c r="L48" s="1" t="s">
        <v>32</v>
      </c>
      <c r="M48" s="1" t="s">
        <v>33</v>
      </c>
      <c r="N48" s="8" t="s">
        <v>31</v>
      </c>
      <c r="O48" s="1" t="s">
        <v>32</v>
      </c>
      <c r="P48" s="1" t="s">
        <v>33</v>
      </c>
      <c r="Q48" s="8" t="s">
        <v>31</v>
      </c>
      <c r="R48" s="1" t="s">
        <v>32</v>
      </c>
      <c r="S48" s="1" t="s">
        <v>33</v>
      </c>
      <c r="T48" s="8" t="s">
        <v>31</v>
      </c>
      <c r="U48" s="1" t="s">
        <v>32</v>
      </c>
      <c r="V48" s="1" t="s">
        <v>33</v>
      </c>
      <c r="W48" s="8" t="s">
        <v>31</v>
      </c>
      <c r="X48" s="1" t="s">
        <v>32</v>
      </c>
      <c r="Y48" s="1" t="s">
        <v>33</v>
      </c>
      <c r="Z48" s="8" t="s">
        <v>31</v>
      </c>
      <c r="AA48" s="1" t="s">
        <v>32</v>
      </c>
      <c r="AB48" s="1" t="s">
        <v>33</v>
      </c>
      <c r="AC48" s="8" t="s">
        <v>31</v>
      </c>
      <c r="AD48" s="1" t="s">
        <v>32</v>
      </c>
      <c r="AE48" s="1" t="s">
        <v>33</v>
      </c>
      <c r="AF48" s="8" t="s">
        <v>31</v>
      </c>
      <c r="AG48" s="1" t="s">
        <v>32</v>
      </c>
      <c r="AH48" s="1" t="s">
        <v>33</v>
      </c>
    </row>
    <row r="49" spans="1:53">
      <c r="A49" s="1" t="s">
        <v>38</v>
      </c>
      <c r="B49" s="15" t="s">
        <v>59</v>
      </c>
      <c r="C49" s="7">
        <v>0</v>
      </c>
      <c r="D49">
        <v>0</v>
      </c>
      <c r="E49" s="27"/>
      <c r="F49" s="27"/>
      <c r="G49" s="27"/>
      <c r="H49" s="22">
        <f>G49/0.0075</f>
        <v>0</v>
      </c>
      <c r="I49" s="20"/>
      <c r="J49" s="16"/>
      <c r="Q49" s="7">
        <v>0</v>
      </c>
      <c r="T49" s="7">
        <v>0</v>
      </c>
      <c r="W49" s="7">
        <v>0</v>
      </c>
      <c r="Z49" s="7">
        <v>0</v>
      </c>
      <c r="AC49" s="7">
        <v>0</v>
      </c>
      <c r="AD49">
        <v>0</v>
      </c>
      <c r="AE49">
        <v>0</v>
      </c>
    </row>
    <row r="50" spans="1:53">
      <c r="A50" s="1" t="s">
        <v>79</v>
      </c>
      <c r="B50" s="15" t="s">
        <v>80</v>
      </c>
      <c r="C50" s="7">
        <v>3.5256599999999998</v>
      </c>
      <c r="D50">
        <v>0.1</v>
      </c>
      <c r="E50" s="27"/>
      <c r="F50" s="27"/>
      <c r="G50" s="27"/>
      <c r="H50" s="22">
        <f t="shared" ref="H50" si="38">G50/0.0075</f>
        <v>0</v>
      </c>
      <c r="I50" s="20"/>
      <c r="J50" s="16"/>
      <c r="K50" s="35"/>
      <c r="L50" s="16"/>
      <c r="M50" s="16">
        <f>K50+L50</f>
        <v>0</v>
      </c>
      <c r="N50" s="35"/>
      <c r="O50" s="16"/>
      <c r="P50" s="16">
        <f>N50+O50</f>
        <v>0</v>
      </c>
      <c r="Q50" s="35"/>
      <c r="R50" s="16"/>
      <c r="S50" s="16">
        <f>Q50+R50</f>
        <v>0</v>
      </c>
      <c r="T50" s="35"/>
      <c r="U50" s="16"/>
      <c r="V50" s="16">
        <f>T50+U50</f>
        <v>0</v>
      </c>
      <c r="W50" s="35"/>
      <c r="X50" s="16"/>
      <c r="Y50" s="16">
        <f>W50+X50</f>
        <v>0</v>
      </c>
      <c r="Z50" s="35"/>
      <c r="AA50" s="16"/>
      <c r="AB50" s="16">
        <f>Z50+AA50</f>
        <v>0</v>
      </c>
      <c r="AC50" s="20">
        <f>(Q50+T50+W50+Z50)/1000</f>
        <v>0</v>
      </c>
      <c r="AD50" s="16"/>
      <c r="AE50" s="16">
        <f>AC50+AD50</f>
        <v>0</v>
      </c>
      <c r="AF50" s="34" t="e">
        <f>Q50/AC50/1000</f>
        <v>#DIV/0!</v>
      </c>
      <c r="AG50" s="16"/>
      <c r="AH50" s="26" t="e">
        <f>S50/AE50/1000</f>
        <v>#DIV/0!</v>
      </c>
      <c r="AJ50" s="1"/>
    </row>
    <row r="51" spans="1:53">
      <c r="A51" s="1" t="s">
        <v>73</v>
      </c>
      <c r="B51" s="157">
        <v>5</v>
      </c>
      <c r="C51" s="7">
        <v>35.256599999999999</v>
      </c>
      <c r="D51">
        <v>1</v>
      </c>
      <c r="E51" s="27"/>
      <c r="F51" s="27"/>
      <c r="G51" s="27"/>
      <c r="H51" s="22">
        <f>G51/0.0075</f>
        <v>0</v>
      </c>
      <c r="I51" s="20"/>
      <c r="J51" s="16"/>
      <c r="K51" s="35"/>
      <c r="L51" s="16"/>
      <c r="M51" s="16">
        <f t="shared" ref="M51:M56" si="39">K51+L51</f>
        <v>0</v>
      </c>
      <c r="N51" s="35"/>
      <c r="O51" s="16"/>
      <c r="P51" s="16">
        <f t="shared" ref="P51:P56" si="40">N51+O51</f>
        <v>0</v>
      </c>
      <c r="Q51" s="35"/>
      <c r="R51" s="16"/>
      <c r="S51" s="16">
        <f t="shared" ref="S51:S56" si="41">Q51+R51</f>
        <v>0</v>
      </c>
      <c r="T51" s="35"/>
      <c r="U51" s="16"/>
      <c r="V51" s="16">
        <f t="shared" ref="V51:V56" si="42">T51+U51</f>
        <v>0</v>
      </c>
      <c r="W51" s="35"/>
      <c r="X51" s="16"/>
      <c r="Y51" s="16">
        <f t="shared" ref="Y51:Y56" si="43">W51+X51</f>
        <v>0</v>
      </c>
      <c r="Z51" s="35"/>
      <c r="AA51" s="16"/>
      <c r="AB51" s="16">
        <f t="shared" ref="AB51:AB56" si="44">Z51+AA51</f>
        <v>0</v>
      </c>
      <c r="AC51" s="20">
        <f t="shared" ref="AC51:AC56" si="45">(Q51+T51+W51+Z51)/1000</f>
        <v>0</v>
      </c>
      <c r="AD51" s="16"/>
      <c r="AE51" s="16">
        <f t="shared" ref="AE51:AE56" si="46">AC51+AD51</f>
        <v>0</v>
      </c>
      <c r="AF51" s="34" t="e">
        <f t="shared" ref="AF51:AF56" si="47">Q51/AC51/1000</f>
        <v>#DIV/0!</v>
      </c>
      <c r="AG51" s="16"/>
      <c r="AH51" s="26" t="e">
        <f t="shared" ref="AH51:AH56" si="48">S51/AE51/1000</f>
        <v>#DIV/0!</v>
      </c>
      <c r="AJ51" s="1"/>
    </row>
    <row r="52" spans="1:53">
      <c r="A52" s="145" t="e" vm="1">
        <v>#VALUE!</v>
      </c>
      <c r="B52" s="146"/>
      <c r="C52" s="7">
        <v>176.28299999999999</v>
      </c>
      <c r="D52">
        <v>5</v>
      </c>
      <c r="E52" s="27"/>
      <c r="F52" s="27"/>
      <c r="G52" s="27"/>
      <c r="H52" s="22">
        <f t="shared" ref="H52:H56" si="49">G52/0.0075</f>
        <v>0</v>
      </c>
      <c r="I52" s="20"/>
      <c r="J52" s="16"/>
      <c r="K52" s="35"/>
      <c r="L52" s="16"/>
      <c r="M52" s="16">
        <f t="shared" si="39"/>
        <v>0</v>
      </c>
      <c r="N52" s="35"/>
      <c r="O52" s="16"/>
      <c r="P52" s="16">
        <f t="shared" si="40"/>
        <v>0</v>
      </c>
      <c r="Q52" s="35"/>
      <c r="R52" s="16"/>
      <c r="S52" s="16">
        <f t="shared" si="41"/>
        <v>0</v>
      </c>
      <c r="T52" s="35"/>
      <c r="U52" s="16"/>
      <c r="V52" s="16">
        <f t="shared" si="42"/>
        <v>0</v>
      </c>
      <c r="W52" s="35"/>
      <c r="X52" s="16"/>
      <c r="Y52" s="16">
        <f t="shared" si="43"/>
        <v>0</v>
      </c>
      <c r="Z52" s="35"/>
      <c r="AA52" s="16"/>
      <c r="AB52" s="16">
        <f t="shared" si="44"/>
        <v>0</v>
      </c>
      <c r="AC52" s="20">
        <f t="shared" si="45"/>
        <v>0</v>
      </c>
      <c r="AD52" s="16"/>
      <c r="AE52" s="16">
        <f t="shared" si="46"/>
        <v>0</v>
      </c>
      <c r="AF52" s="34" t="e">
        <f t="shared" si="47"/>
        <v>#DIV/0!</v>
      </c>
      <c r="AG52" s="16"/>
      <c r="AH52" s="26" t="e">
        <f t="shared" si="48"/>
        <v>#DIV/0!</v>
      </c>
      <c r="AJ52" s="1"/>
    </row>
    <row r="53" spans="1:53">
      <c r="A53" s="145"/>
      <c r="B53" s="146"/>
      <c r="C53" s="7">
        <v>352.56599999999997</v>
      </c>
      <c r="D53">
        <v>10</v>
      </c>
      <c r="E53" s="27"/>
      <c r="F53" s="27"/>
      <c r="G53" s="27"/>
      <c r="H53" s="22">
        <f t="shared" si="49"/>
        <v>0</v>
      </c>
      <c r="I53" s="20"/>
      <c r="J53" s="16"/>
      <c r="K53" s="35"/>
      <c r="L53" s="16"/>
      <c r="M53" s="16">
        <f t="shared" si="39"/>
        <v>0</v>
      </c>
      <c r="N53" s="35"/>
      <c r="O53" s="16"/>
      <c r="P53" s="16">
        <f t="shared" si="40"/>
        <v>0</v>
      </c>
      <c r="Q53" s="35"/>
      <c r="R53" s="16"/>
      <c r="S53" s="16">
        <f t="shared" si="41"/>
        <v>0</v>
      </c>
      <c r="T53" s="35"/>
      <c r="U53" s="16"/>
      <c r="V53" s="16">
        <f t="shared" si="42"/>
        <v>0</v>
      </c>
      <c r="W53" s="35"/>
      <c r="X53" s="16"/>
      <c r="Y53" s="16">
        <f t="shared" si="43"/>
        <v>0</v>
      </c>
      <c r="Z53" s="35"/>
      <c r="AA53" s="16"/>
      <c r="AB53" s="16">
        <f t="shared" si="44"/>
        <v>0</v>
      </c>
      <c r="AC53" s="20">
        <f t="shared" si="45"/>
        <v>0</v>
      </c>
      <c r="AD53" s="16"/>
      <c r="AE53" s="16">
        <f t="shared" si="46"/>
        <v>0</v>
      </c>
      <c r="AF53" s="34" t="e">
        <f t="shared" si="47"/>
        <v>#DIV/0!</v>
      </c>
      <c r="AG53" s="16"/>
      <c r="AH53" s="26" t="e">
        <f t="shared" si="48"/>
        <v>#DIV/0!</v>
      </c>
      <c r="AJ53" s="31"/>
      <c r="BA53" t="s">
        <v>36</v>
      </c>
    </row>
    <row r="54" spans="1:53">
      <c r="A54" s="145"/>
      <c r="B54" s="146"/>
      <c r="C54" s="7">
        <v>528.84900000000005</v>
      </c>
      <c r="D54">
        <v>15</v>
      </c>
      <c r="E54" s="27"/>
      <c r="F54" s="27"/>
      <c r="G54" s="27"/>
      <c r="H54" s="22">
        <f t="shared" si="49"/>
        <v>0</v>
      </c>
      <c r="I54" s="20"/>
      <c r="J54" s="16"/>
      <c r="K54" s="35"/>
      <c r="L54" s="16"/>
      <c r="M54" s="16">
        <f t="shared" si="39"/>
        <v>0</v>
      </c>
      <c r="N54" s="35"/>
      <c r="O54" s="16"/>
      <c r="P54" s="16">
        <f t="shared" si="40"/>
        <v>0</v>
      </c>
      <c r="Q54" s="35"/>
      <c r="R54" s="16"/>
      <c r="S54" s="16">
        <f t="shared" si="41"/>
        <v>0</v>
      </c>
      <c r="T54" s="35"/>
      <c r="U54" s="16"/>
      <c r="V54" s="16">
        <f t="shared" si="42"/>
        <v>0</v>
      </c>
      <c r="W54" s="35"/>
      <c r="X54" s="16"/>
      <c r="Y54" s="16">
        <f t="shared" si="43"/>
        <v>0</v>
      </c>
      <c r="Z54" s="35"/>
      <c r="AA54" s="16"/>
      <c r="AB54" s="16">
        <f t="shared" si="44"/>
        <v>0</v>
      </c>
      <c r="AC54" s="20">
        <f t="shared" si="45"/>
        <v>0</v>
      </c>
      <c r="AD54" s="16"/>
      <c r="AE54" s="16">
        <f t="shared" si="46"/>
        <v>0</v>
      </c>
      <c r="AF54" s="34" t="e">
        <f t="shared" si="47"/>
        <v>#DIV/0!</v>
      </c>
      <c r="AG54" s="16"/>
      <c r="AH54" s="26" t="e">
        <f t="shared" si="48"/>
        <v>#DIV/0!</v>
      </c>
    </row>
    <row r="55" spans="1:53">
      <c r="A55" s="145"/>
      <c r="B55" s="146"/>
      <c r="C55" s="7">
        <v>705.13199999999995</v>
      </c>
      <c r="D55">
        <v>20</v>
      </c>
      <c r="E55" s="126"/>
      <c r="F55" s="27"/>
      <c r="G55" s="27"/>
      <c r="H55" s="22">
        <f t="shared" si="49"/>
        <v>0</v>
      </c>
      <c r="I55" s="20"/>
      <c r="J55" s="16"/>
      <c r="K55" s="35"/>
      <c r="L55" s="16"/>
      <c r="M55" s="16">
        <f t="shared" si="39"/>
        <v>0</v>
      </c>
      <c r="N55" s="35"/>
      <c r="O55" s="16"/>
      <c r="P55" s="16">
        <f t="shared" si="40"/>
        <v>0</v>
      </c>
      <c r="Q55" s="35"/>
      <c r="R55" s="16"/>
      <c r="S55" s="16">
        <f t="shared" si="41"/>
        <v>0</v>
      </c>
      <c r="T55" s="35"/>
      <c r="U55" s="16"/>
      <c r="V55" s="16">
        <f t="shared" si="42"/>
        <v>0</v>
      </c>
      <c r="W55" s="35"/>
      <c r="X55" s="16"/>
      <c r="Y55" s="16">
        <f t="shared" si="43"/>
        <v>0</v>
      </c>
      <c r="Z55" s="35"/>
      <c r="AA55" s="16"/>
      <c r="AB55" s="16">
        <f t="shared" si="44"/>
        <v>0</v>
      </c>
      <c r="AC55" s="20">
        <f t="shared" si="45"/>
        <v>0</v>
      </c>
      <c r="AD55" s="16"/>
      <c r="AE55" s="16">
        <f t="shared" si="46"/>
        <v>0</v>
      </c>
      <c r="AF55" s="34" t="e">
        <f t="shared" si="47"/>
        <v>#DIV/0!</v>
      </c>
      <c r="AG55" s="16"/>
      <c r="AH55" s="26" t="e">
        <f t="shared" si="48"/>
        <v>#DIV/0!</v>
      </c>
    </row>
    <row r="56" spans="1:53" s="17" customFormat="1">
      <c r="A56" s="147"/>
      <c r="B56" s="148"/>
      <c r="C56" s="19">
        <v>881.41399999999999</v>
      </c>
      <c r="D56" s="17">
        <v>25</v>
      </c>
      <c r="E56" s="28"/>
      <c r="F56" s="28"/>
      <c r="G56" s="28"/>
      <c r="H56" s="30">
        <f t="shared" si="49"/>
        <v>0</v>
      </c>
      <c r="I56" s="21"/>
      <c r="J56" s="18"/>
      <c r="K56" s="124"/>
      <c r="L56" s="18"/>
      <c r="M56" s="18">
        <f t="shared" si="39"/>
        <v>0</v>
      </c>
      <c r="N56" s="124"/>
      <c r="O56" s="18"/>
      <c r="P56" s="18">
        <f t="shared" si="40"/>
        <v>0</v>
      </c>
      <c r="Q56" s="124"/>
      <c r="R56" s="18"/>
      <c r="S56" s="18">
        <f t="shared" si="41"/>
        <v>0</v>
      </c>
      <c r="T56" s="124"/>
      <c r="U56" s="18"/>
      <c r="V56" s="18">
        <f t="shared" si="42"/>
        <v>0</v>
      </c>
      <c r="W56" s="124"/>
      <c r="X56" s="18"/>
      <c r="Y56" s="18">
        <f t="shared" si="43"/>
        <v>0</v>
      </c>
      <c r="Z56" s="124"/>
      <c r="AA56" s="18"/>
      <c r="AB56" s="18">
        <f t="shared" si="44"/>
        <v>0</v>
      </c>
      <c r="AC56" s="21">
        <f t="shared" si="45"/>
        <v>0</v>
      </c>
      <c r="AD56" s="18"/>
      <c r="AE56" s="18">
        <f t="shared" si="46"/>
        <v>0</v>
      </c>
      <c r="AF56" s="125" t="e">
        <f t="shared" si="47"/>
        <v>#DIV/0!</v>
      </c>
      <c r="AG56" s="18"/>
      <c r="AH56" s="26" t="e">
        <f t="shared" si="48"/>
        <v>#DIV/0!</v>
      </c>
      <c r="AI56" s="19"/>
      <c r="AK56" s="19"/>
    </row>
    <row r="57" spans="1:53" s="128" customFormat="1">
      <c r="A57" s="127"/>
      <c r="B57" s="127"/>
      <c r="E57" s="129"/>
      <c r="F57" s="129"/>
      <c r="G57" s="129"/>
      <c r="H57" s="130"/>
      <c r="I57" s="131"/>
      <c r="J57" s="132"/>
      <c r="K57" s="133"/>
      <c r="L57" s="132"/>
      <c r="M57" s="132"/>
      <c r="N57" s="133"/>
      <c r="O57" s="132"/>
      <c r="P57" s="132"/>
      <c r="Q57" s="133"/>
      <c r="R57" s="132"/>
      <c r="S57" s="132"/>
      <c r="T57" s="133"/>
      <c r="U57" s="132"/>
      <c r="V57" s="132"/>
      <c r="W57" s="133"/>
      <c r="X57" s="132"/>
      <c r="Y57" s="132"/>
      <c r="Z57" s="133"/>
      <c r="AA57" s="132"/>
      <c r="AB57" s="132"/>
      <c r="AC57" s="131"/>
      <c r="AD57" s="132"/>
      <c r="AE57" s="132"/>
      <c r="AF57" s="134"/>
      <c r="AG57" s="132"/>
      <c r="AH57" s="135"/>
      <c r="AI57" s="136"/>
      <c r="AK57" s="136"/>
    </row>
    <row r="58" spans="1:53" s="128" customFormat="1">
      <c r="A58" s="127"/>
      <c r="B58" s="127"/>
      <c r="E58" s="129"/>
      <c r="F58" s="129"/>
      <c r="G58" s="129"/>
      <c r="H58" s="130"/>
      <c r="I58" s="131"/>
      <c r="J58" s="132"/>
      <c r="K58" s="133"/>
      <c r="L58" s="132"/>
      <c r="M58" s="132"/>
      <c r="N58" s="133"/>
      <c r="O58" s="132"/>
      <c r="P58" s="132"/>
      <c r="Q58" s="133"/>
      <c r="R58" s="132"/>
      <c r="S58" s="132"/>
      <c r="T58" s="133"/>
      <c r="U58" s="132"/>
      <c r="V58" s="132"/>
      <c r="W58" s="133"/>
      <c r="X58" s="132"/>
      <c r="Y58" s="132"/>
      <c r="Z58" s="133"/>
      <c r="AA58" s="132"/>
      <c r="AB58" s="132"/>
      <c r="AC58" s="131"/>
      <c r="AD58" s="132"/>
      <c r="AE58" s="132"/>
      <c r="AF58" s="134"/>
      <c r="AG58" s="132"/>
      <c r="AH58" s="135"/>
      <c r="AI58" s="136"/>
      <c r="AK58" s="136"/>
    </row>
    <row r="59" spans="1:53" s="138" customFormat="1">
      <c r="A59" s="137" t="s">
        <v>75</v>
      </c>
      <c r="B59" s="138" t="s">
        <v>74</v>
      </c>
      <c r="C59" s="139" t="s">
        <v>76</v>
      </c>
      <c r="I59" s="139" t="s">
        <v>22</v>
      </c>
      <c r="K59" s="139" t="s">
        <v>25</v>
      </c>
      <c r="N59" s="139" t="s">
        <v>26</v>
      </c>
      <c r="O59" s="137"/>
      <c r="P59" s="137"/>
      <c r="Q59" s="139" t="s">
        <v>27</v>
      </c>
      <c r="T59" s="139" t="s">
        <v>28</v>
      </c>
      <c r="U59" s="137"/>
      <c r="V59" s="137"/>
      <c r="W59" s="139" t="s">
        <v>29</v>
      </c>
      <c r="Z59" s="139" t="s">
        <v>54</v>
      </c>
      <c r="AC59" s="139" t="s">
        <v>64</v>
      </c>
      <c r="AF59" s="139" t="s">
        <v>34</v>
      </c>
      <c r="AI59" s="168" t="s">
        <v>86</v>
      </c>
      <c r="AJ59" s="167"/>
      <c r="AK59" s="168" t="s">
        <v>87</v>
      </c>
      <c r="AL59" s="167"/>
      <c r="AM59" s="167"/>
    </row>
    <row r="60" spans="1:53">
      <c r="A60" s="1" t="s">
        <v>37</v>
      </c>
      <c r="B60" s="15" t="s">
        <v>53</v>
      </c>
      <c r="C60" s="8" t="s">
        <v>21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35</v>
      </c>
      <c r="I60" s="8" t="s">
        <v>23</v>
      </c>
      <c r="J60" s="1" t="s">
        <v>24</v>
      </c>
      <c r="K60" s="8" t="s">
        <v>31</v>
      </c>
      <c r="L60" s="1" t="s">
        <v>32</v>
      </c>
      <c r="M60" s="1" t="s">
        <v>33</v>
      </c>
      <c r="N60" s="8" t="s">
        <v>31</v>
      </c>
      <c r="O60" s="1" t="s">
        <v>32</v>
      </c>
      <c r="P60" s="1" t="s">
        <v>33</v>
      </c>
      <c r="Q60" s="8" t="s">
        <v>31</v>
      </c>
      <c r="R60" s="1" t="s">
        <v>32</v>
      </c>
      <c r="S60" s="1" t="s">
        <v>33</v>
      </c>
      <c r="T60" s="8" t="s">
        <v>31</v>
      </c>
      <c r="U60" s="1" t="s">
        <v>32</v>
      </c>
      <c r="V60" s="1" t="s">
        <v>33</v>
      </c>
      <c r="W60" s="8" t="s">
        <v>31</v>
      </c>
      <c r="X60" s="1" t="s">
        <v>32</v>
      </c>
      <c r="Y60" s="1" t="s">
        <v>33</v>
      </c>
      <c r="Z60" s="8" t="s">
        <v>31</v>
      </c>
      <c r="AA60" s="1" t="s">
        <v>32</v>
      </c>
      <c r="AB60" s="1" t="s">
        <v>33</v>
      </c>
      <c r="AC60" s="8" t="s">
        <v>31</v>
      </c>
      <c r="AD60" s="1" t="s">
        <v>32</v>
      </c>
      <c r="AE60" s="1" t="s">
        <v>33</v>
      </c>
      <c r="AF60" s="8" t="s">
        <v>31</v>
      </c>
      <c r="AG60" s="1" t="s">
        <v>32</v>
      </c>
      <c r="AH60" s="1" t="s">
        <v>33</v>
      </c>
      <c r="AI60" s="97" t="s">
        <v>31</v>
      </c>
      <c r="AJ60" s="95" t="s">
        <v>32</v>
      </c>
      <c r="AK60" s="97" t="s">
        <v>31</v>
      </c>
      <c r="AL60" s="95" t="s">
        <v>32</v>
      </c>
      <c r="AM60" s="95" t="s">
        <v>33</v>
      </c>
    </row>
    <row r="61" spans="1:53">
      <c r="A61" s="1" t="s">
        <v>38</v>
      </c>
      <c r="B61" s="15" t="s">
        <v>59</v>
      </c>
      <c r="C61" s="7">
        <v>0</v>
      </c>
      <c r="D61">
        <v>0</v>
      </c>
      <c r="E61" s="27">
        <v>1.2345900000000001</v>
      </c>
      <c r="F61" s="27">
        <v>1.7000000000000001E-4</v>
      </c>
      <c r="G61" s="27">
        <v>0.19001399999999999</v>
      </c>
      <c r="H61" s="22">
        <f>G61/0.0075</f>
        <v>25.3352</v>
      </c>
      <c r="I61" s="20"/>
      <c r="J61" s="224"/>
      <c r="L61" s="224"/>
      <c r="O61" s="224"/>
      <c r="Q61" s="7">
        <v>0</v>
      </c>
      <c r="R61" s="224"/>
      <c r="T61" s="7">
        <v>0</v>
      </c>
      <c r="U61" s="224"/>
      <c r="W61" s="7">
        <v>0</v>
      </c>
      <c r="X61" s="224"/>
      <c r="Z61" s="7">
        <v>0</v>
      </c>
      <c r="AA61" s="224"/>
      <c r="AC61" s="7">
        <v>0</v>
      </c>
      <c r="AD61" s="224"/>
      <c r="AE61">
        <v>0</v>
      </c>
      <c r="AG61" s="224"/>
      <c r="AI61" s="223"/>
      <c r="AJ61" s="224"/>
      <c r="AK61" s="223">
        <f>AI61*(7710000000000000000)*23.1662*3.016/(6.022E+23)*(C61*24*60*60)</f>
        <v>0</v>
      </c>
      <c r="AL61" s="224"/>
      <c r="AM61" s="237">
        <f>AK61+AL61</f>
        <v>0</v>
      </c>
    </row>
    <row r="62" spans="1:53">
      <c r="A62" s="1" t="s">
        <v>79</v>
      </c>
      <c r="B62" s="140" t="s">
        <v>81</v>
      </c>
      <c r="C62" s="7">
        <v>3.5256599999999998</v>
      </c>
      <c r="D62">
        <v>0.1</v>
      </c>
      <c r="E62" s="27">
        <v>1.19452</v>
      </c>
      <c r="F62" s="27">
        <v>1.6000000000000001E-4</v>
      </c>
      <c r="G62" s="27">
        <v>0.16284399999999999</v>
      </c>
      <c r="H62" s="22">
        <f t="shared" ref="H62" si="50">G62/0.0075</f>
        <v>21.712533333333333</v>
      </c>
      <c r="I62" s="20"/>
      <c r="J62" s="224"/>
      <c r="K62" s="35">
        <v>121400</v>
      </c>
      <c r="L62" s="224"/>
      <c r="M62" s="16">
        <f>K62+L62</f>
        <v>121400</v>
      </c>
      <c r="N62" s="35">
        <v>3403000</v>
      </c>
      <c r="O62" s="224"/>
      <c r="P62" s="16">
        <f>N62+O62</f>
        <v>3403000</v>
      </c>
      <c r="Q62" s="35">
        <v>65.19</v>
      </c>
      <c r="R62" s="224"/>
      <c r="S62" s="16">
        <f>Q62+R62</f>
        <v>65.19</v>
      </c>
      <c r="T62" s="35">
        <v>0.2029</v>
      </c>
      <c r="U62" s="224"/>
      <c r="V62" s="16">
        <f>T62+U62</f>
        <v>0.2029</v>
      </c>
      <c r="W62" s="35">
        <v>8.3620000000000005E-4</v>
      </c>
      <c r="X62" s="224"/>
      <c r="Y62" s="16">
        <f>W62+X62</f>
        <v>8.3620000000000005E-4</v>
      </c>
      <c r="Z62" s="35">
        <v>0</v>
      </c>
      <c r="AA62" s="224"/>
      <c r="AB62" s="16">
        <f>Z62+AA62</f>
        <v>0</v>
      </c>
      <c r="AC62" s="20">
        <f>(Q62+T62+W62+Z62)/1000</f>
        <v>6.5393736199999997E-2</v>
      </c>
      <c r="AD62" s="224"/>
      <c r="AE62" s="16">
        <f>AC62+AD62</f>
        <v>6.5393736199999997E-2</v>
      </c>
      <c r="AF62" s="34">
        <f>Q62/AC62/1000</f>
        <v>0.99688446918865603</v>
      </c>
      <c r="AG62" s="224"/>
      <c r="AH62" s="26">
        <f>S62/AE62/1000</f>
        <v>0.99688446918865603</v>
      </c>
      <c r="AI62" s="223"/>
      <c r="AJ62" s="224"/>
      <c r="AK62" s="223">
        <f>AI62*(7710000000000000000)*23.1662*3.016/(6.022E+23)*(C62*24*60*60)</f>
        <v>0</v>
      </c>
      <c r="AL62" s="224"/>
      <c r="AM62" s="237">
        <f>AK62+AL62</f>
        <v>0</v>
      </c>
    </row>
    <row r="63" spans="1:53">
      <c r="A63" s="1" t="s">
        <v>73</v>
      </c>
      <c r="B63" s="158">
        <v>0</v>
      </c>
      <c r="C63" s="7">
        <v>35.256599999999999</v>
      </c>
      <c r="D63">
        <v>1</v>
      </c>
      <c r="E63" s="27">
        <v>1.1789400000000001</v>
      </c>
      <c r="F63" s="27">
        <v>1.7000000000000001E-4</v>
      </c>
      <c r="G63" s="27">
        <v>0.15178</v>
      </c>
      <c r="H63" s="22">
        <f>G63/0.0075</f>
        <v>20.237333333333336</v>
      </c>
      <c r="I63" s="20"/>
      <c r="J63" s="224"/>
      <c r="K63" s="35">
        <v>117700</v>
      </c>
      <c r="L63" s="224"/>
      <c r="M63" s="16">
        <f t="shared" ref="M63:M68" si="51">K63+L63</f>
        <v>117700</v>
      </c>
      <c r="N63" s="35">
        <v>3401000</v>
      </c>
      <c r="O63" s="224"/>
      <c r="P63" s="16">
        <f t="shared" ref="P63:P68" si="52">N63+O63</f>
        <v>3401000</v>
      </c>
      <c r="Q63" s="35">
        <v>1517</v>
      </c>
      <c r="R63" s="224"/>
      <c r="S63" s="16">
        <f t="shared" ref="S63:S68" si="53">Q63+R63</f>
        <v>1517</v>
      </c>
      <c r="T63" s="35">
        <v>31.06</v>
      </c>
      <c r="U63" s="224"/>
      <c r="V63" s="16">
        <f t="shared" ref="V63:V68" si="54">T63+U63</f>
        <v>31.06</v>
      </c>
      <c r="W63" s="35">
        <v>1.3360000000000001</v>
      </c>
      <c r="X63" s="224"/>
      <c r="Y63" s="16">
        <f t="shared" ref="Y63:Y68" si="55">W63+X63</f>
        <v>1.3360000000000001</v>
      </c>
      <c r="Z63" s="35">
        <v>9.0399999999999994E-3</v>
      </c>
      <c r="AA63" s="224"/>
      <c r="AB63" s="16">
        <f t="shared" ref="AB63:AB68" si="56">Z63+AA63</f>
        <v>9.0399999999999994E-3</v>
      </c>
      <c r="AC63" s="20">
        <f t="shared" ref="AC63:AC68" si="57">(Q63+T63+W63+Z63)/1000</f>
        <v>1.5494050399999999</v>
      </c>
      <c r="AD63" s="224"/>
      <c r="AE63" s="16">
        <f t="shared" ref="AE63:AE68" si="58">AC63+AD63</f>
        <v>1.5494050399999999</v>
      </c>
      <c r="AF63" s="34">
        <f t="shared" ref="AF63:AF68" si="59">Q63/AC63/1000</f>
        <v>0.97908549464896544</v>
      </c>
      <c r="AG63" s="224"/>
      <c r="AH63" s="26">
        <f t="shared" ref="AH63:AH68" si="60">S63/AE63/1000</f>
        <v>0.97908549464896544</v>
      </c>
      <c r="AI63" s="223"/>
      <c r="AJ63" s="224"/>
      <c r="AK63" s="223">
        <f>AI63*(7710000000000000000)*23.1662*3.016/(6.022E+23)*(C63*24*60*60)</f>
        <v>0</v>
      </c>
      <c r="AL63" s="224"/>
      <c r="AM63" s="237">
        <f t="shared" ref="AM63:AM68" si="61">AK63+AL63</f>
        <v>0</v>
      </c>
    </row>
    <row r="64" spans="1:53">
      <c r="A64" s="145" t="e" vm="1">
        <v>#VALUE!</v>
      </c>
      <c r="B64" s="146"/>
      <c r="C64" s="7">
        <v>176.28299999999999</v>
      </c>
      <c r="D64">
        <v>5</v>
      </c>
      <c r="E64" s="27">
        <v>1.13592</v>
      </c>
      <c r="F64" s="27">
        <v>1.6000000000000001E-4</v>
      </c>
      <c r="G64" s="27">
        <v>0.119656</v>
      </c>
      <c r="H64" s="22">
        <f t="shared" ref="H64:H68" si="62">G64/0.0075</f>
        <v>15.954133333333333</v>
      </c>
      <c r="I64" s="20"/>
      <c r="J64" s="224"/>
      <c r="K64" s="35">
        <v>102400</v>
      </c>
      <c r="L64" s="224"/>
      <c r="M64" s="16">
        <f t="shared" si="51"/>
        <v>102400</v>
      </c>
      <c r="N64" s="35">
        <v>3393000</v>
      </c>
      <c r="O64" s="224"/>
      <c r="P64" s="16">
        <f t="shared" si="52"/>
        <v>3393000</v>
      </c>
      <c r="Q64" s="35">
        <v>6758</v>
      </c>
      <c r="R64" s="224"/>
      <c r="S64" s="16">
        <f t="shared" si="53"/>
        <v>6758</v>
      </c>
      <c r="T64" s="35">
        <v>616.9</v>
      </c>
      <c r="U64" s="224"/>
      <c r="V64" s="16">
        <f t="shared" si="54"/>
        <v>616.9</v>
      </c>
      <c r="W64" s="35">
        <v>128.19999999999999</v>
      </c>
      <c r="X64" s="224"/>
      <c r="Y64" s="16">
        <f t="shared" si="55"/>
        <v>128.19999999999999</v>
      </c>
      <c r="Z64" s="35">
        <v>4.6829999999999998</v>
      </c>
      <c r="AA64" s="224"/>
      <c r="AB64" s="16">
        <f t="shared" si="56"/>
        <v>4.6829999999999998</v>
      </c>
      <c r="AC64" s="20">
        <f t="shared" si="57"/>
        <v>7.5077829999999999</v>
      </c>
      <c r="AD64" s="224"/>
      <c r="AE64" s="16">
        <f t="shared" si="58"/>
        <v>7.5077829999999999</v>
      </c>
      <c r="AF64" s="34">
        <f t="shared" si="59"/>
        <v>0.90013256909529749</v>
      </c>
      <c r="AG64" s="224"/>
      <c r="AH64" s="26">
        <f t="shared" si="60"/>
        <v>0.90013256909529749</v>
      </c>
      <c r="AI64" s="223"/>
      <c r="AJ64" s="224"/>
      <c r="AK64" s="223">
        <f>AI64*(7710000000000000000)*23.1662*3.016/(6.022E+23)*(C64*24*60*60)</f>
        <v>0</v>
      </c>
      <c r="AL64" s="224"/>
      <c r="AM64" s="237">
        <f t="shared" si="61"/>
        <v>0</v>
      </c>
    </row>
    <row r="65" spans="1:53">
      <c r="A65" s="145"/>
      <c r="B65" s="146"/>
      <c r="C65" s="7">
        <v>352.56599999999997</v>
      </c>
      <c r="D65">
        <v>10</v>
      </c>
      <c r="E65" s="27">
        <v>1.08226</v>
      </c>
      <c r="F65" s="27">
        <v>1.8000000000000001E-4</v>
      </c>
      <c r="G65" s="27">
        <v>7.6008000000000006E-2</v>
      </c>
      <c r="H65" s="22">
        <f t="shared" si="62"/>
        <v>10.134400000000001</v>
      </c>
      <c r="I65" s="20"/>
      <c r="J65" s="224"/>
      <c r="K65" s="35">
        <v>85570</v>
      </c>
      <c r="L65" s="224"/>
      <c r="M65" s="16">
        <f t="shared" si="51"/>
        <v>85570</v>
      </c>
      <c r="N65" s="35">
        <v>3382000</v>
      </c>
      <c r="O65" s="224"/>
      <c r="P65" s="16">
        <f t="shared" si="52"/>
        <v>3382000</v>
      </c>
      <c r="Q65" s="35">
        <v>11020</v>
      </c>
      <c r="R65" s="224"/>
      <c r="S65" s="16">
        <f t="shared" si="53"/>
        <v>11020</v>
      </c>
      <c r="T65" s="35">
        <v>1796</v>
      </c>
      <c r="U65" s="224"/>
      <c r="V65" s="16">
        <f t="shared" si="54"/>
        <v>1796</v>
      </c>
      <c r="W65" s="35">
        <v>643.79999999999995</v>
      </c>
      <c r="X65" s="224"/>
      <c r="Y65" s="16">
        <f t="shared" si="55"/>
        <v>643.79999999999995</v>
      </c>
      <c r="Z65" s="35">
        <v>51.45</v>
      </c>
      <c r="AA65" s="224"/>
      <c r="AB65" s="16">
        <f t="shared" si="56"/>
        <v>51.45</v>
      </c>
      <c r="AC65" s="20">
        <f t="shared" si="57"/>
        <v>13.51125</v>
      </c>
      <c r="AD65" s="224"/>
      <c r="AE65" s="16">
        <f t="shared" si="58"/>
        <v>13.51125</v>
      </c>
      <c r="AF65" s="34">
        <f t="shared" si="59"/>
        <v>0.81561661578314359</v>
      </c>
      <c r="AG65" s="224"/>
      <c r="AH65" s="26">
        <f t="shared" si="60"/>
        <v>0.81561661578314359</v>
      </c>
      <c r="AI65" s="223"/>
      <c r="AJ65" s="224"/>
      <c r="AK65" s="223">
        <f>AI65*(7710000000000000000)*23.1662*3.016/(6.022E+23)*(C65*24*60*60)</f>
        <v>0</v>
      </c>
      <c r="AL65" s="224"/>
      <c r="AM65" s="237">
        <f t="shared" si="61"/>
        <v>0</v>
      </c>
      <c r="BA65" t="s">
        <v>36</v>
      </c>
    </row>
    <row r="66" spans="1:53">
      <c r="A66" s="145"/>
      <c r="B66" s="146"/>
      <c r="C66" s="7">
        <v>528.84900000000005</v>
      </c>
      <c r="D66">
        <v>15</v>
      </c>
      <c r="E66" s="27">
        <v>1.03457</v>
      </c>
      <c r="F66" s="27">
        <v>1.8000000000000001E-4</v>
      </c>
      <c r="G66" s="27">
        <v>3.3415E-2</v>
      </c>
      <c r="H66" s="22">
        <f t="shared" si="62"/>
        <v>4.4553333333333338</v>
      </c>
      <c r="I66" s="20"/>
      <c r="J66" s="224"/>
      <c r="K66" s="35">
        <v>70900</v>
      </c>
      <c r="L66" s="224"/>
      <c r="M66" s="16">
        <f t="shared" si="51"/>
        <v>70900</v>
      </c>
      <c r="N66" s="35">
        <v>3371000</v>
      </c>
      <c r="O66" s="224"/>
      <c r="P66" s="16">
        <f t="shared" si="52"/>
        <v>3371000</v>
      </c>
      <c r="Q66" s="35">
        <v>13690</v>
      </c>
      <c r="R66" s="224"/>
      <c r="S66" s="16">
        <f t="shared" si="53"/>
        <v>13690</v>
      </c>
      <c r="T66" s="35">
        <v>3126</v>
      </c>
      <c r="U66" s="224"/>
      <c r="V66" s="16">
        <f t="shared" si="54"/>
        <v>3126</v>
      </c>
      <c r="W66" s="35">
        <v>1394</v>
      </c>
      <c r="X66" s="224"/>
      <c r="Y66" s="16">
        <f t="shared" si="55"/>
        <v>1394</v>
      </c>
      <c r="Z66" s="35">
        <v>184.4</v>
      </c>
      <c r="AA66" s="224"/>
      <c r="AB66" s="16">
        <f t="shared" si="56"/>
        <v>184.4</v>
      </c>
      <c r="AC66" s="20">
        <f t="shared" si="57"/>
        <v>18.394400000000001</v>
      </c>
      <c r="AD66" s="224"/>
      <c r="AE66" s="16">
        <f t="shared" si="58"/>
        <v>18.394400000000001</v>
      </c>
      <c r="AF66" s="34">
        <f t="shared" si="59"/>
        <v>0.74424824946722912</v>
      </c>
      <c r="AG66" s="224"/>
      <c r="AH66" s="26">
        <f t="shared" si="60"/>
        <v>0.74424824946722912</v>
      </c>
      <c r="AI66" s="223"/>
      <c r="AJ66" s="224"/>
      <c r="AK66" s="223">
        <f>AI66*(7710000000000000000)*23.1662*3.016/(6.022E+23)*(C66*24*60*60)</f>
        <v>0</v>
      </c>
      <c r="AL66" s="224"/>
      <c r="AM66" s="237">
        <f t="shared" si="61"/>
        <v>0</v>
      </c>
    </row>
    <row r="67" spans="1:53" s="3" customFormat="1">
      <c r="A67" s="145"/>
      <c r="B67" s="146"/>
      <c r="C67" s="178">
        <v>705.13199999999995</v>
      </c>
      <c r="D67" s="3">
        <v>20</v>
      </c>
      <c r="E67" s="179">
        <v>0.99038000000000004</v>
      </c>
      <c r="F67" s="179">
        <v>1.6000000000000001E-4</v>
      </c>
      <c r="G67" s="179">
        <v>-9.7129999999999994E-3</v>
      </c>
      <c r="H67" s="180">
        <f t="shared" si="62"/>
        <v>-1.2950666666666666</v>
      </c>
      <c r="I67" s="181"/>
      <c r="J67" s="224"/>
      <c r="K67" s="182">
        <v>58060</v>
      </c>
      <c r="L67" s="224"/>
      <c r="M67" s="176">
        <f t="shared" si="51"/>
        <v>58060</v>
      </c>
      <c r="N67" s="182">
        <v>3359000</v>
      </c>
      <c r="O67" s="224"/>
      <c r="P67" s="176">
        <f t="shared" si="52"/>
        <v>3359000</v>
      </c>
      <c r="Q67" s="182">
        <v>15320</v>
      </c>
      <c r="R67" s="224"/>
      <c r="S67" s="176">
        <f t="shared" si="53"/>
        <v>15320</v>
      </c>
      <c r="T67" s="182">
        <v>4472</v>
      </c>
      <c r="U67" s="224"/>
      <c r="V67" s="176">
        <f t="shared" si="54"/>
        <v>4472</v>
      </c>
      <c r="W67" s="182">
        <v>2202</v>
      </c>
      <c r="X67" s="224"/>
      <c r="Y67" s="176">
        <f t="shared" si="55"/>
        <v>2202</v>
      </c>
      <c r="Z67" s="182">
        <v>425.4</v>
      </c>
      <c r="AA67" s="224"/>
      <c r="AB67" s="176">
        <f t="shared" si="56"/>
        <v>425.4</v>
      </c>
      <c r="AC67" s="181">
        <f t="shared" si="57"/>
        <v>22.419400000000003</v>
      </c>
      <c r="AD67" s="224"/>
      <c r="AE67" s="176">
        <f t="shared" si="58"/>
        <v>22.419400000000003</v>
      </c>
      <c r="AF67" s="183">
        <f t="shared" si="59"/>
        <v>0.68333675299071328</v>
      </c>
      <c r="AG67" s="224"/>
      <c r="AH67" s="184">
        <f t="shared" si="60"/>
        <v>0.68333675299071328</v>
      </c>
      <c r="AI67" s="171"/>
      <c r="AJ67" s="224"/>
      <c r="AK67" s="171">
        <f>AI67*(7710000000000000000)*23.1662*3.016/(6.022E+23)*(C67*24*60*60)</f>
        <v>0</v>
      </c>
      <c r="AL67" s="224"/>
      <c r="AM67" s="237">
        <f t="shared" si="61"/>
        <v>0</v>
      </c>
    </row>
    <row r="68" spans="1:53" s="239" customFormat="1">
      <c r="A68" s="147"/>
      <c r="B68" s="148"/>
      <c r="C68" s="238">
        <v>881.41399999999999</v>
      </c>
      <c r="D68" s="239">
        <v>25</v>
      </c>
      <c r="E68" s="240">
        <v>0.94781000000000004</v>
      </c>
      <c r="F68" s="240">
        <v>1.6000000000000001E-4</v>
      </c>
      <c r="G68" s="240">
        <v>-5.5064000000000002E-2</v>
      </c>
      <c r="H68" s="241">
        <f t="shared" si="62"/>
        <v>-7.3418666666666672</v>
      </c>
      <c r="I68" s="242"/>
      <c r="J68" s="226"/>
      <c r="K68" s="243">
        <v>46880</v>
      </c>
      <c r="L68" s="226"/>
      <c r="M68" s="229">
        <f t="shared" si="51"/>
        <v>46880</v>
      </c>
      <c r="N68" s="243">
        <v>3347000</v>
      </c>
      <c r="O68" s="226"/>
      <c r="P68" s="229">
        <f t="shared" si="52"/>
        <v>3347000</v>
      </c>
      <c r="Q68" s="243">
        <v>16240</v>
      </c>
      <c r="R68" s="226"/>
      <c r="S68" s="229">
        <f t="shared" si="53"/>
        <v>16240</v>
      </c>
      <c r="T68" s="243">
        <v>5756</v>
      </c>
      <c r="U68" s="226"/>
      <c r="V68" s="229">
        <f t="shared" si="54"/>
        <v>5756</v>
      </c>
      <c r="W68" s="243">
        <v>2968</v>
      </c>
      <c r="X68" s="226"/>
      <c r="Y68" s="229">
        <f t="shared" si="55"/>
        <v>2968</v>
      </c>
      <c r="Z68" s="243">
        <v>779.2</v>
      </c>
      <c r="AA68" s="226"/>
      <c r="AB68" s="229">
        <f t="shared" si="56"/>
        <v>779.2</v>
      </c>
      <c r="AC68" s="242">
        <f t="shared" si="57"/>
        <v>25.743200000000002</v>
      </c>
      <c r="AD68" s="226"/>
      <c r="AE68" s="229">
        <f t="shared" si="58"/>
        <v>25.743200000000002</v>
      </c>
      <c r="AF68" s="244">
        <f t="shared" si="59"/>
        <v>0.63084620404611702</v>
      </c>
      <c r="AG68" s="226"/>
      <c r="AH68" s="245">
        <f t="shared" si="60"/>
        <v>0.63084620404611702</v>
      </c>
      <c r="AI68" s="225"/>
      <c r="AJ68" s="226"/>
      <c r="AK68" s="225">
        <f>AI68*(7710000000000000000)*23.1662*3.016/(6.022E+23)*(C68*24*60*60)</f>
        <v>0</v>
      </c>
      <c r="AL68" s="226"/>
      <c r="AM68" s="246">
        <f t="shared" si="61"/>
        <v>0</v>
      </c>
    </row>
    <row r="69" spans="1:53">
      <c r="A69" s="32"/>
      <c r="B69" s="120"/>
      <c r="E69" s="27"/>
      <c r="F69" s="27"/>
      <c r="G69" s="27"/>
      <c r="H69" s="22"/>
      <c r="I69" s="20"/>
      <c r="J69" s="16"/>
      <c r="K69" s="35"/>
      <c r="L69" s="16"/>
      <c r="M69" s="16"/>
      <c r="N69" s="35"/>
      <c r="O69" s="16"/>
      <c r="P69" s="16"/>
      <c r="Q69" s="35"/>
      <c r="R69" s="16"/>
      <c r="S69" s="16"/>
      <c r="T69" s="35"/>
      <c r="U69" s="16"/>
      <c r="V69" s="16"/>
      <c r="W69" s="35"/>
      <c r="X69" s="16"/>
      <c r="Y69" s="16"/>
      <c r="Z69" s="35"/>
      <c r="AA69" s="16"/>
      <c r="AB69" s="16"/>
      <c r="AC69" s="20"/>
      <c r="AD69" s="16"/>
      <c r="AE69" s="16"/>
      <c r="AF69" s="34"/>
      <c r="AG69" s="16"/>
      <c r="AH69" s="26"/>
    </row>
    <row r="70" spans="1:53" s="138" customFormat="1">
      <c r="A70" s="137" t="s">
        <v>75</v>
      </c>
      <c r="B70" s="138" t="s">
        <v>74</v>
      </c>
      <c r="C70" s="139" t="s">
        <v>76</v>
      </c>
      <c r="I70" s="139" t="s">
        <v>22</v>
      </c>
      <c r="K70" s="139" t="s">
        <v>25</v>
      </c>
      <c r="N70" s="139" t="s">
        <v>26</v>
      </c>
      <c r="O70" s="137"/>
      <c r="P70" s="137"/>
      <c r="Q70" s="139" t="s">
        <v>27</v>
      </c>
      <c r="T70" s="139" t="s">
        <v>28</v>
      </c>
      <c r="U70" s="137"/>
      <c r="V70" s="137"/>
      <c r="W70" s="139" t="s">
        <v>29</v>
      </c>
      <c r="Z70" s="139" t="s">
        <v>54</v>
      </c>
      <c r="AC70" s="139" t="s">
        <v>64</v>
      </c>
      <c r="AF70" s="139" t="s">
        <v>34</v>
      </c>
      <c r="AI70" s="221" t="s">
        <v>86</v>
      </c>
      <c r="AJ70" s="220"/>
      <c r="AK70" s="221" t="s">
        <v>87</v>
      </c>
      <c r="AL70" s="220"/>
      <c r="AM70" s="220"/>
    </row>
    <row r="71" spans="1:53">
      <c r="A71" s="1" t="s">
        <v>37</v>
      </c>
      <c r="B71" s="15" t="s">
        <v>53</v>
      </c>
      <c r="C71" s="8" t="s">
        <v>21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35</v>
      </c>
      <c r="I71" s="8" t="s">
        <v>23</v>
      </c>
      <c r="J71" s="1" t="s">
        <v>24</v>
      </c>
      <c r="K71" s="8" t="s">
        <v>31</v>
      </c>
      <c r="L71" s="1" t="s">
        <v>32</v>
      </c>
      <c r="M71" s="1" t="s">
        <v>33</v>
      </c>
      <c r="N71" s="8" t="s">
        <v>31</v>
      </c>
      <c r="O71" s="1" t="s">
        <v>32</v>
      </c>
      <c r="P71" s="1" t="s">
        <v>33</v>
      </c>
      <c r="Q71" s="8" t="s">
        <v>31</v>
      </c>
      <c r="R71" s="1" t="s">
        <v>32</v>
      </c>
      <c r="S71" s="1" t="s">
        <v>33</v>
      </c>
      <c r="T71" s="8" t="s">
        <v>31</v>
      </c>
      <c r="U71" s="1" t="s">
        <v>32</v>
      </c>
      <c r="V71" s="1" t="s">
        <v>33</v>
      </c>
      <c r="W71" s="8" t="s">
        <v>31</v>
      </c>
      <c r="X71" s="1" t="s">
        <v>32</v>
      </c>
      <c r="Y71" s="1" t="s">
        <v>33</v>
      </c>
      <c r="Z71" s="8" t="s">
        <v>31</v>
      </c>
      <c r="AA71" s="1" t="s">
        <v>32</v>
      </c>
      <c r="AB71" s="1" t="s">
        <v>33</v>
      </c>
      <c r="AC71" s="8" t="s">
        <v>31</v>
      </c>
      <c r="AD71" s="1" t="s">
        <v>32</v>
      </c>
      <c r="AE71" s="1" t="s">
        <v>33</v>
      </c>
      <c r="AF71" s="8" t="s">
        <v>31</v>
      </c>
      <c r="AG71" s="1" t="s">
        <v>32</v>
      </c>
      <c r="AH71" s="1" t="s">
        <v>33</v>
      </c>
      <c r="AI71" s="216" t="s">
        <v>31</v>
      </c>
      <c r="AJ71" s="215" t="s">
        <v>32</v>
      </c>
      <c r="AK71" s="216" t="s">
        <v>31</v>
      </c>
      <c r="AL71" s="215" t="s">
        <v>32</v>
      </c>
      <c r="AM71" s="215" t="s">
        <v>33</v>
      </c>
    </row>
    <row r="72" spans="1:53">
      <c r="A72" s="1" t="s">
        <v>38</v>
      </c>
      <c r="B72" s="15" t="s">
        <v>59</v>
      </c>
      <c r="C72" s="7">
        <v>0</v>
      </c>
      <c r="D72">
        <v>0</v>
      </c>
      <c r="E72" s="27">
        <v>1.2273799999999999</v>
      </c>
      <c r="F72" s="27">
        <v>2.2000000000000001E-4</v>
      </c>
      <c r="G72" s="27">
        <v>0.185256</v>
      </c>
      <c r="H72" s="22">
        <f>G72/0.0075</f>
        <v>24.700800000000001</v>
      </c>
      <c r="I72" s="20"/>
      <c r="J72" s="224"/>
      <c r="L72" s="224"/>
      <c r="O72" s="224"/>
      <c r="Q72" s="7">
        <v>0</v>
      </c>
      <c r="R72" s="224"/>
      <c r="T72" s="7">
        <v>0</v>
      </c>
      <c r="U72" s="224"/>
      <c r="W72" s="7">
        <v>0</v>
      </c>
      <c r="X72" s="224"/>
      <c r="Z72" s="7">
        <v>0</v>
      </c>
      <c r="AA72" s="224"/>
      <c r="AC72" s="7">
        <v>0</v>
      </c>
      <c r="AD72" s="224"/>
      <c r="AE72">
        <v>0</v>
      </c>
      <c r="AG72" s="224"/>
      <c r="AI72" s="219">
        <v>1.8255100000000001E-4</v>
      </c>
      <c r="AJ72" s="224"/>
      <c r="AK72" s="219">
        <f>AI72*(7710000000000000000)*23.1662*3.016/(6.022E+23)*(C72*24*60*60)</f>
        <v>0</v>
      </c>
      <c r="AL72" s="224"/>
      <c r="AM72" s="217">
        <f>AK72+AL72</f>
        <v>0</v>
      </c>
    </row>
    <row r="73" spans="1:53">
      <c r="A73" s="1" t="s">
        <v>79</v>
      </c>
      <c r="B73" s="140" t="s">
        <v>81</v>
      </c>
      <c r="C73" s="7">
        <v>3.5256599999999998</v>
      </c>
      <c r="D73">
        <v>0.1</v>
      </c>
      <c r="E73" s="27">
        <v>1.1881900000000001</v>
      </c>
      <c r="F73" s="27">
        <v>2.4000000000000001E-4</v>
      </c>
      <c r="G73" s="27">
        <v>0.158384</v>
      </c>
      <c r="H73" s="22">
        <f t="shared" ref="H73" si="63">G73/0.0075</f>
        <v>21.117866666666668</v>
      </c>
      <c r="I73" s="20"/>
      <c r="J73" s="224"/>
      <c r="K73" s="35">
        <v>121400</v>
      </c>
      <c r="L73" s="224"/>
      <c r="M73" s="16">
        <f>K73+L73</f>
        <v>121400</v>
      </c>
      <c r="N73" s="35">
        <v>3403000</v>
      </c>
      <c r="O73" s="224"/>
      <c r="P73" s="16">
        <f>N73+O73</f>
        <v>3403000</v>
      </c>
      <c r="Q73" s="35">
        <v>65.5</v>
      </c>
      <c r="R73" s="224"/>
      <c r="S73" s="16">
        <f>Q73+R73</f>
        <v>65.5</v>
      </c>
      <c r="T73" s="35">
        <v>0.2044</v>
      </c>
      <c r="U73" s="224"/>
      <c r="V73" s="16">
        <f>T73+U73</f>
        <v>0.2044</v>
      </c>
      <c r="W73" s="35">
        <v>8.4460000000000004E-4</v>
      </c>
      <c r="X73" s="224"/>
      <c r="Y73" s="16">
        <f>W73+X73</f>
        <v>8.4460000000000004E-4</v>
      </c>
      <c r="Z73" s="35">
        <v>0</v>
      </c>
      <c r="AA73" s="224"/>
      <c r="AB73" s="16">
        <f>Z73+AA73</f>
        <v>0</v>
      </c>
      <c r="AC73" s="20">
        <f>(Q73+T73+W73+Z73)/1000</f>
        <v>6.5705244600000004E-2</v>
      </c>
      <c r="AD73" s="224"/>
      <c r="AE73" s="16">
        <f>AC73+AD73</f>
        <v>6.5705244600000004E-2</v>
      </c>
      <c r="AF73" s="34">
        <f>Q73/AC73/1000</f>
        <v>0.99687628284089813</v>
      </c>
      <c r="AG73" s="224"/>
      <c r="AH73" s="26">
        <f>S73/AE73/1000</f>
        <v>0.99687628284089813</v>
      </c>
      <c r="AI73" s="219">
        <v>1.7706500000000001E-4</v>
      </c>
      <c r="AJ73" s="224"/>
      <c r="AK73" s="219">
        <f>AI73*(7710000000000000000)*23.1662*3.016/(6.022E+23)*(C73*24*60*60)</f>
        <v>4.824881596488087E-2</v>
      </c>
      <c r="AL73" s="224"/>
      <c r="AM73" s="217">
        <f>AK73+AL73</f>
        <v>4.824881596488087E-2</v>
      </c>
    </row>
    <row r="74" spans="1:53">
      <c r="A74" s="1" t="s">
        <v>73</v>
      </c>
      <c r="B74" s="157">
        <v>0.1</v>
      </c>
      <c r="C74" s="7">
        <v>35.256599999999999</v>
      </c>
      <c r="D74">
        <v>1</v>
      </c>
      <c r="E74" s="27">
        <v>1.1727099999999999</v>
      </c>
      <c r="F74" s="27">
        <v>2.2000000000000001E-4</v>
      </c>
      <c r="G74" s="27">
        <v>0.14727399999999999</v>
      </c>
      <c r="H74" s="22">
        <f>G74/0.0075</f>
        <v>19.636533333333333</v>
      </c>
      <c r="I74" s="20"/>
      <c r="J74" s="224"/>
      <c r="K74" s="35">
        <v>117700</v>
      </c>
      <c r="L74" s="224"/>
      <c r="M74" s="16">
        <f t="shared" ref="M74:M79" si="64">K74+L74</f>
        <v>117700</v>
      </c>
      <c r="N74" s="35">
        <v>3401000</v>
      </c>
      <c r="O74" s="224"/>
      <c r="P74" s="16">
        <f t="shared" ref="P74:P79" si="65">N74+O74</f>
        <v>3401000</v>
      </c>
      <c r="Q74" s="35">
        <v>1522</v>
      </c>
      <c r="R74" s="224"/>
      <c r="S74" s="16">
        <f t="shared" ref="S74:S79" si="66">Q74+R74</f>
        <v>1522</v>
      </c>
      <c r="T74" s="35">
        <v>31.17</v>
      </c>
      <c r="U74" s="224"/>
      <c r="V74" s="16">
        <f t="shared" ref="V74:V79" si="67">T74+U74</f>
        <v>31.17</v>
      </c>
      <c r="W74" s="35">
        <v>1.3480000000000001</v>
      </c>
      <c r="X74" s="224"/>
      <c r="Y74" s="16">
        <f t="shared" ref="Y74:Y79" si="68">W74+X74</f>
        <v>1.3480000000000001</v>
      </c>
      <c r="Z74" s="35">
        <v>9.1280000000000007E-3</v>
      </c>
      <c r="AA74" s="224"/>
      <c r="AB74" s="16">
        <f t="shared" ref="AB74:AB79" si="69">Z74+AA74</f>
        <v>9.1280000000000007E-3</v>
      </c>
      <c r="AC74" s="20">
        <f t="shared" ref="AC74:AC79" si="70">(Q74+T74+W74+Z74)/1000</f>
        <v>1.5545271279999999</v>
      </c>
      <c r="AD74" s="224"/>
      <c r="AE74" s="16">
        <f t="shared" ref="AE74:AE79" si="71">AC74+AD74</f>
        <v>1.5545271279999999</v>
      </c>
      <c r="AF74" s="34">
        <f t="shared" ref="AF74:AF79" si="72">Q74/AC74/1000</f>
        <v>0.97907586981653505</v>
      </c>
      <c r="AG74" s="224"/>
      <c r="AH74" s="26">
        <f t="shared" ref="AH74:AH79" si="73">S74/AE74/1000</f>
        <v>0.97907586981653505</v>
      </c>
      <c r="AI74" s="219">
        <v>1.7365600000000001E-4</v>
      </c>
      <c r="AJ74" s="224"/>
      <c r="AK74" s="219">
        <f>AI74*(7710000000000000000)*23.1662*3.016/(6.022E+23)*(C74*24*60*60)</f>
        <v>0.47319890352115629</v>
      </c>
      <c r="AL74" s="224"/>
      <c r="AM74" s="217">
        <f t="shared" ref="AM74:AM79" si="74">AK74+AL74</f>
        <v>0.47319890352115629</v>
      </c>
    </row>
    <row r="75" spans="1:53">
      <c r="A75" s="145" t="e" vm="1">
        <v>#VALUE!</v>
      </c>
      <c r="B75" s="146"/>
      <c r="C75" s="7">
        <v>176.28299999999999</v>
      </c>
      <c r="D75">
        <v>5</v>
      </c>
      <c r="E75" s="27">
        <v>1.12974</v>
      </c>
      <c r="F75" s="27">
        <v>2.3000000000000001E-4</v>
      </c>
      <c r="G75" s="27">
        <v>0.114841</v>
      </c>
      <c r="H75" s="22">
        <f t="shared" ref="H75:H79" si="75">G75/0.0075</f>
        <v>15.312133333333334</v>
      </c>
      <c r="I75" s="20"/>
      <c r="J75" s="224"/>
      <c r="K75" s="35">
        <v>102400</v>
      </c>
      <c r="L75" s="224"/>
      <c r="M75" s="16">
        <f t="shared" si="64"/>
        <v>102400</v>
      </c>
      <c r="N75" s="35">
        <v>3393000</v>
      </c>
      <c r="O75" s="224"/>
      <c r="P75" s="16">
        <f t="shared" si="65"/>
        <v>3393000</v>
      </c>
      <c r="Q75" s="35">
        <v>6780</v>
      </c>
      <c r="R75" s="224"/>
      <c r="S75" s="16">
        <f t="shared" si="66"/>
        <v>6780</v>
      </c>
      <c r="T75" s="35">
        <v>618.29999999999995</v>
      </c>
      <c r="U75" s="224"/>
      <c r="V75" s="16">
        <f t="shared" si="67"/>
        <v>618.29999999999995</v>
      </c>
      <c r="W75" s="35">
        <v>129.1</v>
      </c>
      <c r="X75" s="224"/>
      <c r="Y75" s="16">
        <f t="shared" si="68"/>
        <v>129.1</v>
      </c>
      <c r="Z75" s="35">
        <v>4.7119999999999997</v>
      </c>
      <c r="AA75" s="224"/>
      <c r="AB75" s="16">
        <f t="shared" si="69"/>
        <v>4.7119999999999997</v>
      </c>
      <c r="AC75" s="20">
        <f t="shared" si="70"/>
        <v>7.5321120000000006</v>
      </c>
      <c r="AD75" s="224"/>
      <c r="AE75" s="16">
        <f t="shared" si="71"/>
        <v>7.5321120000000006</v>
      </c>
      <c r="AF75" s="34">
        <f t="shared" si="72"/>
        <v>0.90014593516400165</v>
      </c>
      <c r="AG75" s="224"/>
      <c r="AH75" s="26">
        <f t="shared" si="73"/>
        <v>0.90014593516400165</v>
      </c>
      <c r="AI75" s="219">
        <v>1.66102E-4</v>
      </c>
      <c r="AJ75" s="224"/>
      <c r="AK75" s="219">
        <f>AI75*(7710000000000000000)*23.1662*3.016/(6.022E+23)*(C75*24*60*60)</f>
        <v>2.2630742465757328</v>
      </c>
      <c r="AL75" s="224"/>
      <c r="AM75" s="217">
        <f t="shared" si="74"/>
        <v>2.2630742465757328</v>
      </c>
    </row>
    <row r="76" spans="1:53">
      <c r="A76" s="145"/>
      <c r="B76" s="146"/>
      <c r="C76" s="7">
        <v>352.56599999999997</v>
      </c>
      <c r="D76">
        <v>10</v>
      </c>
      <c r="E76" s="27">
        <v>1.07691</v>
      </c>
      <c r="F76" s="27">
        <v>2.0000000000000001E-4</v>
      </c>
      <c r="G76" s="27">
        <v>7.1416999999999994E-2</v>
      </c>
      <c r="H76" s="22">
        <f t="shared" si="75"/>
        <v>9.5222666666666669</v>
      </c>
      <c r="I76" s="20"/>
      <c r="J76" s="224"/>
      <c r="K76" s="35">
        <v>85590</v>
      </c>
      <c r="L76" s="224"/>
      <c r="M76" s="16">
        <f t="shared" si="64"/>
        <v>85590</v>
      </c>
      <c r="N76" s="35">
        <v>3382000</v>
      </c>
      <c r="O76" s="224"/>
      <c r="P76" s="16">
        <f t="shared" si="65"/>
        <v>3382000</v>
      </c>
      <c r="Q76" s="35">
        <v>11060</v>
      </c>
      <c r="R76" s="224"/>
      <c r="S76" s="16">
        <f t="shared" si="66"/>
        <v>11060</v>
      </c>
      <c r="T76" s="35">
        <v>1799</v>
      </c>
      <c r="U76" s="224"/>
      <c r="V76" s="16">
        <f t="shared" si="67"/>
        <v>1799</v>
      </c>
      <c r="W76" s="35">
        <v>648.1</v>
      </c>
      <c r="X76" s="224"/>
      <c r="Y76" s="16">
        <f t="shared" si="68"/>
        <v>648.1</v>
      </c>
      <c r="Z76" s="35">
        <v>51.74</v>
      </c>
      <c r="AA76" s="224"/>
      <c r="AB76" s="16">
        <f t="shared" si="69"/>
        <v>51.74</v>
      </c>
      <c r="AC76" s="20">
        <f t="shared" si="70"/>
        <v>13.55884</v>
      </c>
      <c r="AD76" s="224"/>
      <c r="AE76" s="16">
        <f t="shared" si="71"/>
        <v>13.55884</v>
      </c>
      <c r="AF76" s="34">
        <f t="shared" si="72"/>
        <v>0.8157039982771388</v>
      </c>
      <c r="AG76" s="224"/>
      <c r="AH76" s="26">
        <f t="shared" si="73"/>
        <v>0.8157039982771388</v>
      </c>
      <c r="AI76" s="219">
        <v>1.61955E-4</v>
      </c>
      <c r="AJ76" s="224"/>
      <c r="AK76" s="247">
        <f>AI76*(7710000000000000000)*23.1662*3.016/(6.022E+23)*(C76*24*60*60)</f>
        <v>4.4131460139453198</v>
      </c>
      <c r="AL76" s="224"/>
      <c r="AM76" s="250">
        <f t="shared" si="74"/>
        <v>4.4131460139453198</v>
      </c>
      <c r="BA76" t="s">
        <v>36</v>
      </c>
    </row>
    <row r="77" spans="1:53">
      <c r="A77" s="145"/>
      <c r="B77" s="146"/>
      <c r="C77" s="7">
        <v>528.84900000000005</v>
      </c>
      <c r="D77">
        <v>15</v>
      </c>
      <c r="E77" s="27">
        <v>1.0301800000000001</v>
      </c>
      <c r="F77" s="27">
        <v>2.1000000000000001E-4</v>
      </c>
      <c r="G77" s="27">
        <v>2.9295999999999999E-2</v>
      </c>
      <c r="H77" s="22">
        <f t="shared" si="75"/>
        <v>3.9061333333333335</v>
      </c>
      <c r="I77" s="20"/>
      <c r="J77" s="224"/>
      <c r="K77" s="35">
        <v>70940</v>
      </c>
      <c r="L77" s="224"/>
      <c r="M77" s="16">
        <f t="shared" si="64"/>
        <v>70940</v>
      </c>
      <c r="N77" s="35">
        <v>3371000</v>
      </c>
      <c r="O77" s="224"/>
      <c r="P77" s="16">
        <f t="shared" si="65"/>
        <v>3371000</v>
      </c>
      <c r="Q77" s="35">
        <v>13740</v>
      </c>
      <c r="R77" s="224"/>
      <c r="S77" s="16">
        <f t="shared" si="66"/>
        <v>13740</v>
      </c>
      <c r="T77" s="35">
        <v>3132</v>
      </c>
      <c r="U77" s="224"/>
      <c r="V77" s="16">
        <f t="shared" si="67"/>
        <v>3132</v>
      </c>
      <c r="W77" s="35">
        <v>1400</v>
      </c>
      <c r="X77" s="224"/>
      <c r="Y77" s="16">
        <f t="shared" si="68"/>
        <v>1400</v>
      </c>
      <c r="Z77" s="35">
        <v>185.1</v>
      </c>
      <c r="AA77" s="224"/>
      <c r="AB77" s="16">
        <f t="shared" si="69"/>
        <v>185.1</v>
      </c>
      <c r="AC77" s="20">
        <f t="shared" si="70"/>
        <v>18.457099999999997</v>
      </c>
      <c r="AD77" s="224"/>
      <c r="AE77" s="16">
        <f t="shared" si="71"/>
        <v>18.457099999999997</v>
      </c>
      <c r="AF77" s="34">
        <f t="shared" si="72"/>
        <v>0.74442897313229073</v>
      </c>
      <c r="AG77" s="224"/>
      <c r="AH77" s="26">
        <f t="shared" si="73"/>
        <v>0.74442897313229073</v>
      </c>
      <c r="AI77" s="247">
        <v>1.6111399999999999E-4</v>
      </c>
      <c r="AJ77" s="224"/>
      <c r="AK77" s="247">
        <f>AI77*(7710000000000000000)*23.1662*3.016/(6.022E+23)*(C77*24*60*60)</f>
        <v>6.585344140879748</v>
      </c>
      <c r="AL77" s="224"/>
      <c r="AM77" s="250">
        <f t="shared" si="74"/>
        <v>6.585344140879748</v>
      </c>
    </row>
    <row r="78" spans="1:53" s="3" customFormat="1">
      <c r="A78" s="145"/>
      <c r="B78" s="146"/>
      <c r="C78" s="178">
        <v>705.13199999999995</v>
      </c>
      <c r="D78" s="3">
        <v>20</v>
      </c>
      <c r="E78" s="179">
        <v>0.98546</v>
      </c>
      <c r="F78" s="179">
        <v>2.0000000000000001E-4</v>
      </c>
      <c r="G78" s="179">
        <v>-1.4755000000000001E-2</v>
      </c>
      <c r="H78" s="180">
        <f t="shared" si="75"/>
        <v>-1.9673333333333336</v>
      </c>
      <c r="I78" s="181"/>
      <c r="J78" s="224"/>
      <c r="K78" s="182">
        <v>58120</v>
      </c>
      <c r="L78" s="224"/>
      <c r="M78" s="176">
        <f t="shared" si="64"/>
        <v>58120</v>
      </c>
      <c r="N78" s="182">
        <v>3359000</v>
      </c>
      <c r="O78" s="224"/>
      <c r="P78" s="176">
        <f t="shared" si="65"/>
        <v>3359000</v>
      </c>
      <c r="Q78" s="182">
        <v>15380</v>
      </c>
      <c r="R78" s="224"/>
      <c r="S78" s="176">
        <f t="shared" si="66"/>
        <v>15380</v>
      </c>
      <c r="T78" s="182">
        <v>4476</v>
      </c>
      <c r="U78" s="224"/>
      <c r="V78" s="176">
        <f t="shared" si="67"/>
        <v>4476</v>
      </c>
      <c r="W78" s="182">
        <v>2214</v>
      </c>
      <c r="X78" s="224"/>
      <c r="Y78" s="176">
        <f t="shared" si="68"/>
        <v>2214</v>
      </c>
      <c r="Z78" s="182">
        <v>426.6</v>
      </c>
      <c r="AA78" s="224"/>
      <c r="AB78" s="176">
        <f t="shared" si="69"/>
        <v>426.6</v>
      </c>
      <c r="AC78" s="181">
        <f t="shared" si="70"/>
        <v>22.496599999999997</v>
      </c>
      <c r="AD78" s="224"/>
      <c r="AE78" s="176">
        <f t="shared" si="71"/>
        <v>22.496599999999997</v>
      </c>
      <c r="AF78" s="183">
        <f t="shared" si="72"/>
        <v>0.68365886400611653</v>
      </c>
      <c r="AG78" s="224"/>
      <c r="AH78" s="184">
        <f t="shared" si="73"/>
        <v>0.68365886400611653</v>
      </c>
      <c r="AI78" s="247">
        <v>1.6208499999999999E-4</v>
      </c>
      <c r="AJ78" s="224"/>
      <c r="AK78" s="223">
        <f>AI78*(7710000000000000000)*23.1662*3.016/(6.022E+23)*(C78*24*60*60)</f>
        <v>8.8333768228251959</v>
      </c>
      <c r="AL78" s="224"/>
      <c r="AM78" s="237">
        <f t="shared" si="74"/>
        <v>8.8333768228251959</v>
      </c>
    </row>
    <row r="79" spans="1:53" s="239" customFormat="1">
      <c r="A79" s="147"/>
      <c r="B79" s="148"/>
      <c r="C79" s="238">
        <v>881.41399999999999</v>
      </c>
      <c r="D79" s="239">
        <v>25</v>
      </c>
      <c r="E79" s="240">
        <v>0.94318999999999997</v>
      </c>
      <c r="F79" s="240">
        <v>2.2000000000000001E-4</v>
      </c>
      <c r="G79" s="240">
        <v>-6.0232000000000001E-2</v>
      </c>
      <c r="H79" s="241">
        <f t="shared" si="75"/>
        <v>-8.0309333333333335</v>
      </c>
      <c r="I79" s="242"/>
      <c r="J79" s="226"/>
      <c r="K79" s="243">
        <v>46960</v>
      </c>
      <c r="L79" s="226"/>
      <c r="M79" s="229">
        <f t="shared" si="64"/>
        <v>46960</v>
      </c>
      <c r="N79" s="243">
        <v>3347000</v>
      </c>
      <c r="O79" s="226"/>
      <c r="P79" s="229">
        <f t="shared" si="65"/>
        <v>3347000</v>
      </c>
      <c r="Q79" s="243">
        <v>16320</v>
      </c>
      <c r="R79" s="226"/>
      <c r="S79" s="229">
        <f t="shared" si="66"/>
        <v>16320</v>
      </c>
      <c r="T79" s="243">
        <v>5764</v>
      </c>
      <c r="U79" s="226"/>
      <c r="V79" s="229">
        <f t="shared" si="67"/>
        <v>5764</v>
      </c>
      <c r="W79" s="243">
        <v>2982</v>
      </c>
      <c r="X79" s="226"/>
      <c r="Y79" s="229">
        <f t="shared" si="68"/>
        <v>2982</v>
      </c>
      <c r="Z79" s="243">
        <v>780.8</v>
      </c>
      <c r="AA79" s="226"/>
      <c r="AB79" s="229">
        <f t="shared" si="69"/>
        <v>780.8</v>
      </c>
      <c r="AC79" s="242">
        <f t="shared" si="70"/>
        <v>25.846799999999998</v>
      </c>
      <c r="AD79" s="226"/>
      <c r="AE79" s="229">
        <f t="shared" si="71"/>
        <v>25.846799999999998</v>
      </c>
      <c r="AF79" s="244">
        <f t="shared" si="72"/>
        <v>0.63141278610891882</v>
      </c>
      <c r="AG79" s="226"/>
      <c r="AH79" s="245">
        <f t="shared" si="73"/>
        <v>0.63141278610891882</v>
      </c>
      <c r="AI79" s="225">
        <v>1.6441700000000001E-4</v>
      </c>
      <c r="AJ79" s="226"/>
      <c r="AK79" s="225">
        <f>AI79*(7710000000000000000)*23.1662*3.016/(6.022E+23)*(C79*24*60*60)</f>
        <v>11.200571222830042</v>
      </c>
      <c r="AL79" s="226"/>
      <c r="AM79" s="246">
        <f t="shared" si="74"/>
        <v>11.200571222830042</v>
      </c>
    </row>
    <row r="80" spans="1:53">
      <c r="A80" s="121"/>
      <c r="B80" s="122"/>
      <c r="E80" s="27"/>
      <c r="F80" s="27"/>
      <c r="G80" s="27"/>
      <c r="H80" s="22"/>
      <c r="I80" s="20"/>
      <c r="J80" s="16"/>
      <c r="K80" s="35"/>
      <c r="L80" s="16"/>
      <c r="M80" s="16"/>
      <c r="N80" s="35"/>
      <c r="O80" s="16"/>
      <c r="P80" s="16"/>
      <c r="Q80" s="35"/>
      <c r="R80" s="16"/>
      <c r="S80" s="16"/>
      <c r="T80" s="35"/>
      <c r="U80" s="16"/>
      <c r="V80" s="16"/>
      <c r="W80" s="35"/>
      <c r="X80" s="16"/>
      <c r="Y80" s="16"/>
      <c r="Z80" s="35"/>
      <c r="AA80" s="16"/>
      <c r="AB80" s="16"/>
      <c r="AC80" s="20"/>
      <c r="AD80" s="16"/>
      <c r="AE80" s="16"/>
      <c r="AF80" s="34"/>
      <c r="AG80" s="16"/>
      <c r="AH80" s="26"/>
    </row>
    <row r="81" spans="1:53" s="138" customFormat="1">
      <c r="A81" s="137" t="s">
        <v>75</v>
      </c>
      <c r="B81" s="138" t="s">
        <v>74</v>
      </c>
      <c r="C81" s="139" t="s">
        <v>76</v>
      </c>
      <c r="I81" s="139" t="s">
        <v>22</v>
      </c>
      <c r="K81" s="139" t="s">
        <v>25</v>
      </c>
      <c r="N81" s="139" t="s">
        <v>26</v>
      </c>
      <c r="O81" s="137"/>
      <c r="P81" s="137"/>
      <c r="Q81" s="139" t="s">
        <v>27</v>
      </c>
      <c r="T81" s="139" t="s">
        <v>28</v>
      </c>
      <c r="U81" s="137"/>
      <c r="V81" s="137"/>
      <c r="W81" s="139" t="s">
        <v>29</v>
      </c>
      <c r="Z81" s="139" t="s">
        <v>54</v>
      </c>
      <c r="AC81" s="139" t="s">
        <v>64</v>
      </c>
      <c r="AF81" s="139" t="s">
        <v>34</v>
      </c>
      <c r="AI81" s="221" t="s">
        <v>86</v>
      </c>
      <c r="AJ81" s="220"/>
      <c r="AK81" s="221" t="s">
        <v>87</v>
      </c>
      <c r="AL81" s="220"/>
      <c r="AM81" s="220"/>
    </row>
    <row r="82" spans="1:53">
      <c r="A82" s="1" t="s">
        <v>37</v>
      </c>
      <c r="B82" s="15" t="s">
        <v>53</v>
      </c>
      <c r="C82" s="8" t="s">
        <v>21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35</v>
      </c>
      <c r="I82" s="8" t="s">
        <v>23</v>
      </c>
      <c r="J82" s="1" t="s">
        <v>24</v>
      </c>
      <c r="K82" s="8" t="s">
        <v>31</v>
      </c>
      <c r="L82" s="1" t="s">
        <v>32</v>
      </c>
      <c r="M82" s="1" t="s">
        <v>33</v>
      </c>
      <c r="N82" s="8" t="s">
        <v>31</v>
      </c>
      <c r="O82" s="1" t="s">
        <v>32</v>
      </c>
      <c r="P82" s="1" t="s">
        <v>33</v>
      </c>
      <c r="Q82" s="8" t="s">
        <v>31</v>
      </c>
      <c r="R82" s="1" t="s">
        <v>32</v>
      </c>
      <c r="S82" s="1" t="s">
        <v>33</v>
      </c>
      <c r="T82" s="8" t="s">
        <v>31</v>
      </c>
      <c r="U82" s="1" t="s">
        <v>32</v>
      </c>
      <c r="V82" s="1" t="s">
        <v>33</v>
      </c>
      <c r="W82" s="8" t="s">
        <v>31</v>
      </c>
      <c r="X82" s="1" t="s">
        <v>32</v>
      </c>
      <c r="Y82" s="1" t="s">
        <v>33</v>
      </c>
      <c r="Z82" s="8" t="s">
        <v>31</v>
      </c>
      <c r="AA82" s="1" t="s">
        <v>32</v>
      </c>
      <c r="AB82" s="1" t="s">
        <v>33</v>
      </c>
      <c r="AC82" s="8" t="s">
        <v>31</v>
      </c>
      <c r="AD82" s="1" t="s">
        <v>32</v>
      </c>
      <c r="AE82" s="1" t="s">
        <v>33</v>
      </c>
      <c r="AF82" s="8" t="s">
        <v>31</v>
      </c>
      <c r="AG82" s="1" t="s">
        <v>32</v>
      </c>
      <c r="AH82" s="1" t="s">
        <v>33</v>
      </c>
      <c r="AI82" s="216" t="s">
        <v>31</v>
      </c>
      <c r="AJ82" s="215" t="s">
        <v>32</v>
      </c>
      <c r="AK82" s="216" t="s">
        <v>31</v>
      </c>
      <c r="AL82" s="215" t="s">
        <v>32</v>
      </c>
      <c r="AM82" s="215" t="s">
        <v>33</v>
      </c>
    </row>
    <row r="83" spans="1:53">
      <c r="A83" s="1" t="s">
        <v>38</v>
      </c>
      <c r="B83" s="15" t="s">
        <v>59</v>
      </c>
      <c r="C83" s="7">
        <v>0</v>
      </c>
      <c r="D83">
        <v>0</v>
      </c>
      <c r="E83" s="27">
        <v>1.1680600000000001</v>
      </c>
      <c r="F83" s="27">
        <v>2.1000000000000001E-4</v>
      </c>
      <c r="G83" s="27">
        <v>0.14388000000000001</v>
      </c>
      <c r="H83" s="22">
        <f>G83/0.0075</f>
        <v>19.184000000000001</v>
      </c>
      <c r="I83" s="20"/>
      <c r="J83" s="16"/>
      <c r="Q83" s="7">
        <v>0</v>
      </c>
      <c r="T83" s="7">
        <v>0</v>
      </c>
      <c r="W83" s="7">
        <v>0</v>
      </c>
      <c r="Z83" s="7">
        <v>0</v>
      </c>
      <c r="AC83" s="7">
        <v>0</v>
      </c>
      <c r="AD83">
        <v>0</v>
      </c>
      <c r="AE83">
        <v>0</v>
      </c>
      <c r="AI83" s="219">
        <v>1.6936399999999999E-3</v>
      </c>
      <c r="AJ83" s="218"/>
      <c r="AK83" s="219">
        <f>AI83*(7710000000000000000)*23.1662*3.016/(6.022E+23)*(C83*24*60*60)</f>
        <v>0</v>
      </c>
      <c r="AL83" s="222"/>
      <c r="AM83" s="217">
        <f>AK83+AL83</f>
        <v>0</v>
      </c>
    </row>
    <row r="84" spans="1:53">
      <c r="A84" s="1" t="s">
        <v>79</v>
      </c>
      <c r="B84" s="140" t="s">
        <v>81</v>
      </c>
      <c r="C84" s="7">
        <v>3.5256599999999998</v>
      </c>
      <c r="D84">
        <v>0.1</v>
      </c>
      <c r="E84" s="27">
        <v>1.1332599999999999</v>
      </c>
      <c r="F84" s="27">
        <v>2.2000000000000001E-4</v>
      </c>
      <c r="G84" s="27">
        <v>0.11759</v>
      </c>
      <c r="H84" s="22">
        <f t="shared" ref="H84" si="76">G84/0.0075</f>
        <v>15.678666666666667</v>
      </c>
      <c r="I84" s="20"/>
      <c r="J84" s="16"/>
      <c r="K84" s="35">
        <v>121400</v>
      </c>
      <c r="L84" s="16"/>
      <c r="M84" s="16">
        <f>K84+L84</f>
        <v>121400</v>
      </c>
      <c r="N84" s="35">
        <v>3403000</v>
      </c>
      <c r="O84" s="16"/>
      <c r="P84" s="16">
        <f>N84+O84</f>
        <v>3403000</v>
      </c>
      <c r="Q84" s="35">
        <v>67.75</v>
      </c>
      <c r="R84" s="16"/>
      <c r="S84" s="16">
        <f>Q84+R84</f>
        <v>67.75</v>
      </c>
      <c r="T84" s="35">
        <v>0.21590000000000001</v>
      </c>
      <c r="U84" s="16"/>
      <c r="V84" s="16">
        <f>T84+U84</f>
        <v>0.21590000000000001</v>
      </c>
      <c r="W84" s="35">
        <v>9.2639999999999997E-4</v>
      </c>
      <c r="X84" s="16"/>
      <c r="Y84" s="16">
        <f>W84+X84</f>
        <v>9.2639999999999997E-4</v>
      </c>
      <c r="Z84" s="35">
        <v>0</v>
      </c>
      <c r="AA84" s="16"/>
      <c r="AB84" s="16">
        <f>Z84+AA84</f>
        <v>0</v>
      </c>
      <c r="AC84" s="20">
        <f>(Q84+T84+W84+Z84)/1000</f>
        <v>6.7966826399999999E-2</v>
      </c>
      <c r="AD84" s="16"/>
      <c r="AE84" s="16">
        <f>AC84+AD84</f>
        <v>6.7966826399999999E-2</v>
      </c>
      <c r="AF84" s="34">
        <f>Q84/AC84/1000</f>
        <v>0.99680982015073161</v>
      </c>
      <c r="AG84" s="16" t="e">
        <f>R84/AD84</f>
        <v>#DIV/0!</v>
      </c>
      <c r="AH84" s="26">
        <f>S84/AE84/1000</f>
        <v>0.99680982015073161</v>
      </c>
      <c r="AI84" s="219">
        <v>1.6471599999999999E-3</v>
      </c>
      <c r="AJ84" s="218"/>
      <c r="AK84" s="219">
        <f>AI84*(7710000000000000000)*23.1662*3.016/(6.022E+23)*(C84*24*60*60)</f>
        <v>0.44883810863080326</v>
      </c>
      <c r="AL84" s="222"/>
      <c r="AM84" s="217">
        <f>AK84+AL84</f>
        <v>0.44883810863080326</v>
      </c>
    </row>
    <row r="85" spans="1:53">
      <c r="A85" s="1" t="s">
        <v>73</v>
      </c>
      <c r="B85" s="157">
        <v>1</v>
      </c>
      <c r="C85" s="7">
        <v>35.256599999999999</v>
      </c>
      <c r="D85">
        <v>1</v>
      </c>
      <c r="E85" s="27">
        <v>1.11924</v>
      </c>
      <c r="F85" s="27">
        <v>2.3000000000000001E-4</v>
      </c>
      <c r="G85" s="27">
        <v>0.10653700000000001</v>
      </c>
      <c r="H85" s="22">
        <f>G85/0.0075</f>
        <v>14.204933333333335</v>
      </c>
      <c r="I85" s="20"/>
      <c r="J85" s="16"/>
      <c r="K85" s="35">
        <v>117700</v>
      </c>
      <c r="L85" s="16"/>
      <c r="M85" s="16">
        <f t="shared" ref="M85:M90" si="77">K85+L85</f>
        <v>117700</v>
      </c>
      <c r="N85" s="35">
        <v>3401000</v>
      </c>
      <c r="O85" s="16"/>
      <c r="P85" s="16">
        <f t="shared" ref="P85:P90" si="78">N85+O85</f>
        <v>3401000</v>
      </c>
      <c r="Q85" s="35">
        <v>1572</v>
      </c>
      <c r="R85" s="16"/>
      <c r="S85" s="16">
        <f t="shared" ref="S85:S90" si="79">Q85+R85</f>
        <v>1572</v>
      </c>
      <c r="T85" s="35">
        <v>32.44</v>
      </c>
      <c r="U85" s="16"/>
      <c r="V85" s="16">
        <f t="shared" ref="V85:V90" si="80">T85+U85</f>
        <v>32.44</v>
      </c>
      <c r="W85" s="35">
        <v>1.452</v>
      </c>
      <c r="X85" s="16"/>
      <c r="Y85" s="16">
        <f t="shared" ref="Y85:Y90" si="81">W85+X85</f>
        <v>1.452</v>
      </c>
      <c r="Z85" s="35">
        <v>9.8410000000000008E-3</v>
      </c>
      <c r="AA85" s="16"/>
      <c r="AB85" s="16">
        <f t="shared" ref="AB85:AB90" si="82">Z85+AA85</f>
        <v>9.8410000000000008E-3</v>
      </c>
      <c r="AC85" s="20">
        <f t="shared" ref="AC85:AC90" si="83">(Q85+T85+W85+Z85)/1000</f>
        <v>1.6059018410000001</v>
      </c>
      <c r="AD85" s="16"/>
      <c r="AE85" s="16">
        <f t="shared" ref="AE85:AE90" si="84">AC85+AD85</f>
        <v>1.6059018410000001</v>
      </c>
      <c r="AF85" s="34">
        <f t="shared" ref="AF85:AF90" si="85">Q85/AC85/1000</f>
        <v>0.97888921966806564</v>
      </c>
      <c r="AG85" s="16" t="e">
        <f t="shared" ref="AG85:AG90" si="86">R85/AD85</f>
        <v>#DIV/0!</v>
      </c>
      <c r="AH85" s="26">
        <f t="shared" ref="AH85:AH90" si="87">S85/AE85/1000</f>
        <v>0.97888921966806564</v>
      </c>
      <c r="AI85" s="219">
        <v>1.6148200000000001E-3</v>
      </c>
      <c r="AJ85" s="218"/>
      <c r="AK85" s="219">
        <f>AI85*(7710000000000000000)*23.1662*3.016/(6.022E+23)*(C85*24*60*60)</f>
        <v>4.4002571370066894</v>
      </c>
      <c r="AL85" s="222"/>
      <c r="AM85" s="217">
        <f t="shared" ref="AM85:AM90" si="88">AK85+AL85</f>
        <v>4.4002571370066894</v>
      </c>
    </row>
    <row r="86" spans="1:53">
      <c r="A86" s="145" t="e" vm="1">
        <v>#VALUE!</v>
      </c>
      <c r="B86" s="146"/>
      <c r="C86" s="7">
        <v>176.28299999999999</v>
      </c>
      <c r="D86">
        <v>5</v>
      </c>
      <c r="E86" s="27">
        <v>1.0805400000000001</v>
      </c>
      <c r="F86" s="27">
        <v>2.2000000000000001E-4</v>
      </c>
      <c r="G86" s="27">
        <v>7.4537000000000006E-2</v>
      </c>
      <c r="H86" s="22">
        <f t="shared" ref="H86:H90" si="89">G86/0.0075</f>
        <v>9.9382666666666672</v>
      </c>
      <c r="I86" s="20"/>
      <c r="J86" s="16"/>
      <c r="K86" s="35">
        <v>102400</v>
      </c>
      <c r="L86" s="16"/>
      <c r="M86" s="16">
        <f t="shared" si="77"/>
        <v>102400</v>
      </c>
      <c r="N86" s="35">
        <v>3393000</v>
      </c>
      <c r="O86" s="16"/>
      <c r="P86" s="16">
        <f t="shared" si="78"/>
        <v>3393000</v>
      </c>
      <c r="Q86" s="35">
        <v>6996</v>
      </c>
      <c r="R86" s="16"/>
      <c r="S86" s="16">
        <f t="shared" si="79"/>
        <v>6996</v>
      </c>
      <c r="T86" s="35">
        <v>635.20000000000005</v>
      </c>
      <c r="U86" s="16"/>
      <c r="V86" s="16">
        <f t="shared" si="80"/>
        <v>635.20000000000005</v>
      </c>
      <c r="W86" s="35">
        <v>137.19999999999999</v>
      </c>
      <c r="X86" s="16"/>
      <c r="Y86" s="16">
        <f t="shared" si="81"/>
        <v>137.19999999999999</v>
      </c>
      <c r="Z86" s="35">
        <v>4.9960000000000004</v>
      </c>
      <c r="AA86" s="16"/>
      <c r="AB86" s="16">
        <f t="shared" si="82"/>
        <v>4.9960000000000004</v>
      </c>
      <c r="AC86" s="20">
        <f t="shared" si="83"/>
        <v>7.773396</v>
      </c>
      <c r="AD86" s="16"/>
      <c r="AE86" s="16">
        <f t="shared" si="84"/>
        <v>7.773396</v>
      </c>
      <c r="AF86" s="34">
        <f t="shared" si="85"/>
        <v>0.89999274448387812</v>
      </c>
      <c r="AG86" s="16" t="e">
        <f t="shared" si="86"/>
        <v>#DIV/0!</v>
      </c>
      <c r="AH86" s="26">
        <f t="shared" si="87"/>
        <v>0.89999274448387812</v>
      </c>
      <c r="AI86" s="219">
        <v>1.5389900000000001E-3</v>
      </c>
      <c r="AJ86" s="218"/>
      <c r="AK86" s="219">
        <f>AI86*(7710000000000000000)*23.1662*3.016/(6.022E+23)*(C86*24*60*60)</f>
        <v>20.96813183909638</v>
      </c>
      <c r="AL86" s="222"/>
      <c r="AM86" s="217">
        <f t="shared" si="88"/>
        <v>20.96813183909638</v>
      </c>
    </row>
    <row r="87" spans="1:53">
      <c r="A87" s="145"/>
      <c r="B87" s="146"/>
      <c r="C87" s="7">
        <v>352.56599999999997</v>
      </c>
      <c r="D87">
        <v>10</v>
      </c>
      <c r="E87" s="27">
        <v>1.0311900000000001</v>
      </c>
      <c r="F87" s="27">
        <v>2.2000000000000001E-4</v>
      </c>
      <c r="G87" s="27">
        <v>3.0247E-2</v>
      </c>
      <c r="H87" s="22">
        <f t="shared" si="89"/>
        <v>4.0329333333333333</v>
      </c>
      <c r="I87" s="20"/>
      <c r="J87" s="16"/>
      <c r="K87" s="35">
        <v>85800</v>
      </c>
      <c r="L87" s="16"/>
      <c r="M87" s="16">
        <f t="shared" si="77"/>
        <v>85800</v>
      </c>
      <c r="N87" s="35">
        <v>3382000</v>
      </c>
      <c r="O87" s="16"/>
      <c r="P87" s="16">
        <f t="shared" si="78"/>
        <v>3382000</v>
      </c>
      <c r="Q87" s="35">
        <v>11420</v>
      </c>
      <c r="R87" s="16"/>
      <c r="S87" s="16">
        <f t="shared" si="79"/>
        <v>11420</v>
      </c>
      <c r="T87" s="35">
        <v>1835</v>
      </c>
      <c r="U87" s="16"/>
      <c r="V87" s="16">
        <f t="shared" si="80"/>
        <v>1835</v>
      </c>
      <c r="W87" s="35">
        <v>682.1</v>
      </c>
      <c r="X87" s="16"/>
      <c r="Y87" s="16">
        <f t="shared" si="81"/>
        <v>682.1</v>
      </c>
      <c r="Z87" s="35">
        <v>54.08</v>
      </c>
      <c r="AA87" s="16"/>
      <c r="AB87" s="16">
        <f t="shared" si="82"/>
        <v>54.08</v>
      </c>
      <c r="AC87" s="20">
        <f t="shared" si="83"/>
        <v>13.99118</v>
      </c>
      <c r="AD87" s="16"/>
      <c r="AE87" s="16">
        <f t="shared" si="84"/>
        <v>13.99118</v>
      </c>
      <c r="AF87" s="34">
        <f t="shared" si="85"/>
        <v>0.8162285096753813</v>
      </c>
      <c r="AG87" s="16" t="e">
        <f t="shared" si="86"/>
        <v>#DIV/0!</v>
      </c>
      <c r="AH87" s="26">
        <f t="shared" si="87"/>
        <v>0.8162285096753813</v>
      </c>
      <c r="AI87" s="247">
        <v>1.4937500000000001E-3</v>
      </c>
      <c r="AJ87" s="248"/>
      <c r="AK87" s="247">
        <f>AI87*(7710000000000000000)*23.1662*3.016/(6.022E+23)*(C87*24*60*60)</f>
        <v>40.703509359580266</v>
      </c>
      <c r="AL87" s="249"/>
      <c r="AM87" s="250">
        <f t="shared" si="88"/>
        <v>40.703509359580266</v>
      </c>
      <c r="BA87" t="s">
        <v>36</v>
      </c>
    </row>
    <row r="88" spans="1:53" s="203" customFormat="1">
      <c r="A88" s="145"/>
      <c r="B88" s="146"/>
      <c r="C88" s="230">
        <v>528.84900000000005</v>
      </c>
      <c r="D88" s="203">
        <v>15</v>
      </c>
      <c r="E88" s="231">
        <v>0.98692999999999997</v>
      </c>
      <c r="F88" s="231">
        <v>2.2000000000000001E-4</v>
      </c>
      <c r="G88" s="231">
        <v>-1.3243E-2</v>
      </c>
      <c r="H88" s="232">
        <f t="shared" si="89"/>
        <v>-1.7657333333333334</v>
      </c>
      <c r="I88" s="233"/>
      <c r="J88" s="228"/>
      <c r="K88" s="234">
        <v>71310</v>
      </c>
      <c r="L88" s="228"/>
      <c r="M88" s="228">
        <f t="shared" si="77"/>
        <v>71310</v>
      </c>
      <c r="N88" s="234">
        <v>3370000</v>
      </c>
      <c r="O88" s="228"/>
      <c r="P88" s="228">
        <f t="shared" si="78"/>
        <v>3370000</v>
      </c>
      <c r="Q88" s="234">
        <v>14220</v>
      </c>
      <c r="R88" s="228"/>
      <c r="S88" s="228">
        <f t="shared" si="79"/>
        <v>14220</v>
      </c>
      <c r="T88" s="234">
        <v>3178</v>
      </c>
      <c r="U88" s="228"/>
      <c r="V88" s="228">
        <f t="shared" si="80"/>
        <v>3178</v>
      </c>
      <c r="W88" s="234">
        <v>1468</v>
      </c>
      <c r="X88" s="228"/>
      <c r="Y88" s="228">
        <f t="shared" si="81"/>
        <v>1468</v>
      </c>
      <c r="Z88" s="234">
        <v>191.6</v>
      </c>
      <c r="AA88" s="228"/>
      <c r="AB88" s="228">
        <f t="shared" si="82"/>
        <v>191.6</v>
      </c>
      <c r="AC88" s="233">
        <f t="shared" si="83"/>
        <v>19.057599999999997</v>
      </c>
      <c r="AD88" s="228"/>
      <c r="AE88" s="228">
        <f t="shared" si="84"/>
        <v>19.057599999999997</v>
      </c>
      <c r="AF88" s="235">
        <f t="shared" si="85"/>
        <v>0.74615901267735718</v>
      </c>
      <c r="AG88" s="228" t="e">
        <f t="shared" si="86"/>
        <v>#DIV/0!</v>
      </c>
      <c r="AH88" s="236">
        <f t="shared" si="87"/>
        <v>0.74615901267735718</v>
      </c>
      <c r="AI88" s="223">
        <v>1.4789099999999999E-3</v>
      </c>
      <c r="AJ88" s="224"/>
      <c r="AK88" s="223">
        <f>AI88*(7710000000000000000)*23.1662*3.016/(6.022E+23)*(C88*24*60*60)</f>
        <v>60.448696596127398</v>
      </c>
      <c r="AL88" s="227"/>
      <c r="AM88" s="237">
        <f t="shared" si="88"/>
        <v>60.448696596127398</v>
      </c>
    </row>
    <row r="89" spans="1:53" s="3" customFormat="1">
      <c r="A89" s="145"/>
      <c r="B89" s="146"/>
      <c r="C89" s="178">
        <v>705.13199999999995</v>
      </c>
      <c r="D89" s="3">
        <v>20</v>
      </c>
      <c r="E89" s="179">
        <v>0.94540999999999997</v>
      </c>
      <c r="F89" s="179">
        <v>2.1000000000000001E-4</v>
      </c>
      <c r="G89" s="179">
        <v>-5.7742000000000002E-2</v>
      </c>
      <c r="H89" s="180">
        <f t="shared" si="89"/>
        <v>-7.6989333333333336</v>
      </c>
      <c r="I89" s="181"/>
      <c r="J89" s="176"/>
      <c r="K89" s="182">
        <v>58670</v>
      </c>
      <c r="L89" s="176"/>
      <c r="M89" s="176">
        <f t="shared" si="77"/>
        <v>58670</v>
      </c>
      <c r="N89" s="182">
        <v>3358000</v>
      </c>
      <c r="O89" s="176"/>
      <c r="P89" s="176">
        <f t="shared" si="78"/>
        <v>3358000</v>
      </c>
      <c r="Q89" s="182">
        <v>15940</v>
      </c>
      <c r="R89" s="176"/>
      <c r="S89" s="176">
        <f t="shared" si="79"/>
        <v>15940</v>
      </c>
      <c r="T89" s="182">
        <v>4528</v>
      </c>
      <c r="U89" s="176"/>
      <c r="V89" s="176">
        <f t="shared" si="80"/>
        <v>4528</v>
      </c>
      <c r="W89" s="182">
        <v>2314</v>
      </c>
      <c r="X89" s="176"/>
      <c r="Y89" s="176">
        <f t="shared" si="81"/>
        <v>2314</v>
      </c>
      <c r="Z89" s="182">
        <v>437.9</v>
      </c>
      <c r="AA89" s="176"/>
      <c r="AB89" s="176">
        <f t="shared" si="82"/>
        <v>437.9</v>
      </c>
      <c r="AC89" s="181">
        <f t="shared" si="83"/>
        <v>23.219900000000003</v>
      </c>
      <c r="AD89" s="176"/>
      <c r="AE89" s="176">
        <f t="shared" si="84"/>
        <v>23.219900000000003</v>
      </c>
      <c r="AF89" s="183">
        <f t="shared" si="85"/>
        <v>0.68648013126671514</v>
      </c>
      <c r="AG89" s="176" t="e">
        <f t="shared" si="86"/>
        <v>#DIV/0!</v>
      </c>
      <c r="AH89" s="184">
        <f t="shared" si="87"/>
        <v>0.68648013126671514</v>
      </c>
      <c r="AI89" s="223">
        <v>1.48179E-3</v>
      </c>
      <c r="AJ89" s="224"/>
      <c r="AK89" s="223">
        <f>AI89*(7710000000000000000)*23.1662*3.016/(6.022E+23)*(C89*24*60*60)</f>
        <v>80.755217585181526</v>
      </c>
      <c r="AL89" s="227"/>
      <c r="AM89" s="237">
        <f t="shared" si="88"/>
        <v>80.755217585181526</v>
      </c>
    </row>
    <row r="90" spans="1:53" s="239" customFormat="1">
      <c r="A90" s="147"/>
      <c r="B90" s="148"/>
      <c r="C90" s="238">
        <v>881.41399999999999</v>
      </c>
      <c r="D90" s="239">
        <v>25</v>
      </c>
      <c r="E90" s="240">
        <v>0.90666999999999998</v>
      </c>
      <c r="F90" s="240">
        <v>2.0000000000000001E-4</v>
      </c>
      <c r="G90" s="240">
        <v>-0.102937</v>
      </c>
      <c r="H90" s="241">
        <f t="shared" si="89"/>
        <v>-13.724933333333334</v>
      </c>
      <c r="I90" s="242"/>
      <c r="J90" s="229"/>
      <c r="K90" s="243">
        <v>47680</v>
      </c>
      <c r="L90" s="229"/>
      <c r="M90" s="229">
        <f t="shared" si="77"/>
        <v>47680</v>
      </c>
      <c r="N90" s="243">
        <v>3345000</v>
      </c>
      <c r="O90" s="229"/>
      <c r="P90" s="229">
        <f t="shared" si="78"/>
        <v>3345000</v>
      </c>
      <c r="Q90" s="243">
        <v>16980</v>
      </c>
      <c r="R90" s="229"/>
      <c r="S90" s="229">
        <f t="shared" si="79"/>
        <v>16980</v>
      </c>
      <c r="T90" s="243">
        <v>5817</v>
      </c>
      <c r="U90" s="229"/>
      <c r="V90" s="229">
        <f t="shared" si="80"/>
        <v>5817</v>
      </c>
      <c r="W90" s="243">
        <v>3114</v>
      </c>
      <c r="X90" s="229"/>
      <c r="Y90" s="229">
        <f t="shared" si="81"/>
        <v>3114</v>
      </c>
      <c r="Z90" s="243">
        <v>795.5</v>
      </c>
      <c r="AA90" s="229"/>
      <c r="AB90" s="229">
        <f t="shared" si="82"/>
        <v>795.5</v>
      </c>
      <c r="AC90" s="242">
        <f t="shared" si="83"/>
        <v>26.706499999999998</v>
      </c>
      <c r="AD90" s="229"/>
      <c r="AE90" s="229">
        <f t="shared" si="84"/>
        <v>26.706499999999998</v>
      </c>
      <c r="AF90" s="244">
        <f t="shared" si="85"/>
        <v>0.63580027334169587</v>
      </c>
      <c r="AG90" s="229" t="e">
        <f t="shared" si="86"/>
        <v>#DIV/0!</v>
      </c>
      <c r="AH90" s="245">
        <f t="shared" si="87"/>
        <v>0.63580027334169587</v>
      </c>
      <c r="AI90" s="225">
        <v>1.4949099999999999E-3</v>
      </c>
      <c r="AJ90" s="226"/>
      <c r="AK90" s="225">
        <f>AI90*(7710000000000000000)*23.1662*3.016/(6.022E+23)*(C90*24*60*60)</f>
        <v>101.83768057269539</v>
      </c>
      <c r="AL90" s="226"/>
      <c r="AM90" s="246">
        <f t="shared" si="88"/>
        <v>101.83768057269539</v>
      </c>
    </row>
    <row r="91" spans="1:53" ht="15" customHeight="1">
      <c r="A91" s="17"/>
      <c r="B91" s="123"/>
      <c r="E91" s="27"/>
      <c r="F91" s="27"/>
      <c r="G91" s="27"/>
      <c r="H91" s="22"/>
      <c r="I91" s="20"/>
      <c r="J91" s="16"/>
      <c r="K91" s="35"/>
      <c r="L91" s="16"/>
      <c r="M91" s="16"/>
      <c r="N91" s="35"/>
      <c r="O91" s="16"/>
      <c r="P91" s="16"/>
      <c r="Q91" s="35"/>
      <c r="R91" s="16"/>
      <c r="S91" s="16"/>
      <c r="T91" s="35"/>
      <c r="U91" s="16"/>
      <c r="V91" s="16"/>
      <c r="W91" s="35"/>
      <c r="X91" s="16"/>
      <c r="Y91" s="16"/>
      <c r="Z91" s="35"/>
      <c r="AA91" s="16"/>
      <c r="AB91" s="16"/>
      <c r="AC91" s="20"/>
      <c r="AD91" s="16"/>
      <c r="AE91" s="16"/>
      <c r="AF91" s="34"/>
      <c r="AG91" s="16"/>
      <c r="AH91" s="26"/>
    </row>
    <row r="92" spans="1:53" s="163" customFormat="1">
      <c r="A92" s="162" t="s">
        <v>75</v>
      </c>
      <c r="B92" s="163" t="s">
        <v>74</v>
      </c>
      <c r="C92" s="164" t="s">
        <v>76</v>
      </c>
      <c r="I92" s="164" t="s">
        <v>22</v>
      </c>
      <c r="K92" s="164" t="s">
        <v>25</v>
      </c>
      <c r="N92" s="164" t="s">
        <v>26</v>
      </c>
      <c r="O92" s="162"/>
      <c r="P92" s="162"/>
      <c r="Q92" s="164" t="s">
        <v>27</v>
      </c>
      <c r="T92" s="164" t="s">
        <v>28</v>
      </c>
      <c r="U92" s="162"/>
      <c r="V92" s="162"/>
      <c r="W92" s="164" t="s">
        <v>29</v>
      </c>
      <c r="Z92" s="164" t="s">
        <v>54</v>
      </c>
      <c r="AC92" s="164" t="s">
        <v>64</v>
      </c>
      <c r="AF92" s="164" t="s">
        <v>34</v>
      </c>
      <c r="AI92" s="170"/>
      <c r="AK92" s="170"/>
    </row>
    <row r="93" spans="1:53">
      <c r="A93" s="1" t="s">
        <v>37</v>
      </c>
      <c r="B93" s="15" t="s">
        <v>53</v>
      </c>
      <c r="C93" s="8" t="s">
        <v>21</v>
      </c>
      <c r="D93" s="1" t="s">
        <v>17</v>
      </c>
      <c r="E93" s="1" t="s">
        <v>18</v>
      </c>
      <c r="F93" s="1" t="s">
        <v>19</v>
      </c>
      <c r="G93" s="1" t="s">
        <v>20</v>
      </c>
      <c r="H93" s="1" t="s">
        <v>35</v>
      </c>
      <c r="I93" s="8" t="s">
        <v>23</v>
      </c>
      <c r="J93" s="1" t="s">
        <v>24</v>
      </c>
      <c r="K93" s="8" t="s">
        <v>31</v>
      </c>
      <c r="L93" s="1" t="s">
        <v>32</v>
      </c>
      <c r="M93" s="1" t="s">
        <v>33</v>
      </c>
      <c r="N93" s="8" t="s">
        <v>31</v>
      </c>
      <c r="O93" s="1" t="s">
        <v>32</v>
      </c>
      <c r="P93" s="1" t="s">
        <v>33</v>
      </c>
      <c r="Q93" s="8" t="s">
        <v>31</v>
      </c>
      <c r="R93" s="1" t="s">
        <v>32</v>
      </c>
      <c r="S93" s="1" t="s">
        <v>33</v>
      </c>
      <c r="T93" s="8" t="s">
        <v>31</v>
      </c>
      <c r="U93" s="1" t="s">
        <v>32</v>
      </c>
      <c r="V93" s="1" t="s">
        <v>33</v>
      </c>
      <c r="W93" s="8" t="s">
        <v>31</v>
      </c>
      <c r="X93" s="1" t="s">
        <v>32</v>
      </c>
      <c r="Y93" s="1" t="s">
        <v>33</v>
      </c>
      <c r="Z93" s="8" t="s">
        <v>31</v>
      </c>
      <c r="AA93" s="1" t="s">
        <v>32</v>
      </c>
      <c r="AB93" s="1" t="s">
        <v>33</v>
      </c>
      <c r="AC93" s="8" t="s">
        <v>31</v>
      </c>
      <c r="AD93" s="1" t="s">
        <v>32</v>
      </c>
      <c r="AE93" s="1" t="s">
        <v>33</v>
      </c>
      <c r="AF93" s="8" t="s">
        <v>31</v>
      </c>
      <c r="AG93" s="1" t="s">
        <v>32</v>
      </c>
      <c r="AH93" s="1" t="s">
        <v>33</v>
      </c>
    </row>
    <row r="94" spans="1:53">
      <c r="A94" s="1" t="s">
        <v>38</v>
      </c>
      <c r="B94" s="15" t="s">
        <v>59</v>
      </c>
      <c r="C94" s="7">
        <v>0</v>
      </c>
      <c r="D94">
        <v>0</v>
      </c>
      <c r="E94" s="27">
        <v>0.96994000000000002</v>
      </c>
      <c r="F94" s="27">
        <v>2.1000000000000001E-4</v>
      </c>
      <c r="G94" s="27">
        <v>-3.0991999999999999E-2</v>
      </c>
      <c r="H94" s="22">
        <f>G94/0.0075</f>
        <v>-4.1322666666666663</v>
      </c>
      <c r="I94" s="20"/>
      <c r="J94" s="16"/>
      <c r="Q94" s="7">
        <v>0</v>
      </c>
      <c r="T94" s="7">
        <v>0</v>
      </c>
      <c r="W94" s="7">
        <v>0</v>
      </c>
      <c r="Z94" s="7">
        <v>0</v>
      </c>
      <c r="AC94" s="7">
        <v>0</v>
      </c>
      <c r="AD94">
        <v>0</v>
      </c>
      <c r="AE94">
        <v>0</v>
      </c>
    </row>
    <row r="95" spans="1:53">
      <c r="A95" s="1" t="s">
        <v>79</v>
      </c>
      <c r="B95" s="140" t="s">
        <v>81</v>
      </c>
      <c r="C95" s="7">
        <v>3.5256599999999998</v>
      </c>
      <c r="D95">
        <v>0.1</v>
      </c>
      <c r="E95" s="27">
        <v>0.94647999999999999</v>
      </c>
      <c r="F95" s="27">
        <v>2.0000000000000001E-4</v>
      </c>
      <c r="G95" s="27">
        <v>-5.6545999999999999E-2</v>
      </c>
      <c r="H95" s="22">
        <f t="shared" ref="H95" si="90">G95/0.0075</f>
        <v>-7.5394666666666668</v>
      </c>
      <c r="I95" s="20"/>
      <c r="J95" s="16"/>
      <c r="K95" s="35"/>
      <c r="L95" s="16"/>
      <c r="M95" s="16">
        <f>K95+L95</f>
        <v>0</v>
      </c>
      <c r="N95" s="35"/>
      <c r="O95" s="16"/>
      <c r="P95" s="16">
        <f>N95+O95</f>
        <v>0</v>
      </c>
      <c r="Q95" s="35"/>
      <c r="R95" s="16"/>
      <c r="S95" s="16">
        <f>Q95+R95</f>
        <v>0</v>
      </c>
      <c r="T95" s="35"/>
      <c r="U95" s="16"/>
      <c r="V95" s="16">
        <f>T95+U95</f>
        <v>0</v>
      </c>
      <c r="W95" s="35"/>
      <c r="X95" s="16"/>
      <c r="Y95" s="16">
        <f>W95+X95</f>
        <v>0</v>
      </c>
      <c r="Z95" s="35"/>
      <c r="AA95" s="16"/>
      <c r="AB95" s="16">
        <f>Z95+AA95</f>
        <v>0</v>
      </c>
      <c r="AC95" s="20">
        <f>(Q95+T95+W95+Z95)/1000</f>
        <v>0</v>
      </c>
      <c r="AD95" s="16"/>
      <c r="AE95" s="16">
        <f>AC95+AD95</f>
        <v>0</v>
      </c>
      <c r="AF95" s="34" t="e">
        <f>Q95/AC95/1000</f>
        <v>#DIV/0!</v>
      </c>
      <c r="AG95" s="16" t="e">
        <f>R95/AD95</f>
        <v>#DIV/0!</v>
      </c>
      <c r="AH95" s="26" t="e">
        <f>S95/AE95</f>
        <v>#DIV/0!</v>
      </c>
      <c r="AJ95" s="1"/>
    </row>
    <row r="96" spans="1:53">
      <c r="A96" s="1" t="s">
        <v>73</v>
      </c>
      <c r="B96" s="157">
        <v>5</v>
      </c>
      <c r="C96" s="7">
        <v>35.256599999999999</v>
      </c>
      <c r="D96">
        <v>1</v>
      </c>
      <c r="E96" s="27">
        <v>0.93874999999999997</v>
      </c>
      <c r="F96" s="27">
        <v>2.2000000000000001E-4</v>
      </c>
      <c r="G96" s="27">
        <v>-6.5245999999999998E-2</v>
      </c>
      <c r="H96" s="22">
        <f>G96/0.0075</f>
        <v>-8.699466666666666</v>
      </c>
      <c r="I96" s="20"/>
      <c r="J96" s="16"/>
      <c r="K96" s="35"/>
      <c r="L96" s="16"/>
      <c r="M96" s="16">
        <f t="shared" ref="M96:M101" si="91">K96+L96</f>
        <v>0</v>
      </c>
      <c r="N96" s="35"/>
      <c r="O96" s="16"/>
      <c r="P96" s="16">
        <f t="shared" ref="P96:P101" si="92">N96+O96</f>
        <v>0</v>
      </c>
      <c r="Q96" s="35"/>
      <c r="R96" s="16"/>
      <c r="S96" s="16">
        <f t="shared" ref="S96:S101" si="93">Q96+R96</f>
        <v>0</v>
      </c>
      <c r="T96" s="35"/>
      <c r="U96" s="16"/>
      <c r="V96" s="16">
        <f t="shared" ref="V96:V101" si="94">T96+U96</f>
        <v>0</v>
      </c>
      <c r="W96" s="35"/>
      <c r="X96" s="16"/>
      <c r="Y96" s="16">
        <f t="shared" ref="Y96:Y101" si="95">W96+X96</f>
        <v>0</v>
      </c>
      <c r="Z96" s="35"/>
      <c r="AA96" s="16"/>
      <c r="AB96" s="16">
        <f t="shared" ref="AB96:AB101" si="96">Z96+AA96</f>
        <v>0</v>
      </c>
      <c r="AC96" s="20">
        <f t="shared" ref="AC96:AC101" si="97">(Q96+T96+W96+Z96)/1000</f>
        <v>0</v>
      </c>
      <c r="AD96" s="16"/>
      <c r="AE96" s="16">
        <f t="shared" ref="AE96:AE101" si="98">AC96+AD96</f>
        <v>0</v>
      </c>
      <c r="AF96" s="34" t="e">
        <f t="shared" ref="AF96:AF101" si="99">Q96/AC96/1000</f>
        <v>#DIV/0!</v>
      </c>
      <c r="AG96" s="16" t="e">
        <f t="shared" ref="AG96:AG101" si="100">R96/AD96</f>
        <v>#DIV/0!</v>
      </c>
      <c r="AH96" s="26" t="e">
        <f t="shared" ref="AH96:AH101" si="101">S96/AE96</f>
        <v>#DIV/0!</v>
      </c>
      <c r="AJ96" s="1"/>
    </row>
    <row r="97" spans="1:53">
      <c r="A97" s="145" t="e" vm="1">
        <v>#VALUE!</v>
      </c>
      <c r="B97" s="146"/>
      <c r="C97" s="7">
        <v>176.28299999999999</v>
      </c>
      <c r="D97">
        <v>5</v>
      </c>
      <c r="E97" s="27">
        <v>0.91561000000000003</v>
      </c>
      <c r="F97" s="27">
        <v>2.1000000000000001E-4</v>
      </c>
      <c r="G97" s="27">
        <v>-9.2168E-2</v>
      </c>
      <c r="H97" s="22">
        <f t="shared" ref="H97:H101" si="102">G97/0.0075</f>
        <v>-12.289066666666667</v>
      </c>
      <c r="I97" s="20"/>
      <c r="J97" s="16"/>
      <c r="K97" s="35"/>
      <c r="L97" s="16"/>
      <c r="M97" s="16">
        <f t="shared" si="91"/>
        <v>0</v>
      </c>
      <c r="N97" s="35"/>
      <c r="O97" s="16"/>
      <c r="P97" s="16">
        <f t="shared" si="92"/>
        <v>0</v>
      </c>
      <c r="Q97" s="35"/>
      <c r="R97" s="16"/>
      <c r="S97" s="16">
        <f t="shared" si="93"/>
        <v>0</v>
      </c>
      <c r="T97" s="35"/>
      <c r="U97" s="16"/>
      <c r="V97" s="16">
        <f t="shared" si="94"/>
        <v>0</v>
      </c>
      <c r="W97" s="35"/>
      <c r="X97" s="16"/>
      <c r="Y97" s="16">
        <f t="shared" si="95"/>
        <v>0</v>
      </c>
      <c r="Z97" s="35"/>
      <c r="AA97" s="16"/>
      <c r="AB97" s="16">
        <f t="shared" si="96"/>
        <v>0</v>
      </c>
      <c r="AC97" s="20">
        <f t="shared" si="97"/>
        <v>0</v>
      </c>
      <c r="AD97" s="16"/>
      <c r="AE97" s="16">
        <f t="shared" si="98"/>
        <v>0</v>
      </c>
      <c r="AF97" s="34" t="e">
        <f t="shared" si="99"/>
        <v>#DIV/0!</v>
      </c>
      <c r="AG97" s="16" t="e">
        <f t="shared" si="100"/>
        <v>#DIV/0!</v>
      </c>
      <c r="AH97" s="26" t="e">
        <f t="shared" si="101"/>
        <v>#DIV/0!</v>
      </c>
      <c r="AJ97" s="1"/>
    </row>
    <row r="98" spans="1:53">
      <c r="A98" s="145"/>
      <c r="B98" s="146"/>
      <c r="C98" s="7">
        <v>352.56599999999997</v>
      </c>
      <c r="D98">
        <v>10</v>
      </c>
      <c r="E98" s="27">
        <v>0.88153000000000004</v>
      </c>
      <c r="F98" s="27">
        <v>2.0000000000000001E-4</v>
      </c>
      <c r="G98" s="27">
        <v>-0.13439100000000001</v>
      </c>
      <c r="H98" s="22">
        <f t="shared" si="102"/>
        <v>-17.918800000000001</v>
      </c>
      <c r="I98" s="20"/>
      <c r="J98" s="16"/>
      <c r="K98" s="35"/>
      <c r="L98" s="16"/>
      <c r="M98" s="16">
        <f t="shared" si="91"/>
        <v>0</v>
      </c>
      <c r="N98" s="35"/>
      <c r="O98" s="16"/>
      <c r="P98" s="16">
        <f t="shared" si="92"/>
        <v>0</v>
      </c>
      <c r="Q98" s="35"/>
      <c r="R98" s="16"/>
      <c r="S98" s="16">
        <f t="shared" si="93"/>
        <v>0</v>
      </c>
      <c r="T98" s="35"/>
      <c r="U98" s="16"/>
      <c r="V98" s="16">
        <f t="shared" si="94"/>
        <v>0</v>
      </c>
      <c r="W98" s="35"/>
      <c r="X98" s="16"/>
      <c r="Y98" s="16">
        <f t="shared" si="95"/>
        <v>0</v>
      </c>
      <c r="Z98" s="35"/>
      <c r="AA98" s="16"/>
      <c r="AB98" s="16">
        <f t="shared" si="96"/>
        <v>0</v>
      </c>
      <c r="AC98" s="20">
        <f t="shared" si="97"/>
        <v>0</v>
      </c>
      <c r="AD98" s="16"/>
      <c r="AE98" s="16">
        <f t="shared" si="98"/>
        <v>0</v>
      </c>
      <c r="AF98" s="34" t="e">
        <f t="shared" si="99"/>
        <v>#DIV/0!</v>
      </c>
      <c r="AG98" s="16" t="e">
        <f t="shared" si="100"/>
        <v>#DIV/0!</v>
      </c>
      <c r="AH98" s="26" t="e">
        <f t="shared" si="101"/>
        <v>#DIV/0!</v>
      </c>
      <c r="AJ98" s="31"/>
      <c r="BA98" t="s">
        <v>36</v>
      </c>
    </row>
    <row r="99" spans="1:53">
      <c r="A99" s="145"/>
      <c r="B99" s="146"/>
      <c r="C99" s="7">
        <v>528.84900000000005</v>
      </c>
      <c r="D99">
        <v>15</v>
      </c>
      <c r="E99" s="27">
        <v>0.84965000000000002</v>
      </c>
      <c r="F99" s="27">
        <v>2.1000000000000001E-4</v>
      </c>
      <c r="G99" s="27">
        <v>-0.176955</v>
      </c>
      <c r="H99" s="22">
        <f t="shared" si="102"/>
        <v>-23.594000000000001</v>
      </c>
      <c r="I99" s="20"/>
      <c r="J99" s="16"/>
      <c r="K99" s="35"/>
      <c r="L99" s="16"/>
      <c r="M99" s="16">
        <f t="shared" si="91"/>
        <v>0</v>
      </c>
      <c r="N99" s="35"/>
      <c r="O99" s="16"/>
      <c r="P99" s="16">
        <f t="shared" si="92"/>
        <v>0</v>
      </c>
      <c r="Q99" s="35"/>
      <c r="R99" s="16"/>
      <c r="S99" s="16">
        <f t="shared" si="93"/>
        <v>0</v>
      </c>
      <c r="T99" s="35"/>
      <c r="U99" s="16"/>
      <c r="V99" s="16">
        <f t="shared" si="94"/>
        <v>0</v>
      </c>
      <c r="W99" s="35"/>
      <c r="X99" s="16"/>
      <c r="Y99" s="16">
        <f t="shared" si="95"/>
        <v>0</v>
      </c>
      <c r="Z99" s="35"/>
      <c r="AA99" s="16"/>
      <c r="AB99" s="16">
        <f t="shared" si="96"/>
        <v>0</v>
      </c>
      <c r="AC99" s="20">
        <f t="shared" si="97"/>
        <v>0</v>
      </c>
      <c r="AD99" s="16"/>
      <c r="AE99" s="16">
        <f t="shared" si="98"/>
        <v>0</v>
      </c>
      <c r="AF99" s="34" t="e">
        <f t="shared" si="99"/>
        <v>#DIV/0!</v>
      </c>
      <c r="AG99" s="16" t="e">
        <f t="shared" si="100"/>
        <v>#DIV/0!</v>
      </c>
      <c r="AH99" s="26" t="e">
        <f t="shared" si="101"/>
        <v>#DIV/0!</v>
      </c>
    </row>
    <row r="100" spans="1:53">
      <c r="A100" s="145"/>
      <c r="B100" s="146"/>
      <c r="C100" s="7">
        <v>705.13199999999995</v>
      </c>
      <c r="D100">
        <v>20</v>
      </c>
      <c r="E100" s="27">
        <v>0.81969000000000003</v>
      </c>
      <c r="F100" s="27">
        <v>2.0000000000000001E-4</v>
      </c>
      <c r="G100" s="27">
        <v>-0.219973</v>
      </c>
      <c r="H100" s="22">
        <f t="shared" si="102"/>
        <v>-29.329733333333333</v>
      </c>
      <c r="I100" s="20"/>
      <c r="J100" s="16"/>
      <c r="K100" s="35"/>
      <c r="L100" s="16"/>
      <c r="M100" s="16">
        <f t="shared" si="91"/>
        <v>0</v>
      </c>
      <c r="N100" s="35"/>
      <c r="O100" s="16"/>
      <c r="P100" s="16">
        <f t="shared" si="92"/>
        <v>0</v>
      </c>
      <c r="Q100" s="35"/>
      <c r="R100" s="16"/>
      <c r="S100" s="16">
        <f t="shared" si="93"/>
        <v>0</v>
      </c>
      <c r="T100" s="35"/>
      <c r="U100" s="16"/>
      <c r="V100" s="16">
        <f t="shared" si="94"/>
        <v>0</v>
      </c>
      <c r="W100" s="35"/>
      <c r="X100" s="16"/>
      <c r="Y100" s="16">
        <f t="shared" si="95"/>
        <v>0</v>
      </c>
      <c r="Z100" s="35"/>
      <c r="AA100" s="16"/>
      <c r="AB100" s="16">
        <f t="shared" si="96"/>
        <v>0</v>
      </c>
      <c r="AC100" s="20">
        <f t="shared" si="97"/>
        <v>0</v>
      </c>
      <c r="AD100" s="16"/>
      <c r="AE100" s="16">
        <f t="shared" si="98"/>
        <v>0</v>
      </c>
      <c r="AF100" s="34" t="e">
        <f t="shared" si="99"/>
        <v>#DIV/0!</v>
      </c>
      <c r="AG100" s="16" t="e">
        <f t="shared" si="100"/>
        <v>#DIV/0!</v>
      </c>
      <c r="AH100" s="26" t="e">
        <f t="shared" si="101"/>
        <v>#DIV/0!</v>
      </c>
    </row>
    <row r="101" spans="1:53" s="17" customFormat="1">
      <c r="A101" s="147"/>
      <c r="B101" s="148"/>
      <c r="C101" s="19">
        <v>881.41399999999999</v>
      </c>
      <c r="D101" s="17">
        <v>25</v>
      </c>
      <c r="E101" s="28">
        <v>0.79061000000000003</v>
      </c>
      <c r="F101" s="28">
        <v>2.0000000000000001E-4</v>
      </c>
      <c r="G101" s="28">
        <v>-0.26484600000000003</v>
      </c>
      <c r="H101" s="30">
        <f t="shared" si="102"/>
        <v>-35.312800000000003</v>
      </c>
      <c r="I101" s="21"/>
      <c r="J101" s="18"/>
      <c r="K101" s="124"/>
      <c r="L101" s="18"/>
      <c r="M101" s="18">
        <f t="shared" si="91"/>
        <v>0</v>
      </c>
      <c r="N101" s="124"/>
      <c r="O101" s="18"/>
      <c r="P101" s="18">
        <f t="shared" si="92"/>
        <v>0</v>
      </c>
      <c r="Q101" s="124"/>
      <c r="R101" s="18"/>
      <c r="S101" s="18">
        <f t="shared" si="93"/>
        <v>0</v>
      </c>
      <c r="T101" s="124"/>
      <c r="U101" s="18"/>
      <c r="V101" s="18">
        <f t="shared" si="94"/>
        <v>0</v>
      </c>
      <c r="W101" s="124"/>
      <c r="X101" s="18"/>
      <c r="Y101" s="18">
        <f t="shared" si="95"/>
        <v>0</v>
      </c>
      <c r="Z101" s="124"/>
      <c r="AA101" s="18"/>
      <c r="AB101" s="18">
        <f t="shared" si="96"/>
        <v>0</v>
      </c>
      <c r="AC101" s="21">
        <f t="shared" si="97"/>
        <v>0</v>
      </c>
      <c r="AD101" s="18"/>
      <c r="AE101" s="18">
        <f t="shared" si="98"/>
        <v>0</v>
      </c>
      <c r="AF101" s="125" t="e">
        <f t="shared" si="99"/>
        <v>#DIV/0!</v>
      </c>
      <c r="AG101" s="18" t="e">
        <f t="shared" si="100"/>
        <v>#DIV/0!</v>
      </c>
      <c r="AH101" s="33" t="e">
        <f t="shared" si="101"/>
        <v>#DIV/0!</v>
      </c>
      <c r="AI101" s="19"/>
      <c r="AK101" s="19"/>
    </row>
    <row r="102" spans="1:53" ht="15" customHeight="1">
      <c r="E102" s="27"/>
      <c r="F102" s="27"/>
      <c r="G102" s="27"/>
      <c r="H102" s="22"/>
      <c r="I102" s="20"/>
      <c r="J102" s="16"/>
      <c r="K102" s="35"/>
      <c r="L102" s="16"/>
      <c r="M102" s="16"/>
      <c r="N102" s="35"/>
      <c r="O102" s="16"/>
      <c r="P102" s="16"/>
      <c r="Q102" s="35"/>
      <c r="R102" s="16"/>
      <c r="S102" s="16"/>
      <c r="T102" s="35"/>
      <c r="U102" s="16"/>
      <c r="V102" s="16"/>
      <c r="W102" s="35"/>
      <c r="X102" s="16"/>
      <c r="Y102" s="16"/>
      <c r="Z102" s="35"/>
      <c r="AA102" s="16"/>
      <c r="AB102" s="16"/>
      <c r="AC102" s="20"/>
      <c r="AD102" s="16"/>
      <c r="AE102" s="16"/>
      <c r="AF102" s="34"/>
      <c r="AG102" s="16"/>
      <c r="AH102" s="26"/>
    </row>
    <row r="103" spans="1:53" s="128" customFormat="1" ht="15" customHeight="1">
      <c r="C103" s="136"/>
      <c r="E103" s="129"/>
      <c r="F103" s="129"/>
      <c r="G103" s="129"/>
      <c r="H103" s="130"/>
      <c r="I103" s="131"/>
      <c r="J103" s="132"/>
      <c r="K103" s="133"/>
      <c r="L103" s="132"/>
      <c r="M103" s="132"/>
      <c r="N103" s="133"/>
      <c r="O103" s="132"/>
      <c r="P103" s="132"/>
      <c r="Q103" s="133"/>
      <c r="R103" s="132"/>
      <c r="S103" s="132"/>
      <c r="T103" s="133"/>
      <c r="U103" s="132"/>
      <c r="V103" s="132"/>
      <c r="W103" s="133"/>
      <c r="X103" s="132"/>
      <c r="Y103" s="132"/>
      <c r="Z103" s="133"/>
      <c r="AA103" s="132"/>
      <c r="AB103" s="132"/>
      <c r="AC103" s="131"/>
      <c r="AD103" s="132"/>
      <c r="AE103" s="132"/>
      <c r="AF103" s="134"/>
      <c r="AG103" s="132"/>
      <c r="AH103" s="135"/>
      <c r="AI103" s="136"/>
      <c r="AK103" s="136"/>
    </row>
    <row r="104" spans="1:53" s="128" customFormat="1" ht="15" customHeight="1">
      <c r="C104" s="136"/>
      <c r="E104" s="129"/>
      <c r="F104" s="129"/>
      <c r="G104" s="129"/>
      <c r="H104" s="130"/>
      <c r="I104" s="131"/>
      <c r="J104" s="132"/>
      <c r="K104" s="133"/>
      <c r="L104" s="132"/>
      <c r="M104" s="132"/>
      <c r="N104" s="133"/>
      <c r="O104" s="132"/>
      <c r="P104" s="132"/>
      <c r="Q104" s="133"/>
      <c r="R104" s="132"/>
      <c r="S104" s="132"/>
      <c r="T104" s="133"/>
      <c r="U104" s="132"/>
      <c r="V104" s="132"/>
      <c r="W104" s="133"/>
      <c r="X104" s="132"/>
      <c r="Y104" s="132"/>
      <c r="Z104" s="133"/>
      <c r="AA104" s="132"/>
      <c r="AB104" s="132"/>
      <c r="AC104" s="131"/>
      <c r="AD104" s="132"/>
      <c r="AE104" s="132"/>
      <c r="AF104" s="134"/>
      <c r="AG104" s="132"/>
      <c r="AH104" s="135"/>
      <c r="AI104" s="136"/>
      <c r="AK104" s="136"/>
    </row>
    <row r="105" spans="1:53" ht="15" customHeight="1">
      <c r="E105" s="27"/>
      <c r="F105" s="27"/>
      <c r="G105" s="27"/>
      <c r="H105" s="22"/>
      <c r="I105" s="20"/>
      <c r="J105" s="16"/>
      <c r="K105" s="35"/>
      <c r="L105" s="16"/>
      <c r="M105" s="16"/>
      <c r="N105" s="35"/>
      <c r="O105" s="16"/>
      <c r="P105" s="16"/>
      <c r="Q105" s="35"/>
      <c r="R105" s="16"/>
      <c r="S105" s="16"/>
      <c r="T105" s="35"/>
      <c r="U105" s="16"/>
      <c r="V105" s="16"/>
      <c r="W105" s="35"/>
      <c r="X105" s="16"/>
      <c r="Y105" s="16"/>
      <c r="Z105" s="35"/>
      <c r="AA105" s="16"/>
      <c r="AB105" s="16"/>
      <c r="AC105" s="20"/>
      <c r="AD105" s="16"/>
      <c r="AE105" s="16"/>
      <c r="AF105" s="34"/>
      <c r="AG105" s="16"/>
      <c r="AH105" s="26"/>
    </row>
    <row r="106" spans="1:53" s="42" customFormat="1">
      <c r="A106" s="36" t="s">
        <v>1</v>
      </c>
      <c r="B106" s="36" t="s">
        <v>60</v>
      </c>
      <c r="C106" s="41"/>
      <c r="I106" s="43" t="s">
        <v>22</v>
      </c>
      <c r="K106" s="43" t="s">
        <v>25</v>
      </c>
      <c r="N106" s="43" t="s">
        <v>26</v>
      </c>
      <c r="O106" s="36"/>
      <c r="P106" s="36"/>
      <c r="Q106" s="43" t="s">
        <v>27</v>
      </c>
      <c r="T106" s="43" t="s">
        <v>28</v>
      </c>
      <c r="U106" s="36"/>
      <c r="V106" s="36"/>
      <c r="W106" s="43" t="s">
        <v>29</v>
      </c>
      <c r="Z106" s="43" t="s">
        <v>54</v>
      </c>
      <c r="AC106" s="43" t="s">
        <v>30</v>
      </c>
      <c r="AF106" s="43" t="s">
        <v>34</v>
      </c>
      <c r="AI106" s="43"/>
      <c r="AK106" s="43"/>
    </row>
    <row r="107" spans="1:53" s="39" customFormat="1">
      <c r="A107" s="37" t="s">
        <v>15</v>
      </c>
      <c r="B107" s="38" t="s">
        <v>53</v>
      </c>
      <c r="C107" s="44" t="s">
        <v>21</v>
      </c>
      <c r="D107" s="37" t="s">
        <v>17</v>
      </c>
      <c r="E107" s="37" t="s">
        <v>18</v>
      </c>
      <c r="F107" s="37" t="s">
        <v>19</v>
      </c>
      <c r="G107" s="37" t="s">
        <v>20</v>
      </c>
      <c r="H107" s="37" t="s">
        <v>35</v>
      </c>
      <c r="I107" s="44" t="s">
        <v>23</v>
      </c>
      <c r="J107" s="37" t="s">
        <v>24</v>
      </c>
      <c r="K107" s="44" t="s">
        <v>31</v>
      </c>
      <c r="L107" s="37" t="s">
        <v>32</v>
      </c>
      <c r="M107" s="37" t="s">
        <v>33</v>
      </c>
      <c r="N107" s="44" t="s">
        <v>31</v>
      </c>
      <c r="O107" s="37" t="s">
        <v>32</v>
      </c>
      <c r="P107" s="37" t="s">
        <v>33</v>
      </c>
      <c r="Q107" s="44" t="s">
        <v>31</v>
      </c>
      <c r="R107" s="37" t="s">
        <v>32</v>
      </c>
      <c r="S107" s="37" t="s">
        <v>33</v>
      </c>
      <c r="T107" s="44" t="s">
        <v>31</v>
      </c>
      <c r="U107" s="37" t="s">
        <v>32</v>
      </c>
      <c r="V107" s="37" t="s">
        <v>33</v>
      </c>
      <c r="W107" s="44" t="s">
        <v>31</v>
      </c>
      <c r="X107" s="37" t="s">
        <v>32</v>
      </c>
      <c r="Y107" s="37" t="s">
        <v>33</v>
      </c>
      <c r="Z107" s="44" t="s">
        <v>31</v>
      </c>
      <c r="AA107" s="37" t="s">
        <v>32</v>
      </c>
      <c r="AB107" s="37" t="s">
        <v>33</v>
      </c>
      <c r="AC107" s="44" t="s">
        <v>31</v>
      </c>
      <c r="AD107" s="37" t="s">
        <v>32</v>
      </c>
      <c r="AE107" s="37" t="s">
        <v>33</v>
      </c>
      <c r="AF107" s="44" t="s">
        <v>31</v>
      </c>
      <c r="AG107" s="37" t="s">
        <v>32</v>
      </c>
      <c r="AH107" s="37" t="s">
        <v>33</v>
      </c>
      <c r="AI107" s="44"/>
      <c r="AJ107" s="37"/>
      <c r="AK107" s="44"/>
      <c r="AL107" s="37"/>
      <c r="AM107" s="37"/>
    </row>
    <row r="108" spans="1:53" s="39" customFormat="1">
      <c r="A108" s="37" t="s">
        <v>16</v>
      </c>
      <c r="B108" s="38" t="s">
        <v>70</v>
      </c>
      <c r="C108" s="45">
        <v>0</v>
      </c>
      <c r="D108" s="39">
        <v>0</v>
      </c>
      <c r="E108" s="46">
        <v>1.16862</v>
      </c>
      <c r="F108" s="46">
        <v>3.8999999999999999E-4</v>
      </c>
      <c r="G108" s="46">
        <v>0.14429</v>
      </c>
      <c r="H108" s="47">
        <f>G108/0.0075</f>
        <v>19.238666666666667</v>
      </c>
      <c r="I108" s="48">
        <v>0.96201999999999999</v>
      </c>
      <c r="J108" s="49">
        <v>3.7979600000000002E-2</v>
      </c>
      <c r="K108" s="45"/>
      <c r="N108" s="45"/>
      <c r="Q108" s="45">
        <v>0</v>
      </c>
      <c r="R108" s="39">
        <v>0</v>
      </c>
      <c r="S108" s="50">
        <f t="shared" ref="S108:S117" si="103">Q108+R108</f>
        <v>0</v>
      </c>
      <c r="T108" s="45"/>
      <c r="U108" s="39">
        <v>0</v>
      </c>
      <c r="V108" s="50">
        <f t="shared" ref="V108:V109" si="104">T108+U108</f>
        <v>0</v>
      </c>
      <c r="W108" s="45">
        <v>0</v>
      </c>
      <c r="X108" s="39">
        <v>0</v>
      </c>
      <c r="Y108" s="50">
        <f t="shared" ref="Y108" si="105">W108+X108</f>
        <v>0</v>
      </c>
      <c r="Z108" s="45">
        <v>0</v>
      </c>
      <c r="AA108" s="39">
        <v>0</v>
      </c>
      <c r="AB108" s="50">
        <f t="shared" ref="AB108" si="106">Z108+AA108</f>
        <v>0</v>
      </c>
      <c r="AC108" s="51">
        <f t="shared" ref="AC108:AD108" si="107">(Q108+T108+W108+Z108)/1000</f>
        <v>0</v>
      </c>
      <c r="AD108" s="51">
        <f t="shared" si="107"/>
        <v>0</v>
      </c>
      <c r="AE108" s="39">
        <v>0</v>
      </c>
      <c r="AF108" s="45"/>
      <c r="AI108" s="51"/>
      <c r="AJ108" s="50"/>
      <c r="AK108" s="51"/>
      <c r="AM108" s="47"/>
    </row>
    <row r="109" spans="1:53" s="39" customFormat="1">
      <c r="A109" s="37" t="s">
        <v>79</v>
      </c>
      <c r="B109" s="39" t="s">
        <v>81</v>
      </c>
      <c r="C109" s="45">
        <v>3.5259299999999998</v>
      </c>
      <c r="D109" s="39">
        <v>0.1</v>
      </c>
      <c r="E109" s="46">
        <v>1.1294</v>
      </c>
      <c r="F109" s="46">
        <v>3.6999999999999999E-4</v>
      </c>
      <c r="G109" s="46">
        <v>0.114574</v>
      </c>
      <c r="H109" s="47">
        <f t="shared" ref="H109" si="108">G109/0.0075</f>
        <v>15.276533333333333</v>
      </c>
      <c r="I109" s="48">
        <v>0.961341</v>
      </c>
      <c r="J109" s="49">
        <v>3.8658999999999999E-2</v>
      </c>
      <c r="K109" s="52">
        <v>90070</v>
      </c>
      <c r="L109" s="50">
        <v>6444</v>
      </c>
      <c r="M109" s="50">
        <f>K109+L109</f>
        <v>96514</v>
      </c>
      <c r="N109" s="52">
        <v>2526000</v>
      </c>
      <c r="O109" s="50">
        <v>901500</v>
      </c>
      <c r="P109" s="50">
        <f>N109+O109</f>
        <v>3427500</v>
      </c>
      <c r="Q109" s="52">
        <v>58.04</v>
      </c>
      <c r="R109" s="50">
        <v>7.9509999999999996</v>
      </c>
      <c r="S109" s="50">
        <f t="shared" si="103"/>
        <v>65.991</v>
      </c>
      <c r="T109" s="52">
        <v>0.2223</v>
      </c>
      <c r="U109" s="50">
        <v>1.2749999999999999E-2</v>
      </c>
      <c r="V109" s="50">
        <f t="shared" si="104"/>
        <v>0.23505000000000001</v>
      </c>
      <c r="W109" s="52">
        <v>1.0790000000000001E-3</v>
      </c>
      <c r="X109" s="50">
        <v>0</v>
      </c>
      <c r="Y109" s="50">
        <f>W109+X109</f>
        <v>1.0790000000000001E-3</v>
      </c>
      <c r="Z109" s="52">
        <v>0</v>
      </c>
      <c r="AA109" s="50">
        <v>0</v>
      </c>
      <c r="AB109" s="50">
        <f>Z109+AA109</f>
        <v>0</v>
      </c>
      <c r="AC109" s="51">
        <f>(Q109+T109+W109+Z109)/1000</f>
        <v>5.826337899999999E-2</v>
      </c>
      <c r="AD109" s="51">
        <f>(R109+U109+X109+AA109)/1000</f>
        <v>7.9637499999999986E-3</v>
      </c>
      <c r="AE109" s="50">
        <f>AC109+AD109</f>
        <v>6.6227128999999996E-2</v>
      </c>
      <c r="AF109" s="53">
        <f>Q109/AC109/1000</f>
        <v>0.99616604797329056</v>
      </c>
      <c r="AG109" s="53">
        <f>R109/AD109/1000</f>
        <v>0.99839899544812438</v>
      </c>
      <c r="AH109" s="47">
        <f>S109/AE109</f>
        <v>996.4345578078736</v>
      </c>
      <c r="AI109" s="51"/>
      <c r="AJ109" s="50"/>
      <c r="AK109" s="51"/>
      <c r="AL109" s="47"/>
      <c r="AM109" s="47"/>
    </row>
    <row r="110" spans="1:53" s="39" customFormat="1">
      <c r="A110" s="37" t="s">
        <v>62</v>
      </c>
      <c r="B110" s="40" t="s">
        <v>63</v>
      </c>
      <c r="C110" s="45">
        <v>35.256599999999999</v>
      </c>
      <c r="D110" s="39">
        <v>1</v>
      </c>
      <c r="E110" s="46">
        <v>1.1160399999999999</v>
      </c>
      <c r="F110" s="46">
        <v>3.8999999999999999E-4</v>
      </c>
      <c r="G110" s="46">
        <v>0.103975</v>
      </c>
      <c r="H110" s="47">
        <f>G110/0.0075</f>
        <v>13.863333333333333</v>
      </c>
      <c r="I110" s="48">
        <v>0.95976099999999998</v>
      </c>
      <c r="J110" s="49">
        <v>4.0239299999999999E-2</v>
      </c>
      <c r="K110" s="52">
        <v>86470</v>
      </c>
      <c r="L110" s="50">
        <v>6314</v>
      </c>
      <c r="M110" s="50">
        <f t="shared" ref="M110:M117" si="109">K110+L110</f>
        <v>92784</v>
      </c>
      <c r="N110" s="52">
        <v>2525000</v>
      </c>
      <c r="O110" s="50">
        <v>901300</v>
      </c>
      <c r="P110" s="50">
        <f t="shared" ref="P110:P117" si="110">N110+O110</f>
        <v>3426300</v>
      </c>
      <c r="Q110" s="52">
        <v>1339</v>
      </c>
      <c r="R110" s="50">
        <v>186.5</v>
      </c>
      <c r="S110" s="50">
        <f t="shared" si="103"/>
        <v>1525.5</v>
      </c>
      <c r="T110" s="52">
        <v>35.020000000000003</v>
      </c>
      <c r="U110" s="50">
        <v>2.25</v>
      </c>
      <c r="V110" s="50">
        <f>T110+U110</f>
        <v>37.270000000000003</v>
      </c>
      <c r="W110" s="52">
        <v>1.7969999999999999</v>
      </c>
      <c r="X110" s="50">
        <v>4.1680000000000002E-2</v>
      </c>
      <c r="Y110" s="50">
        <f t="shared" ref="Y110:Y117" si="111">W110+X110</f>
        <v>1.8386799999999999</v>
      </c>
      <c r="Z110" s="52">
        <v>1.584E-2</v>
      </c>
      <c r="AA110" s="50">
        <v>1.76E-4</v>
      </c>
      <c r="AB110" s="50">
        <f t="shared" ref="AB110:AB117" si="112">Z110+AA110</f>
        <v>1.6015999999999999E-2</v>
      </c>
      <c r="AC110" s="51">
        <f t="shared" ref="AC110:AD115" si="113">(Q110+T110+W110+Z110)/1000</f>
        <v>1.3758328399999999</v>
      </c>
      <c r="AD110" s="51">
        <f t="shared" si="113"/>
        <v>0.18879185600000004</v>
      </c>
      <c r="AE110" s="50">
        <f t="shared" ref="AE110:AE117" si="114">AC110+AD110</f>
        <v>1.5646246960000001</v>
      </c>
      <c r="AF110" s="53">
        <f t="shared" ref="AF110:AG115" si="115">Q110/AC110/1000</f>
        <v>0.97322869542785451</v>
      </c>
      <c r="AG110" s="53">
        <f t="shared" si="115"/>
        <v>0.98786040855491131</v>
      </c>
      <c r="AH110" s="47">
        <f t="shared" ref="AH110:AH117" si="116">S110/AE110</f>
        <v>974.99419758615386</v>
      </c>
      <c r="AI110" s="51"/>
      <c r="AJ110" s="50"/>
      <c r="AK110" s="51"/>
      <c r="AL110" s="47"/>
      <c r="AM110" s="47"/>
    </row>
    <row r="111" spans="1:53" s="39" customFormat="1">
      <c r="A111" s="149" t="e" vm="2">
        <v>#VALUE!</v>
      </c>
      <c r="B111" s="150"/>
      <c r="C111" s="45">
        <v>141.02600000000001</v>
      </c>
      <c r="D111" s="39">
        <v>4</v>
      </c>
      <c r="E111" s="46">
        <v>1.0836699999999999</v>
      </c>
      <c r="F111" s="46">
        <v>3.8000000000000002E-4</v>
      </c>
      <c r="G111" s="46">
        <v>7.7210000000000001E-2</v>
      </c>
      <c r="H111" s="47">
        <f t="shared" ref="H111:H117" si="117">G111/0.0075</f>
        <v>10.294666666666668</v>
      </c>
      <c r="I111" s="48">
        <v>0.95454700000000003</v>
      </c>
      <c r="J111" s="49">
        <v>4.54525E-2</v>
      </c>
      <c r="K111" s="52">
        <v>75420</v>
      </c>
      <c r="L111" s="50">
        <v>5915</v>
      </c>
      <c r="M111" s="50">
        <f t="shared" si="109"/>
        <v>81335</v>
      </c>
      <c r="N111" s="52">
        <v>2519000</v>
      </c>
      <c r="O111" s="50">
        <v>900600</v>
      </c>
      <c r="P111" s="50">
        <f t="shared" si="110"/>
        <v>3419600</v>
      </c>
      <c r="Q111" s="52">
        <v>4758</v>
      </c>
      <c r="R111" s="50">
        <v>715.2</v>
      </c>
      <c r="S111" s="50">
        <f t="shared" si="103"/>
        <v>5473.2</v>
      </c>
      <c r="T111" s="52">
        <v>456.4</v>
      </c>
      <c r="U111" s="50">
        <v>32.99</v>
      </c>
      <c r="V111" s="50">
        <f>T111+U111</f>
        <v>489.39</v>
      </c>
      <c r="W111" s="52">
        <v>94.27</v>
      </c>
      <c r="X111" s="50">
        <v>2.468</v>
      </c>
      <c r="Y111" s="50">
        <f t="shared" si="111"/>
        <v>96.738</v>
      </c>
      <c r="Z111" s="52">
        <v>3.613</v>
      </c>
      <c r="AA111" s="50">
        <v>4.2560000000000001E-2</v>
      </c>
      <c r="AB111" s="50">
        <f t="shared" si="112"/>
        <v>3.6555599999999999</v>
      </c>
      <c r="AC111" s="51">
        <f t="shared" si="113"/>
        <v>5.3122830000000008</v>
      </c>
      <c r="AD111" s="51">
        <f t="shared" si="113"/>
        <v>0.75070055999999996</v>
      </c>
      <c r="AE111" s="50">
        <f t="shared" si="114"/>
        <v>6.062983560000001</v>
      </c>
      <c r="AF111" s="53">
        <f t="shared" si="115"/>
        <v>0.8956601144931472</v>
      </c>
      <c r="AG111" s="53">
        <f t="shared" si="115"/>
        <v>0.95271009255674466</v>
      </c>
      <c r="AH111" s="47">
        <f t="shared" si="116"/>
        <v>902.72387279902159</v>
      </c>
      <c r="AI111" s="51"/>
      <c r="AJ111" s="50"/>
      <c r="AK111" s="51"/>
      <c r="AL111" s="47"/>
      <c r="AM111" s="47"/>
    </row>
    <row r="112" spans="1:53" s="39" customFormat="1">
      <c r="A112" s="149"/>
      <c r="B112" s="150"/>
      <c r="C112" s="45">
        <v>246.79599999999999</v>
      </c>
      <c r="D112" s="39">
        <v>7</v>
      </c>
      <c r="E112" s="46">
        <v>1.0490999999999999</v>
      </c>
      <c r="F112" s="46">
        <v>3.4000000000000002E-4</v>
      </c>
      <c r="G112" s="46">
        <v>4.6802000000000003E-2</v>
      </c>
      <c r="H112" s="47">
        <f t="shared" si="117"/>
        <v>6.2402666666666677</v>
      </c>
      <c r="I112" s="48">
        <v>0.94977400000000001</v>
      </c>
      <c r="J112" s="49">
        <v>5.0226300000000001E-2</v>
      </c>
      <c r="K112" s="52">
        <v>65570</v>
      </c>
      <c r="L112" s="50">
        <v>5534</v>
      </c>
      <c r="M112" s="50">
        <f t="shared" si="109"/>
        <v>71104</v>
      </c>
      <c r="N112" s="52">
        <v>2514000</v>
      </c>
      <c r="O112" s="50">
        <v>899900</v>
      </c>
      <c r="P112" s="50">
        <f t="shared" si="110"/>
        <v>3413900</v>
      </c>
      <c r="Q112" s="52">
        <v>7121</v>
      </c>
      <c r="R112" s="50">
        <v>1171</v>
      </c>
      <c r="S112" s="50">
        <f t="shared" si="103"/>
        <v>8292</v>
      </c>
      <c r="T112" s="52">
        <v>1086</v>
      </c>
      <c r="U112" s="50">
        <v>91.36</v>
      </c>
      <c r="V112" s="50">
        <f>T112+U112</f>
        <v>1177.3599999999999</v>
      </c>
      <c r="W112" s="52">
        <v>361.4</v>
      </c>
      <c r="X112" s="50">
        <v>11.79</v>
      </c>
      <c r="Y112" s="50">
        <f t="shared" si="111"/>
        <v>373.19</v>
      </c>
      <c r="Z112" s="52">
        <v>26.1</v>
      </c>
      <c r="AA112" s="50">
        <v>0.3679</v>
      </c>
      <c r="AB112" s="50">
        <f t="shared" si="112"/>
        <v>26.4679</v>
      </c>
      <c r="AC112" s="51">
        <f t="shared" si="113"/>
        <v>8.5945</v>
      </c>
      <c r="AD112" s="51">
        <f t="shared" si="113"/>
        <v>1.2745178999999998</v>
      </c>
      <c r="AE112" s="50">
        <f t="shared" si="114"/>
        <v>9.8690178999999993</v>
      </c>
      <c r="AF112" s="53">
        <f t="shared" si="115"/>
        <v>0.82855314445284778</v>
      </c>
      <c r="AG112" s="53">
        <f t="shared" si="115"/>
        <v>0.91877877901911009</v>
      </c>
      <c r="AH112" s="47">
        <f t="shared" si="116"/>
        <v>840.20518394236581</v>
      </c>
      <c r="AI112" s="51"/>
      <c r="AJ112" s="50"/>
      <c r="AK112" s="51"/>
      <c r="AL112" s="47"/>
      <c r="AM112" s="47"/>
      <c r="BA112" s="39" t="s">
        <v>36</v>
      </c>
    </row>
    <row r="113" spans="1:53" s="39" customFormat="1">
      <c r="A113" s="149"/>
      <c r="B113" s="150"/>
      <c r="C113" s="45">
        <v>352.59300000000002</v>
      </c>
      <c r="D113" s="39">
        <v>10</v>
      </c>
      <c r="E113" s="46">
        <v>1.0170999999999999</v>
      </c>
      <c r="F113" s="46">
        <v>3.5E-4</v>
      </c>
      <c r="G113" s="46">
        <v>1.6813000000000002E-2</v>
      </c>
      <c r="H113" s="47">
        <f t="shared" si="117"/>
        <v>2.2417333333333338</v>
      </c>
      <c r="I113" s="48">
        <v>0.94509200000000004</v>
      </c>
      <c r="J113" s="49">
        <v>5.4908400000000003E-2</v>
      </c>
      <c r="K113" s="52">
        <v>56700</v>
      </c>
      <c r="L113" s="50">
        <v>5169</v>
      </c>
      <c r="M113" s="50">
        <f t="shared" si="109"/>
        <v>61869</v>
      </c>
      <c r="N113" s="52">
        <v>2508000</v>
      </c>
      <c r="O113" s="50">
        <v>899200</v>
      </c>
      <c r="P113" s="50">
        <f t="shared" si="110"/>
        <v>3407200</v>
      </c>
      <c r="Q113" s="52">
        <v>8775</v>
      </c>
      <c r="R113" s="50">
        <v>1566</v>
      </c>
      <c r="S113" s="50">
        <f t="shared" si="103"/>
        <v>10341</v>
      </c>
      <c r="T113" s="52">
        <v>1793</v>
      </c>
      <c r="U113" s="50">
        <v>169.6</v>
      </c>
      <c r="V113" s="50">
        <f t="shared" ref="V113:V117" si="118">T113+U113</f>
        <v>1962.6</v>
      </c>
      <c r="W113" s="52">
        <v>745.8</v>
      </c>
      <c r="X113" s="50">
        <v>30.36</v>
      </c>
      <c r="Y113" s="50">
        <f t="shared" si="111"/>
        <v>776.16</v>
      </c>
      <c r="Z113" s="52">
        <v>83.55</v>
      </c>
      <c r="AA113" s="50">
        <v>1.4059999999999999</v>
      </c>
      <c r="AB113" s="50">
        <f t="shared" si="112"/>
        <v>84.956000000000003</v>
      </c>
      <c r="AC113" s="51">
        <f t="shared" si="113"/>
        <v>11.397349999999999</v>
      </c>
      <c r="AD113" s="51">
        <f t="shared" si="113"/>
        <v>1.7673659999999998</v>
      </c>
      <c r="AE113" s="50">
        <f t="shared" si="114"/>
        <v>13.164715999999999</v>
      </c>
      <c r="AF113" s="53">
        <f t="shared" si="115"/>
        <v>0.76991581376372586</v>
      </c>
      <c r="AG113" s="53">
        <f t="shared" si="115"/>
        <v>0.88606434660392941</v>
      </c>
      <c r="AH113" s="47">
        <f t="shared" si="116"/>
        <v>785.50877968047325</v>
      </c>
      <c r="AI113" s="51"/>
      <c r="AJ113" s="50"/>
      <c r="AK113" s="51"/>
      <c r="AL113" s="47"/>
      <c r="AM113" s="47"/>
    </row>
    <row r="114" spans="1:53" s="39" customFormat="1">
      <c r="A114" s="149"/>
      <c r="B114" s="150"/>
      <c r="C114" s="45">
        <v>705.18499999999995</v>
      </c>
      <c r="D114" s="39">
        <v>20</v>
      </c>
      <c r="E114" s="46">
        <v>0.92530999999999997</v>
      </c>
      <c r="F114" s="46">
        <v>3.5E-4</v>
      </c>
      <c r="G114" s="46">
        <v>-8.0718999999999999E-2</v>
      </c>
      <c r="H114" s="47">
        <f t="shared" si="117"/>
        <v>-10.762533333333334</v>
      </c>
      <c r="I114" s="48">
        <v>0.93108100000000005</v>
      </c>
      <c r="J114" s="49">
        <v>6.8918499999999994E-2</v>
      </c>
      <c r="K114" s="52">
        <v>33160</v>
      </c>
      <c r="L114" s="50">
        <v>4134</v>
      </c>
      <c r="M114" s="50">
        <f t="shared" si="109"/>
        <v>37294</v>
      </c>
      <c r="N114" s="52">
        <v>2486000</v>
      </c>
      <c r="O114" s="50">
        <v>896700</v>
      </c>
      <c r="P114" s="50">
        <f t="shared" si="110"/>
        <v>3382700</v>
      </c>
      <c r="Q114" s="52">
        <v>11230</v>
      </c>
      <c r="R114" s="50">
        <v>2447</v>
      </c>
      <c r="S114" s="50">
        <f t="shared" si="103"/>
        <v>13677</v>
      </c>
      <c r="T114" s="52">
        <v>3843</v>
      </c>
      <c r="U114" s="50">
        <v>482.5</v>
      </c>
      <c r="V114" s="50">
        <f t="shared" si="118"/>
        <v>4325.5</v>
      </c>
      <c r="W114" s="52">
        <v>2413</v>
      </c>
      <c r="X114" s="50">
        <v>151</v>
      </c>
      <c r="Y114" s="50">
        <f t="shared" si="111"/>
        <v>2564</v>
      </c>
      <c r="Z114" s="52">
        <v>647.6</v>
      </c>
      <c r="AA114" s="50">
        <v>15.08</v>
      </c>
      <c r="AB114" s="50">
        <f t="shared" si="112"/>
        <v>662.68000000000006</v>
      </c>
      <c r="AC114" s="51">
        <f t="shared" si="113"/>
        <v>18.133599999999998</v>
      </c>
      <c r="AD114" s="51">
        <f t="shared" si="113"/>
        <v>3.09558</v>
      </c>
      <c r="AE114" s="50">
        <f t="shared" si="114"/>
        <v>21.229179999999999</v>
      </c>
      <c r="AF114" s="53">
        <f t="shared" si="115"/>
        <v>0.61929236334759785</v>
      </c>
      <c r="AG114" s="53">
        <f t="shared" si="115"/>
        <v>0.79048191292100356</v>
      </c>
      <c r="AH114" s="47">
        <f t="shared" si="116"/>
        <v>644.25474747493786</v>
      </c>
      <c r="AI114" s="51"/>
      <c r="AJ114" s="50"/>
      <c r="AK114" s="51"/>
      <c r="AL114" s="47"/>
      <c r="AM114" s="47"/>
    </row>
    <row r="115" spans="1:53" s="39" customFormat="1">
      <c r="A115" s="149"/>
      <c r="B115" s="150"/>
      <c r="C115" s="45">
        <v>1057.78</v>
      </c>
      <c r="D115" s="39">
        <v>30</v>
      </c>
      <c r="E115" s="46">
        <v>0.84433000000000002</v>
      </c>
      <c r="F115" s="46">
        <v>3.2000000000000003E-4</v>
      </c>
      <c r="G115" s="46">
        <v>-0.18437100000000001</v>
      </c>
      <c r="H115" s="47">
        <f t="shared" si="117"/>
        <v>-24.582800000000002</v>
      </c>
      <c r="I115" s="48">
        <v>0.91671400000000003</v>
      </c>
      <c r="J115" s="49">
        <v>8.3285899999999996E-2</v>
      </c>
      <c r="K115" s="52">
        <v>17480</v>
      </c>
      <c r="L115" s="50">
        <v>3203</v>
      </c>
      <c r="M115" s="50">
        <f t="shared" si="109"/>
        <v>20683</v>
      </c>
      <c r="N115" s="52">
        <v>2460000</v>
      </c>
      <c r="O115" s="50">
        <v>893800</v>
      </c>
      <c r="P115" s="50">
        <f t="shared" si="110"/>
        <v>3353800</v>
      </c>
      <c r="Q115" s="52">
        <v>11810</v>
      </c>
      <c r="R115" s="50">
        <v>3007</v>
      </c>
      <c r="S115" s="50">
        <f t="shared" si="103"/>
        <v>14817</v>
      </c>
      <c r="T115" s="52">
        <v>5577</v>
      </c>
      <c r="U115" s="50">
        <v>854.5</v>
      </c>
      <c r="V115" s="50">
        <f t="shared" si="118"/>
        <v>6431.5</v>
      </c>
      <c r="W115" s="52">
        <v>3367</v>
      </c>
      <c r="X115" s="50">
        <v>332.3</v>
      </c>
      <c r="Y115" s="50">
        <f t="shared" si="111"/>
        <v>3699.3</v>
      </c>
      <c r="Z115" s="52">
        <v>1699</v>
      </c>
      <c r="AA115" s="50">
        <v>57.74</v>
      </c>
      <c r="AB115" s="50">
        <f t="shared" si="112"/>
        <v>1756.74</v>
      </c>
      <c r="AC115" s="51">
        <f t="shared" si="113"/>
        <v>22.452999999999999</v>
      </c>
      <c r="AD115" s="51">
        <f t="shared" si="113"/>
        <v>4.2515400000000003</v>
      </c>
      <c r="AE115" s="50">
        <f t="shared" si="114"/>
        <v>26.704540000000001</v>
      </c>
      <c r="AF115" s="53">
        <f t="shared" si="115"/>
        <v>0.52598761858103593</v>
      </c>
      <c r="AG115" s="53">
        <f t="shared" si="115"/>
        <v>0.70727312926610109</v>
      </c>
      <c r="AH115" s="47">
        <f t="shared" si="116"/>
        <v>554.84947503308422</v>
      </c>
      <c r="AI115" s="51"/>
      <c r="AJ115" s="50"/>
      <c r="AK115" s="51"/>
      <c r="AL115" s="47"/>
      <c r="AM115" s="47"/>
    </row>
    <row r="116" spans="1:53" s="39" customFormat="1">
      <c r="A116" s="149"/>
      <c r="B116" s="150"/>
      <c r="C116" s="45">
        <v>1410.37</v>
      </c>
      <c r="D116" s="39">
        <v>40</v>
      </c>
      <c r="E116" s="46"/>
      <c r="F116" s="46"/>
      <c r="G116" s="46"/>
      <c r="H116" s="47">
        <f t="shared" si="117"/>
        <v>0</v>
      </c>
      <c r="I116" s="48"/>
      <c r="J116" s="49"/>
      <c r="K116" s="52"/>
      <c r="L116" s="50"/>
      <c r="M116" s="50">
        <f t="shared" si="109"/>
        <v>0</v>
      </c>
      <c r="N116" s="52"/>
      <c r="O116" s="50"/>
      <c r="P116" s="50">
        <f t="shared" si="110"/>
        <v>0</v>
      </c>
      <c r="Q116" s="52"/>
      <c r="R116" s="50"/>
      <c r="S116" s="50">
        <f t="shared" si="103"/>
        <v>0</v>
      </c>
      <c r="T116" s="52"/>
      <c r="U116" s="50"/>
      <c r="V116" s="50">
        <f t="shared" si="118"/>
        <v>0</v>
      </c>
      <c r="W116" s="52"/>
      <c r="X116" s="50"/>
      <c r="Y116" s="50">
        <f t="shared" si="111"/>
        <v>0</v>
      </c>
      <c r="Z116" s="52"/>
      <c r="AA116" s="50"/>
      <c r="AB116" s="50">
        <f t="shared" si="112"/>
        <v>0</v>
      </c>
      <c r="AC116" s="51">
        <f t="shared" ref="AC116:AD117" si="119">Q116+T116+W116+Z116</f>
        <v>0</v>
      </c>
      <c r="AD116" s="51">
        <f t="shared" si="119"/>
        <v>0</v>
      </c>
      <c r="AE116" s="50">
        <f t="shared" si="114"/>
        <v>0</v>
      </c>
      <c r="AF116" s="53" t="e">
        <f t="shared" ref="AF116:AG117" si="120">Q116/AC116</f>
        <v>#DIV/0!</v>
      </c>
      <c r="AG116" s="47" t="e">
        <f t="shared" si="120"/>
        <v>#DIV/0!</v>
      </c>
      <c r="AH116" s="47" t="e">
        <f t="shared" si="116"/>
        <v>#DIV/0!</v>
      </c>
      <c r="AI116" s="53"/>
      <c r="AJ116" s="47"/>
      <c r="AK116" s="51"/>
      <c r="AL116" s="47"/>
      <c r="AM116" s="47"/>
    </row>
    <row r="117" spans="1:53" s="55" customFormat="1">
      <c r="A117" s="151"/>
      <c r="B117" s="152"/>
      <c r="C117" s="54">
        <v>1762.96</v>
      </c>
      <c r="D117" s="55">
        <v>50</v>
      </c>
      <c r="E117" s="56"/>
      <c r="F117" s="56"/>
      <c r="G117" s="56"/>
      <c r="H117" s="57">
        <f t="shared" si="117"/>
        <v>0</v>
      </c>
      <c r="I117" s="58"/>
      <c r="J117" s="59"/>
      <c r="K117" s="60"/>
      <c r="L117" s="61"/>
      <c r="M117" s="61">
        <f t="shared" si="109"/>
        <v>0</v>
      </c>
      <c r="N117" s="60"/>
      <c r="O117" s="61"/>
      <c r="P117" s="61">
        <f t="shared" si="110"/>
        <v>0</v>
      </c>
      <c r="Q117" s="60"/>
      <c r="R117" s="61"/>
      <c r="S117" s="61">
        <f t="shared" si="103"/>
        <v>0</v>
      </c>
      <c r="T117" s="60"/>
      <c r="U117" s="61"/>
      <c r="V117" s="61">
        <f t="shared" si="118"/>
        <v>0</v>
      </c>
      <c r="W117" s="60"/>
      <c r="X117" s="61"/>
      <c r="Y117" s="61">
        <f t="shared" si="111"/>
        <v>0</v>
      </c>
      <c r="Z117" s="60"/>
      <c r="AA117" s="61"/>
      <c r="AB117" s="61">
        <f t="shared" si="112"/>
        <v>0</v>
      </c>
      <c r="AC117" s="62">
        <f t="shared" si="119"/>
        <v>0</v>
      </c>
      <c r="AD117" s="62">
        <f t="shared" si="119"/>
        <v>0</v>
      </c>
      <c r="AE117" s="61">
        <f t="shared" si="114"/>
        <v>0</v>
      </c>
      <c r="AF117" s="63" t="e">
        <f t="shared" si="120"/>
        <v>#DIV/0!</v>
      </c>
      <c r="AG117" s="57" t="e">
        <f t="shared" si="120"/>
        <v>#DIV/0!</v>
      </c>
      <c r="AH117" s="57" t="e">
        <f t="shared" si="116"/>
        <v>#DIV/0!</v>
      </c>
      <c r="AI117" s="63"/>
      <c r="AJ117" s="57"/>
      <c r="AK117" s="51"/>
      <c r="AL117" s="57"/>
      <c r="AM117" s="47"/>
    </row>
    <row r="118" spans="1:53">
      <c r="A118" s="32"/>
      <c r="B118" s="32"/>
      <c r="E118" s="27"/>
      <c r="F118" s="27"/>
      <c r="G118" s="27"/>
      <c r="H118" s="22"/>
      <c r="I118" s="20"/>
      <c r="J118" s="16"/>
      <c r="K118" s="35"/>
      <c r="L118" s="16"/>
      <c r="M118" s="16"/>
      <c r="N118" s="35"/>
      <c r="O118" s="16"/>
      <c r="P118" s="16"/>
      <c r="Q118" s="35"/>
      <c r="R118" s="16"/>
      <c r="S118" s="16"/>
      <c r="T118" s="35"/>
      <c r="U118" s="16"/>
      <c r="V118" s="16"/>
      <c r="W118" s="35"/>
      <c r="X118" s="16"/>
      <c r="Y118" s="16"/>
      <c r="Z118" s="35"/>
      <c r="AA118" s="16"/>
      <c r="AB118" s="16"/>
      <c r="AC118" s="20"/>
      <c r="AD118" s="16"/>
      <c r="AE118" s="16"/>
      <c r="AF118" s="29"/>
      <c r="AG118" s="16"/>
      <c r="AH118" s="16"/>
    </row>
    <row r="119" spans="1:53" s="92" customFormat="1">
      <c r="A119" s="91" t="s">
        <v>1</v>
      </c>
      <c r="B119" s="92" t="s">
        <v>66</v>
      </c>
      <c r="C119" s="93"/>
      <c r="I119" s="94" t="s">
        <v>22</v>
      </c>
      <c r="K119" s="94" t="s">
        <v>25</v>
      </c>
      <c r="N119" s="94" t="s">
        <v>26</v>
      </c>
      <c r="O119" s="91"/>
      <c r="P119" s="91"/>
      <c r="Q119" s="94" t="s">
        <v>27</v>
      </c>
      <c r="T119" s="94" t="s">
        <v>28</v>
      </c>
      <c r="U119" s="91"/>
      <c r="V119" s="91"/>
      <c r="W119" s="94" t="s">
        <v>29</v>
      </c>
      <c r="Z119" s="94" t="s">
        <v>54</v>
      </c>
      <c r="AC119" s="94" t="s">
        <v>30</v>
      </c>
      <c r="AF119" s="94" t="s">
        <v>34</v>
      </c>
      <c r="AI119" s="94" t="s">
        <v>67</v>
      </c>
      <c r="AK119" s="94" t="s">
        <v>68</v>
      </c>
    </row>
    <row r="120" spans="1:53" s="98" customFormat="1">
      <c r="A120" s="95" t="s">
        <v>15</v>
      </c>
      <c r="B120" s="96" t="s">
        <v>55</v>
      </c>
      <c r="C120" s="97" t="s">
        <v>21</v>
      </c>
      <c r="D120" s="95" t="s">
        <v>17</v>
      </c>
      <c r="E120" s="95" t="s">
        <v>18</v>
      </c>
      <c r="F120" s="95" t="s">
        <v>19</v>
      </c>
      <c r="G120" s="95" t="s">
        <v>20</v>
      </c>
      <c r="H120" s="95" t="s">
        <v>35</v>
      </c>
      <c r="I120" s="97" t="s">
        <v>23</v>
      </c>
      <c r="J120" s="95" t="s">
        <v>24</v>
      </c>
      <c r="K120" s="97" t="s">
        <v>31</v>
      </c>
      <c r="L120" s="95" t="s">
        <v>32</v>
      </c>
      <c r="M120" s="95" t="s">
        <v>33</v>
      </c>
      <c r="N120" s="97" t="s">
        <v>31</v>
      </c>
      <c r="O120" s="95" t="s">
        <v>32</v>
      </c>
      <c r="P120" s="95" t="s">
        <v>33</v>
      </c>
      <c r="Q120" s="97" t="s">
        <v>31</v>
      </c>
      <c r="R120" s="95" t="s">
        <v>32</v>
      </c>
      <c r="S120" s="95" t="s">
        <v>33</v>
      </c>
      <c r="T120" s="97" t="s">
        <v>31</v>
      </c>
      <c r="U120" s="95" t="s">
        <v>32</v>
      </c>
      <c r="V120" s="95" t="s">
        <v>33</v>
      </c>
      <c r="W120" s="97" t="s">
        <v>31</v>
      </c>
      <c r="X120" s="95" t="s">
        <v>32</v>
      </c>
      <c r="Y120" s="95" t="s">
        <v>33</v>
      </c>
      <c r="Z120" s="97" t="s">
        <v>31</v>
      </c>
      <c r="AA120" s="95" t="s">
        <v>32</v>
      </c>
      <c r="AB120" s="95" t="s">
        <v>33</v>
      </c>
      <c r="AC120" s="97" t="s">
        <v>31</v>
      </c>
      <c r="AD120" s="95" t="s">
        <v>32</v>
      </c>
      <c r="AE120" s="95" t="s">
        <v>33</v>
      </c>
      <c r="AF120" s="97" t="s">
        <v>31</v>
      </c>
      <c r="AG120" s="95" t="s">
        <v>32</v>
      </c>
      <c r="AH120" s="95" t="s">
        <v>33</v>
      </c>
      <c r="AI120" s="97" t="s">
        <v>31</v>
      </c>
      <c r="AJ120" s="95" t="s">
        <v>32</v>
      </c>
      <c r="AK120" s="97" t="s">
        <v>31</v>
      </c>
      <c r="AL120" s="95" t="s">
        <v>32</v>
      </c>
      <c r="AM120" s="95" t="s">
        <v>33</v>
      </c>
    </row>
    <row r="121" spans="1:53" s="98" customFormat="1">
      <c r="A121" s="95" t="s">
        <v>16</v>
      </c>
      <c r="B121" s="96" t="s">
        <v>56</v>
      </c>
      <c r="C121" s="99">
        <v>0</v>
      </c>
      <c r="D121" s="98">
        <v>0</v>
      </c>
      <c r="E121" s="100"/>
      <c r="F121" s="100"/>
      <c r="G121" s="100"/>
      <c r="H121" s="101">
        <f>G121/0.0075</f>
        <v>0</v>
      </c>
      <c r="I121" s="102"/>
      <c r="J121" s="103"/>
      <c r="K121" s="99"/>
      <c r="N121" s="99"/>
      <c r="Q121" s="99"/>
      <c r="S121" s="104">
        <f t="shared" ref="S121:S130" si="121">Q121+R121</f>
        <v>0</v>
      </c>
      <c r="T121" s="99"/>
      <c r="V121" s="104">
        <f t="shared" ref="V121:V122" si="122">T121+U121</f>
        <v>0</v>
      </c>
      <c r="W121" s="99"/>
      <c r="Y121" s="104">
        <f t="shared" ref="Y121" si="123">W121+X121</f>
        <v>0</v>
      </c>
      <c r="Z121" s="99"/>
      <c r="AB121" s="104">
        <f t="shared" ref="AB121" si="124">Z121+AA121</f>
        <v>0</v>
      </c>
      <c r="AC121" s="99">
        <v>0</v>
      </c>
      <c r="AD121" s="98">
        <v>0</v>
      </c>
      <c r="AE121" s="98">
        <v>0</v>
      </c>
      <c r="AF121" s="99"/>
      <c r="AI121" s="105"/>
      <c r="AJ121" s="104"/>
      <c r="AK121" s="105">
        <f>AI121*(7710000000000000000)*23.1662*3.016/(6.022E+23)*(C121*24*60*60)</f>
        <v>0</v>
      </c>
      <c r="AM121" s="101">
        <f>AK121+AL121</f>
        <v>0</v>
      </c>
    </row>
    <row r="122" spans="1:53" s="98" customFormat="1">
      <c r="A122" s="95" t="s">
        <v>57</v>
      </c>
      <c r="B122" s="98" t="s">
        <v>58</v>
      </c>
      <c r="C122" s="99">
        <v>3.5259299999999998</v>
      </c>
      <c r="D122" s="98">
        <v>0.1</v>
      </c>
      <c r="E122" s="100"/>
      <c r="F122" s="100"/>
      <c r="G122" s="100"/>
      <c r="H122" s="101">
        <f t="shared" ref="H122" si="125">G122/0.0075</f>
        <v>0</v>
      </c>
      <c r="I122" s="102"/>
      <c r="J122" s="103"/>
      <c r="K122" s="106"/>
      <c r="L122" s="104"/>
      <c r="M122" s="104">
        <f>K122+L122</f>
        <v>0</v>
      </c>
      <c r="N122" s="106"/>
      <c r="O122" s="104"/>
      <c r="P122" s="104">
        <f>N122+O122</f>
        <v>0</v>
      </c>
      <c r="Q122" s="106"/>
      <c r="R122" s="104"/>
      <c r="S122" s="104">
        <f t="shared" si="121"/>
        <v>0</v>
      </c>
      <c r="T122" s="106"/>
      <c r="U122" s="104"/>
      <c r="V122" s="104">
        <f t="shared" si="122"/>
        <v>0</v>
      </c>
      <c r="W122" s="106"/>
      <c r="X122" s="104"/>
      <c r="Y122" s="104">
        <f>W122+X122</f>
        <v>0</v>
      </c>
      <c r="Z122" s="106"/>
      <c r="AA122" s="104"/>
      <c r="AB122" s="104">
        <f>Z122+AA122</f>
        <v>0</v>
      </c>
      <c r="AC122" s="105">
        <f>Q122+T122+W122+Z122</f>
        <v>0</v>
      </c>
      <c r="AD122" s="105">
        <f>R122+U122+X122+AA122</f>
        <v>0</v>
      </c>
      <c r="AE122" s="104">
        <f>AC122+AD122</f>
        <v>0</v>
      </c>
      <c r="AF122" s="107" t="e">
        <f>Q122/AC122</f>
        <v>#DIV/0!</v>
      </c>
      <c r="AG122" s="101" t="e">
        <f>R122/AD122</f>
        <v>#DIV/0!</v>
      </c>
      <c r="AH122" s="101" t="e">
        <f>S122/AE122</f>
        <v>#DIV/0!</v>
      </c>
      <c r="AI122" s="105"/>
      <c r="AJ122" s="104"/>
      <c r="AK122" s="105">
        <f>AI122*(7710000000000000000)*23.1662*3.016/(6.022E+23)*(C122*24*60*60)</f>
        <v>0</v>
      </c>
      <c r="AL122" s="101"/>
      <c r="AM122" s="101">
        <f>AK122+AL122</f>
        <v>0</v>
      </c>
    </row>
    <row r="123" spans="1:53" s="98" customFormat="1">
      <c r="A123" s="95" t="s">
        <v>62</v>
      </c>
      <c r="B123" s="108" t="s">
        <v>63</v>
      </c>
      <c r="C123" s="99">
        <v>35.256599999999999</v>
      </c>
      <c r="D123" s="98">
        <v>1</v>
      </c>
      <c r="E123" s="100"/>
      <c r="F123" s="100"/>
      <c r="G123" s="100"/>
      <c r="H123" s="101">
        <f>G123/0.0075</f>
        <v>0</v>
      </c>
      <c r="I123" s="102"/>
      <c r="J123" s="103"/>
      <c r="K123" s="106"/>
      <c r="L123" s="104"/>
      <c r="M123" s="104">
        <f t="shared" ref="M123:M130" si="126">K123+L123</f>
        <v>0</v>
      </c>
      <c r="N123" s="106"/>
      <c r="O123" s="104"/>
      <c r="P123" s="104">
        <f t="shared" ref="P123:P130" si="127">N123+O123</f>
        <v>0</v>
      </c>
      <c r="Q123" s="106"/>
      <c r="R123" s="104"/>
      <c r="S123" s="104">
        <f t="shared" si="121"/>
        <v>0</v>
      </c>
      <c r="T123" s="106"/>
      <c r="U123" s="104"/>
      <c r="V123" s="104">
        <f>T123+U123</f>
        <v>0</v>
      </c>
      <c r="W123" s="106"/>
      <c r="X123" s="104"/>
      <c r="Y123" s="104">
        <f t="shared" ref="Y123:Y130" si="128">W123+X123</f>
        <v>0</v>
      </c>
      <c r="Z123" s="106"/>
      <c r="AA123" s="104"/>
      <c r="AB123" s="104">
        <f t="shared" ref="AB123:AB130" si="129">Z123+AA123</f>
        <v>0</v>
      </c>
      <c r="AC123" s="105">
        <f t="shared" ref="AC123:AD130" si="130">Q123+T123+W123+Z123</f>
        <v>0</v>
      </c>
      <c r="AD123" s="105">
        <f t="shared" si="130"/>
        <v>0</v>
      </c>
      <c r="AE123" s="104">
        <f t="shared" ref="AE123:AE130" si="131">AC123+AD123</f>
        <v>0</v>
      </c>
      <c r="AF123" s="107" t="e">
        <f t="shared" ref="AF123:AH130" si="132">Q123/AC123</f>
        <v>#DIV/0!</v>
      </c>
      <c r="AG123" s="101" t="e">
        <f t="shared" si="132"/>
        <v>#DIV/0!</v>
      </c>
      <c r="AH123" s="101" t="e">
        <f t="shared" si="132"/>
        <v>#DIV/0!</v>
      </c>
      <c r="AI123" s="107"/>
      <c r="AJ123" s="101"/>
      <c r="AK123" s="105">
        <f>AI123*(7710000000000000000)*23.1662*3.016/(6.022E+23)*(C123*24*60*60)</f>
        <v>0</v>
      </c>
      <c r="AL123" s="101"/>
      <c r="AM123" s="101">
        <f t="shared" ref="AM123:AM130" si="133">AK123+AL123</f>
        <v>0</v>
      </c>
    </row>
    <row r="124" spans="1:53" s="98" customFormat="1">
      <c r="A124" s="153" t="e" vm="2">
        <v>#VALUE!</v>
      </c>
      <c r="B124" s="154"/>
      <c r="C124" s="99">
        <v>141.02600000000001</v>
      </c>
      <c r="D124" s="98">
        <v>4</v>
      </c>
      <c r="E124" s="100"/>
      <c r="F124" s="100"/>
      <c r="G124" s="100"/>
      <c r="H124" s="101">
        <f t="shared" ref="H124:H130" si="134">G124/0.0075</f>
        <v>0</v>
      </c>
      <c r="I124" s="102"/>
      <c r="J124" s="103"/>
      <c r="K124" s="106"/>
      <c r="L124" s="104"/>
      <c r="M124" s="104">
        <f t="shared" si="126"/>
        <v>0</v>
      </c>
      <c r="N124" s="106"/>
      <c r="O124" s="104"/>
      <c r="P124" s="104">
        <f t="shared" si="127"/>
        <v>0</v>
      </c>
      <c r="Q124" s="106"/>
      <c r="R124" s="104"/>
      <c r="S124" s="104">
        <f t="shared" si="121"/>
        <v>0</v>
      </c>
      <c r="T124" s="106"/>
      <c r="U124" s="104"/>
      <c r="V124" s="104">
        <f>T124+U124</f>
        <v>0</v>
      </c>
      <c r="W124" s="106"/>
      <c r="X124" s="104"/>
      <c r="Y124" s="104">
        <f t="shared" si="128"/>
        <v>0</v>
      </c>
      <c r="Z124" s="106"/>
      <c r="AA124" s="104"/>
      <c r="AB124" s="104">
        <f t="shared" si="129"/>
        <v>0</v>
      </c>
      <c r="AC124" s="105">
        <f t="shared" si="130"/>
        <v>0</v>
      </c>
      <c r="AD124" s="105">
        <f t="shared" si="130"/>
        <v>0</v>
      </c>
      <c r="AE124" s="104">
        <f t="shared" si="131"/>
        <v>0</v>
      </c>
      <c r="AF124" s="107" t="e">
        <f t="shared" si="132"/>
        <v>#DIV/0!</v>
      </c>
      <c r="AG124" s="101" t="e">
        <f t="shared" si="132"/>
        <v>#DIV/0!</v>
      </c>
      <c r="AH124" s="101" t="e">
        <f t="shared" si="132"/>
        <v>#DIV/0!</v>
      </c>
      <c r="AI124" s="107"/>
      <c r="AJ124" s="101"/>
      <c r="AK124" s="105">
        <f>AI124*(7710000000000000000)*23.1662*3.016/(6.022E+23)*(C124*24*60*60)</f>
        <v>0</v>
      </c>
      <c r="AL124" s="101"/>
      <c r="AM124" s="101">
        <f t="shared" si="133"/>
        <v>0</v>
      </c>
    </row>
    <row r="125" spans="1:53" s="98" customFormat="1">
      <c r="A125" s="153"/>
      <c r="B125" s="154"/>
      <c r="C125" s="99">
        <v>246.79599999999999</v>
      </c>
      <c r="D125" s="98">
        <v>7</v>
      </c>
      <c r="E125" s="100"/>
      <c r="F125" s="100"/>
      <c r="G125" s="100"/>
      <c r="H125" s="101">
        <f t="shared" si="134"/>
        <v>0</v>
      </c>
      <c r="I125" s="102"/>
      <c r="J125" s="103"/>
      <c r="K125" s="106"/>
      <c r="L125" s="104"/>
      <c r="M125" s="104">
        <f t="shared" si="126"/>
        <v>0</v>
      </c>
      <c r="N125" s="106"/>
      <c r="O125" s="104"/>
      <c r="P125" s="104">
        <f t="shared" si="127"/>
        <v>0</v>
      </c>
      <c r="Q125" s="106"/>
      <c r="R125" s="104"/>
      <c r="S125" s="104">
        <f t="shared" si="121"/>
        <v>0</v>
      </c>
      <c r="T125" s="106"/>
      <c r="U125" s="104"/>
      <c r="V125" s="104">
        <f>T125+U125</f>
        <v>0</v>
      </c>
      <c r="W125" s="106"/>
      <c r="X125" s="104"/>
      <c r="Y125" s="104">
        <f t="shared" si="128"/>
        <v>0</v>
      </c>
      <c r="Z125" s="106"/>
      <c r="AA125" s="104"/>
      <c r="AB125" s="104">
        <f t="shared" si="129"/>
        <v>0</v>
      </c>
      <c r="AC125" s="105">
        <f t="shared" si="130"/>
        <v>0</v>
      </c>
      <c r="AD125" s="105">
        <f t="shared" si="130"/>
        <v>0</v>
      </c>
      <c r="AE125" s="104">
        <f t="shared" si="131"/>
        <v>0</v>
      </c>
      <c r="AF125" s="107" t="e">
        <f t="shared" si="132"/>
        <v>#DIV/0!</v>
      </c>
      <c r="AG125" s="101" t="e">
        <f t="shared" si="132"/>
        <v>#DIV/0!</v>
      </c>
      <c r="AH125" s="101" t="e">
        <f t="shared" si="132"/>
        <v>#DIV/0!</v>
      </c>
      <c r="AI125" s="107"/>
      <c r="AJ125" s="101"/>
      <c r="AK125" s="105">
        <f>AI125*(7710000000000000000)*23.1662*3.016/(6.022E+23)*(C125*24*60*60)</f>
        <v>0</v>
      </c>
      <c r="AL125" s="101"/>
      <c r="AM125" s="101">
        <f t="shared" si="133"/>
        <v>0</v>
      </c>
      <c r="BA125" s="98" t="s">
        <v>36</v>
      </c>
    </row>
    <row r="126" spans="1:53" s="98" customFormat="1">
      <c r="A126" s="153"/>
      <c r="B126" s="154"/>
      <c r="C126" s="99">
        <v>352.59300000000002</v>
      </c>
      <c r="D126" s="98">
        <v>10</v>
      </c>
      <c r="E126" s="100"/>
      <c r="F126" s="100"/>
      <c r="G126" s="100"/>
      <c r="H126" s="101">
        <f t="shared" si="134"/>
        <v>0</v>
      </c>
      <c r="I126" s="102"/>
      <c r="J126" s="103"/>
      <c r="K126" s="106"/>
      <c r="L126" s="104"/>
      <c r="M126" s="104">
        <f t="shared" si="126"/>
        <v>0</v>
      </c>
      <c r="N126" s="106"/>
      <c r="O126" s="104"/>
      <c r="P126" s="104">
        <f t="shared" si="127"/>
        <v>0</v>
      </c>
      <c r="Q126" s="106"/>
      <c r="R126" s="104"/>
      <c r="S126" s="104">
        <f t="shared" si="121"/>
        <v>0</v>
      </c>
      <c r="T126" s="106"/>
      <c r="U126" s="104"/>
      <c r="V126" s="104">
        <f t="shared" ref="V126:V130" si="135">T126+U126</f>
        <v>0</v>
      </c>
      <c r="W126" s="106"/>
      <c r="X126" s="104"/>
      <c r="Y126" s="104">
        <f t="shared" si="128"/>
        <v>0</v>
      </c>
      <c r="Z126" s="106"/>
      <c r="AA126" s="104"/>
      <c r="AB126" s="104">
        <f t="shared" si="129"/>
        <v>0</v>
      </c>
      <c r="AC126" s="105">
        <f t="shared" si="130"/>
        <v>0</v>
      </c>
      <c r="AD126" s="105">
        <f t="shared" si="130"/>
        <v>0</v>
      </c>
      <c r="AE126" s="104">
        <f t="shared" si="131"/>
        <v>0</v>
      </c>
      <c r="AF126" s="107" t="e">
        <f t="shared" si="132"/>
        <v>#DIV/0!</v>
      </c>
      <c r="AG126" s="101" t="e">
        <f t="shared" si="132"/>
        <v>#DIV/0!</v>
      </c>
      <c r="AH126" s="101" t="e">
        <f t="shared" si="132"/>
        <v>#DIV/0!</v>
      </c>
      <c r="AI126" s="107"/>
      <c r="AJ126" s="101"/>
      <c r="AK126" s="105">
        <f>AI126*(7710000000000000000)*23.1662*3.016/(6.022E+23)*(C126*24*60*60)</f>
        <v>0</v>
      </c>
      <c r="AL126" s="101"/>
      <c r="AM126" s="101">
        <f t="shared" si="133"/>
        <v>0</v>
      </c>
    </row>
    <row r="127" spans="1:53" s="98" customFormat="1">
      <c r="A127" s="153"/>
      <c r="B127" s="154"/>
      <c r="C127" s="99">
        <v>705.18499999999995</v>
      </c>
      <c r="D127" s="98">
        <v>20</v>
      </c>
      <c r="E127" s="100"/>
      <c r="F127" s="100"/>
      <c r="G127" s="100"/>
      <c r="H127" s="101">
        <f t="shared" si="134"/>
        <v>0</v>
      </c>
      <c r="I127" s="102"/>
      <c r="J127" s="103"/>
      <c r="K127" s="106"/>
      <c r="L127" s="104"/>
      <c r="M127" s="104">
        <f t="shared" si="126"/>
        <v>0</v>
      </c>
      <c r="N127" s="106"/>
      <c r="O127" s="104"/>
      <c r="P127" s="104">
        <f t="shared" si="127"/>
        <v>0</v>
      </c>
      <c r="Q127" s="106"/>
      <c r="R127" s="104"/>
      <c r="S127" s="104">
        <f t="shared" si="121"/>
        <v>0</v>
      </c>
      <c r="T127" s="106"/>
      <c r="U127" s="104"/>
      <c r="V127" s="104">
        <f t="shared" si="135"/>
        <v>0</v>
      </c>
      <c r="W127" s="106"/>
      <c r="X127" s="104"/>
      <c r="Y127" s="104">
        <f t="shared" si="128"/>
        <v>0</v>
      </c>
      <c r="Z127" s="106"/>
      <c r="AA127" s="104"/>
      <c r="AB127" s="104">
        <f t="shared" si="129"/>
        <v>0</v>
      </c>
      <c r="AC127" s="105">
        <f t="shared" si="130"/>
        <v>0</v>
      </c>
      <c r="AD127" s="105">
        <f t="shared" si="130"/>
        <v>0</v>
      </c>
      <c r="AE127" s="104">
        <f t="shared" si="131"/>
        <v>0</v>
      </c>
      <c r="AF127" s="107" t="e">
        <f t="shared" si="132"/>
        <v>#DIV/0!</v>
      </c>
      <c r="AG127" s="101" t="e">
        <f t="shared" si="132"/>
        <v>#DIV/0!</v>
      </c>
      <c r="AH127" s="101" t="e">
        <f t="shared" si="132"/>
        <v>#DIV/0!</v>
      </c>
      <c r="AI127" s="107"/>
      <c r="AJ127" s="101"/>
      <c r="AK127" s="105">
        <f>AI127*(7710000000000000000)*23.1662*3.016/(6.022E+23)*(C127*24*60*60)</f>
        <v>0</v>
      </c>
      <c r="AL127" s="101"/>
      <c r="AM127" s="101">
        <f t="shared" si="133"/>
        <v>0</v>
      </c>
    </row>
    <row r="128" spans="1:53" s="98" customFormat="1">
      <c r="A128" s="153"/>
      <c r="B128" s="154"/>
      <c r="C128" s="99">
        <v>1057.78</v>
      </c>
      <c r="D128" s="98">
        <v>30</v>
      </c>
      <c r="E128" s="100"/>
      <c r="F128" s="100"/>
      <c r="G128" s="100"/>
      <c r="H128" s="101">
        <f t="shared" si="134"/>
        <v>0</v>
      </c>
      <c r="I128" s="102"/>
      <c r="J128" s="103"/>
      <c r="K128" s="106"/>
      <c r="L128" s="104"/>
      <c r="M128" s="104">
        <f t="shared" si="126"/>
        <v>0</v>
      </c>
      <c r="N128" s="106"/>
      <c r="O128" s="104"/>
      <c r="P128" s="104">
        <f t="shared" si="127"/>
        <v>0</v>
      </c>
      <c r="Q128" s="106"/>
      <c r="R128" s="104"/>
      <c r="S128" s="104">
        <f t="shared" si="121"/>
        <v>0</v>
      </c>
      <c r="T128" s="106"/>
      <c r="U128" s="104"/>
      <c r="V128" s="104">
        <f t="shared" si="135"/>
        <v>0</v>
      </c>
      <c r="W128" s="106"/>
      <c r="X128" s="104"/>
      <c r="Y128" s="104">
        <f t="shared" si="128"/>
        <v>0</v>
      </c>
      <c r="Z128" s="106"/>
      <c r="AA128" s="104"/>
      <c r="AB128" s="104">
        <f t="shared" si="129"/>
        <v>0</v>
      </c>
      <c r="AC128" s="105">
        <f t="shared" si="130"/>
        <v>0</v>
      </c>
      <c r="AD128" s="105">
        <f t="shared" si="130"/>
        <v>0</v>
      </c>
      <c r="AE128" s="104">
        <f t="shared" si="131"/>
        <v>0</v>
      </c>
      <c r="AF128" s="107" t="e">
        <f t="shared" si="132"/>
        <v>#DIV/0!</v>
      </c>
      <c r="AG128" s="101" t="e">
        <f t="shared" si="132"/>
        <v>#DIV/0!</v>
      </c>
      <c r="AH128" s="101" t="e">
        <f t="shared" si="132"/>
        <v>#DIV/0!</v>
      </c>
      <c r="AI128" s="107"/>
      <c r="AJ128" s="101"/>
      <c r="AK128" s="105">
        <f>AI128*(7710000000000000000)*23.1662*3.016/(6.022E+23)*(C128*24*60*60)</f>
        <v>0</v>
      </c>
      <c r="AL128" s="101"/>
      <c r="AM128" s="101">
        <f t="shared" si="133"/>
        <v>0</v>
      </c>
    </row>
    <row r="129" spans="1:53" s="98" customFormat="1">
      <c r="A129" s="153"/>
      <c r="B129" s="154"/>
      <c r="C129" s="99">
        <v>1410.37</v>
      </c>
      <c r="D129" s="98">
        <v>40</v>
      </c>
      <c r="E129" s="100"/>
      <c r="F129" s="100"/>
      <c r="G129" s="100"/>
      <c r="H129" s="101">
        <f t="shared" si="134"/>
        <v>0</v>
      </c>
      <c r="I129" s="102"/>
      <c r="J129" s="103"/>
      <c r="K129" s="106"/>
      <c r="L129" s="104"/>
      <c r="M129" s="104">
        <f t="shared" si="126"/>
        <v>0</v>
      </c>
      <c r="N129" s="106"/>
      <c r="O129" s="104"/>
      <c r="P129" s="104">
        <f t="shared" si="127"/>
        <v>0</v>
      </c>
      <c r="Q129" s="106"/>
      <c r="R129" s="104"/>
      <c r="S129" s="104">
        <f t="shared" si="121"/>
        <v>0</v>
      </c>
      <c r="T129" s="106"/>
      <c r="U129" s="104"/>
      <c r="V129" s="104">
        <f t="shared" si="135"/>
        <v>0</v>
      </c>
      <c r="W129" s="106"/>
      <c r="X129" s="104"/>
      <c r="Y129" s="104">
        <f t="shared" si="128"/>
        <v>0</v>
      </c>
      <c r="Z129" s="106"/>
      <c r="AA129" s="104"/>
      <c r="AB129" s="104">
        <f t="shared" si="129"/>
        <v>0</v>
      </c>
      <c r="AC129" s="105">
        <f t="shared" si="130"/>
        <v>0</v>
      </c>
      <c r="AD129" s="105">
        <f t="shared" si="130"/>
        <v>0</v>
      </c>
      <c r="AE129" s="104">
        <f t="shared" si="131"/>
        <v>0</v>
      </c>
      <c r="AF129" s="107" t="e">
        <f t="shared" si="132"/>
        <v>#DIV/0!</v>
      </c>
      <c r="AG129" s="101" t="e">
        <f t="shared" si="132"/>
        <v>#DIV/0!</v>
      </c>
      <c r="AH129" s="101" t="e">
        <f t="shared" si="132"/>
        <v>#DIV/0!</v>
      </c>
      <c r="AI129" s="107"/>
      <c r="AJ129" s="101"/>
      <c r="AK129" s="105">
        <f>AI129*(7710000000000000000)*23.1662*3.016/(6.022E+23)*(C129*24*60*60)</f>
        <v>0</v>
      </c>
      <c r="AL129" s="101"/>
      <c r="AM129" s="101">
        <f t="shared" si="133"/>
        <v>0</v>
      </c>
    </row>
    <row r="130" spans="1:53" s="110" customFormat="1">
      <c r="A130" s="155"/>
      <c r="B130" s="156"/>
      <c r="C130" s="109">
        <v>1762.96</v>
      </c>
      <c r="D130" s="110">
        <v>50</v>
      </c>
      <c r="E130" s="111"/>
      <c r="F130" s="111"/>
      <c r="G130" s="111"/>
      <c r="H130" s="112">
        <f t="shared" si="134"/>
        <v>0</v>
      </c>
      <c r="I130" s="113"/>
      <c r="J130" s="114"/>
      <c r="K130" s="115"/>
      <c r="L130" s="116"/>
      <c r="M130" s="116">
        <f t="shared" si="126"/>
        <v>0</v>
      </c>
      <c r="N130" s="115"/>
      <c r="O130" s="116"/>
      <c r="P130" s="116">
        <f t="shared" si="127"/>
        <v>0</v>
      </c>
      <c r="Q130" s="115"/>
      <c r="R130" s="116"/>
      <c r="S130" s="116">
        <f t="shared" si="121"/>
        <v>0</v>
      </c>
      <c r="T130" s="115"/>
      <c r="U130" s="116"/>
      <c r="V130" s="116">
        <f t="shared" si="135"/>
        <v>0</v>
      </c>
      <c r="W130" s="115"/>
      <c r="X130" s="116"/>
      <c r="Y130" s="116">
        <f t="shared" si="128"/>
        <v>0</v>
      </c>
      <c r="Z130" s="115"/>
      <c r="AA130" s="116"/>
      <c r="AB130" s="116">
        <f t="shared" si="129"/>
        <v>0</v>
      </c>
      <c r="AC130" s="117">
        <f t="shared" si="130"/>
        <v>0</v>
      </c>
      <c r="AD130" s="117">
        <f t="shared" si="130"/>
        <v>0</v>
      </c>
      <c r="AE130" s="116">
        <f t="shared" si="131"/>
        <v>0</v>
      </c>
      <c r="AF130" s="118" t="e">
        <f t="shared" si="132"/>
        <v>#DIV/0!</v>
      </c>
      <c r="AG130" s="112" t="e">
        <f t="shared" si="132"/>
        <v>#DIV/0!</v>
      </c>
      <c r="AH130" s="112" t="e">
        <f t="shared" si="132"/>
        <v>#DIV/0!</v>
      </c>
      <c r="AI130" s="118"/>
      <c r="AJ130" s="112"/>
      <c r="AK130" s="105">
        <f>AI130*(7710000000000000000)*23.1662*3.016/(6.022E+23)*(C130*24*60*60)</f>
        <v>0</v>
      </c>
      <c r="AL130" s="112"/>
      <c r="AM130" s="101">
        <f t="shared" si="133"/>
        <v>0</v>
      </c>
    </row>
    <row r="131" spans="1:53" s="70" customFormat="1">
      <c r="C131" s="71"/>
      <c r="I131" s="71"/>
      <c r="K131" s="71"/>
      <c r="N131" s="71"/>
      <c r="Q131" s="71"/>
      <c r="T131" s="71"/>
      <c r="W131" s="71"/>
      <c r="Z131" s="71"/>
      <c r="AC131" s="71"/>
      <c r="AF131" s="71"/>
      <c r="AI131" s="71"/>
      <c r="AK131" s="71"/>
    </row>
    <row r="132" spans="1:53" s="65" customFormat="1">
      <c r="A132" s="64" t="s">
        <v>1</v>
      </c>
      <c r="B132" s="65" t="s">
        <v>66</v>
      </c>
      <c r="C132" s="66"/>
      <c r="I132" s="67" t="s">
        <v>22</v>
      </c>
      <c r="K132" s="67" t="s">
        <v>25</v>
      </c>
      <c r="N132" s="67" t="s">
        <v>26</v>
      </c>
      <c r="O132" s="64"/>
      <c r="P132" s="64"/>
      <c r="Q132" s="67" t="s">
        <v>27</v>
      </c>
      <c r="T132" s="67" t="s">
        <v>28</v>
      </c>
      <c r="U132" s="64"/>
      <c r="V132" s="64"/>
      <c r="W132" s="67" t="s">
        <v>29</v>
      </c>
      <c r="Z132" s="67" t="s">
        <v>54</v>
      </c>
      <c r="AC132" s="67" t="s">
        <v>30</v>
      </c>
      <c r="AF132" s="67" t="s">
        <v>34</v>
      </c>
      <c r="AI132" s="67" t="s">
        <v>67</v>
      </c>
      <c r="AK132" s="67" t="s">
        <v>68</v>
      </c>
    </row>
    <row r="133" spans="1:53" s="70" customFormat="1">
      <c r="A133" s="68" t="s">
        <v>15</v>
      </c>
      <c r="B133" s="70" t="s">
        <v>55</v>
      </c>
      <c r="C133" s="69" t="s">
        <v>21</v>
      </c>
      <c r="D133" s="68" t="s">
        <v>17</v>
      </c>
      <c r="E133" s="68" t="s">
        <v>18</v>
      </c>
      <c r="F133" s="68" t="s">
        <v>19</v>
      </c>
      <c r="G133" s="68" t="s">
        <v>20</v>
      </c>
      <c r="H133" s="68" t="s">
        <v>35</v>
      </c>
      <c r="I133" s="69" t="s">
        <v>23</v>
      </c>
      <c r="J133" s="68" t="s">
        <v>24</v>
      </c>
      <c r="K133" s="69" t="s">
        <v>31</v>
      </c>
      <c r="L133" s="68" t="s">
        <v>32</v>
      </c>
      <c r="M133" s="68" t="s">
        <v>33</v>
      </c>
      <c r="N133" s="69" t="s">
        <v>31</v>
      </c>
      <c r="O133" s="68" t="s">
        <v>32</v>
      </c>
      <c r="P133" s="68" t="s">
        <v>33</v>
      </c>
      <c r="Q133" s="69" t="s">
        <v>31</v>
      </c>
      <c r="R133" s="68" t="s">
        <v>32</v>
      </c>
      <c r="S133" s="68" t="s">
        <v>33</v>
      </c>
      <c r="T133" s="69" t="s">
        <v>31</v>
      </c>
      <c r="U133" s="68" t="s">
        <v>32</v>
      </c>
      <c r="V133" s="68" t="s">
        <v>33</v>
      </c>
      <c r="W133" s="69" t="s">
        <v>31</v>
      </c>
      <c r="X133" s="68" t="s">
        <v>32</v>
      </c>
      <c r="Y133" s="68" t="s">
        <v>33</v>
      </c>
      <c r="Z133" s="69" t="s">
        <v>31</v>
      </c>
      <c r="AA133" s="68" t="s">
        <v>32</v>
      </c>
      <c r="AB133" s="68" t="s">
        <v>33</v>
      </c>
      <c r="AC133" s="69" t="s">
        <v>31</v>
      </c>
      <c r="AD133" s="68" t="s">
        <v>32</v>
      </c>
      <c r="AE133" s="68" t="s">
        <v>33</v>
      </c>
      <c r="AF133" s="69" t="s">
        <v>31</v>
      </c>
      <c r="AG133" s="68" t="s">
        <v>32</v>
      </c>
      <c r="AH133" s="68" t="s">
        <v>33</v>
      </c>
      <c r="AI133" s="69" t="s">
        <v>31</v>
      </c>
      <c r="AJ133" s="68" t="s">
        <v>32</v>
      </c>
      <c r="AK133" s="69" t="s">
        <v>31</v>
      </c>
      <c r="AL133" s="68" t="s">
        <v>32</v>
      </c>
      <c r="AM133" s="68" t="s">
        <v>33</v>
      </c>
    </row>
    <row r="134" spans="1:53" s="70" customFormat="1">
      <c r="A134" s="68" t="s">
        <v>16</v>
      </c>
      <c r="B134" s="70" t="s">
        <v>56</v>
      </c>
      <c r="C134" s="71">
        <v>0</v>
      </c>
      <c r="D134" s="70">
        <v>0</v>
      </c>
      <c r="E134" s="72">
        <v>1.20699</v>
      </c>
      <c r="F134" s="72">
        <v>2.9999999999999997E-4</v>
      </c>
      <c r="G134" s="72">
        <v>0.17149300000000001</v>
      </c>
      <c r="H134" s="73">
        <f>G134/0.0075</f>
        <v>22.865733333333335</v>
      </c>
      <c r="I134" s="74">
        <v>0.921732</v>
      </c>
      <c r="J134" s="75">
        <v>7.8268199999999996E-2</v>
      </c>
      <c r="K134" s="71"/>
      <c r="N134" s="71"/>
      <c r="Q134" s="71">
        <v>0</v>
      </c>
      <c r="R134" s="70">
        <v>0</v>
      </c>
      <c r="S134" s="76">
        <f t="shared" ref="S134:S143" si="136">Q134+R134</f>
        <v>0</v>
      </c>
      <c r="T134" s="71">
        <v>0</v>
      </c>
      <c r="U134" s="70">
        <v>0</v>
      </c>
      <c r="V134" s="76">
        <f t="shared" ref="V134:V135" si="137">T134+U134</f>
        <v>0</v>
      </c>
      <c r="W134" s="71">
        <v>0</v>
      </c>
      <c r="X134" s="70">
        <v>0</v>
      </c>
      <c r="Y134" s="76">
        <f t="shared" ref="Y134:Y143" si="138">W134+X134</f>
        <v>0</v>
      </c>
      <c r="Z134" s="71">
        <v>0</v>
      </c>
      <c r="AA134" s="70">
        <v>0</v>
      </c>
      <c r="AB134" s="76">
        <f t="shared" ref="AB134:AB143" si="139">Z134+AA134</f>
        <v>0</v>
      </c>
      <c r="AC134" s="71">
        <v>0</v>
      </c>
      <c r="AD134" s="70">
        <v>0</v>
      </c>
      <c r="AE134" s="70">
        <v>0</v>
      </c>
      <c r="AF134" s="71"/>
      <c r="AI134" s="77">
        <v>4.6870000000000001E-4</v>
      </c>
      <c r="AJ134" s="76">
        <v>1.99693E-4</v>
      </c>
      <c r="AK134" s="77">
        <f>AI134*(7710000000000000000)*23.1662*3.016/(6.022E+23)*(C134*24*60*60)</f>
        <v>0</v>
      </c>
      <c r="AL134" s="77">
        <f>AJ134*(7710000000000000000)*23.1662*3.016/(6.022E+23)*(D134*24*60*60)</f>
        <v>0</v>
      </c>
      <c r="AM134" s="73">
        <f>AK134+AL134</f>
        <v>0</v>
      </c>
    </row>
    <row r="135" spans="1:53" s="70" customFormat="1">
      <c r="A135" s="68" t="s">
        <v>57</v>
      </c>
      <c r="B135" s="70" t="s">
        <v>58</v>
      </c>
      <c r="C135" s="71">
        <v>3.5259299999999998</v>
      </c>
      <c r="D135" s="70">
        <v>0.1</v>
      </c>
      <c r="E135" s="72">
        <v>1.1708000000000001</v>
      </c>
      <c r="F135" s="72">
        <v>3.5E-4</v>
      </c>
      <c r="G135" s="72">
        <v>0.14588300000000001</v>
      </c>
      <c r="H135" s="73">
        <f t="shared" ref="H135" si="140">G135/0.0075</f>
        <v>19.451066666666669</v>
      </c>
      <c r="I135" s="74">
        <v>0.92100499999999996</v>
      </c>
      <c r="J135" s="75">
        <v>7.8995099999999999E-2</v>
      </c>
      <c r="K135" s="78">
        <v>103000</v>
      </c>
      <c r="L135" s="76">
        <v>19700</v>
      </c>
      <c r="M135" s="76">
        <f>K135+L135</f>
        <v>122700</v>
      </c>
      <c r="N135" s="78">
        <v>2513000</v>
      </c>
      <c r="O135" s="76">
        <v>888200</v>
      </c>
      <c r="P135" s="76">
        <f>N135+O135</f>
        <v>3401200</v>
      </c>
      <c r="Q135" s="78">
        <v>55.38</v>
      </c>
      <c r="R135" s="76">
        <v>7.0640000000000001</v>
      </c>
      <c r="S135" s="76">
        <f t="shared" si="136"/>
        <v>62.444000000000003</v>
      </c>
      <c r="T135" s="78">
        <v>0.19420000000000001</v>
      </c>
      <c r="U135" s="76">
        <v>9.502E-3</v>
      </c>
      <c r="V135" s="76">
        <f t="shared" si="137"/>
        <v>0.20370200000000002</v>
      </c>
      <c r="W135" s="78">
        <v>9.1699999999999995E-4</v>
      </c>
      <c r="X135" s="76">
        <v>0</v>
      </c>
      <c r="Y135" s="76">
        <f>W135+X135</f>
        <v>9.1699999999999995E-4</v>
      </c>
      <c r="Z135" s="78">
        <v>0</v>
      </c>
      <c r="AA135" s="76">
        <v>0</v>
      </c>
      <c r="AB135" s="76">
        <f>Z135+AA135</f>
        <v>0</v>
      </c>
      <c r="AC135" s="77">
        <f>Q135+T135+W135+Z135</f>
        <v>55.575117000000006</v>
      </c>
      <c r="AD135" s="77">
        <f>R135+U135+X135+AA135</f>
        <v>7.0735020000000004</v>
      </c>
      <c r="AE135" s="76">
        <f>AC135+AD135</f>
        <v>62.648619000000004</v>
      </c>
      <c r="AF135" s="79">
        <f>Q135/AC135</f>
        <v>0.9964891301983223</v>
      </c>
      <c r="AG135" s="73">
        <f>R135/AD135</f>
        <v>0.99865667670695502</v>
      </c>
      <c r="AH135" s="73">
        <f>S135/AE135</f>
        <v>0.99673386256128005</v>
      </c>
      <c r="AI135" s="77">
        <v>4.5506499999999999E-4</v>
      </c>
      <c r="AJ135" s="76">
        <v>1.9504E-4</v>
      </c>
      <c r="AK135" s="77">
        <f>AI135*(7710000000000000000)*23.1662*3.016/(6.022E+23)*(C135*24*60*60)</f>
        <v>0.12401111956070728</v>
      </c>
      <c r="AL135" s="77">
        <f>AJ135*(7710000000000000000)*23.1662*3.016/(6.022E+23)*(D135*24*60*60)</f>
        <v>1.5074301462328725E-3</v>
      </c>
      <c r="AM135" s="73">
        <f>AK135+AL135</f>
        <v>0.12551854970694015</v>
      </c>
    </row>
    <row r="136" spans="1:53" s="70" customFormat="1">
      <c r="A136" s="68" t="s">
        <v>62</v>
      </c>
      <c r="B136" s="80" t="s">
        <v>61</v>
      </c>
      <c r="C136" s="71">
        <v>35.256599999999999</v>
      </c>
      <c r="D136" s="70">
        <v>1</v>
      </c>
      <c r="E136" s="72">
        <v>1.1556200000000001</v>
      </c>
      <c r="F136" s="72">
        <v>3.6999999999999999E-4</v>
      </c>
      <c r="G136" s="72">
        <v>0.13466400000000001</v>
      </c>
      <c r="H136" s="73">
        <f>G136/0.0075</f>
        <v>17.955200000000001</v>
      </c>
      <c r="I136" s="74">
        <v>0.92036300000000004</v>
      </c>
      <c r="J136" s="75">
        <v>7.9636899999999997E-2</v>
      </c>
      <c r="K136" s="78">
        <v>99550</v>
      </c>
      <c r="L136" s="76">
        <v>19400</v>
      </c>
      <c r="M136" s="76">
        <f t="shared" ref="M136:M143" si="141">K136+L136</f>
        <v>118950</v>
      </c>
      <c r="N136" s="78">
        <v>2512000</v>
      </c>
      <c r="O136" s="76">
        <v>888000</v>
      </c>
      <c r="P136" s="76">
        <f t="shared" ref="P136:P143" si="142">N136+O136</f>
        <v>3400000</v>
      </c>
      <c r="Q136" s="78">
        <v>1289</v>
      </c>
      <c r="R136" s="76">
        <v>168.3</v>
      </c>
      <c r="S136" s="76">
        <f t="shared" si="136"/>
        <v>1457.3</v>
      </c>
      <c r="T136" s="78">
        <v>29.32</v>
      </c>
      <c r="U136" s="76">
        <v>1.6</v>
      </c>
      <c r="V136" s="76">
        <f>T136+U136</f>
        <v>30.92</v>
      </c>
      <c r="W136" s="78">
        <v>1.458</v>
      </c>
      <c r="X136" s="76">
        <v>2.8340000000000001E-2</v>
      </c>
      <c r="Y136" s="76">
        <f t="shared" si="138"/>
        <v>1.48634</v>
      </c>
      <c r="Z136" s="78">
        <v>1.0880000000000001E-2</v>
      </c>
      <c r="AA136" s="76">
        <v>0</v>
      </c>
      <c r="AB136" s="76">
        <f t="shared" si="139"/>
        <v>1.0880000000000001E-2</v>
      </c>
      <c r="AC136" s="77">
        <f t="shared" ref="AC136:AD143" si="143">Q136+T136+W136+Z136</f>
        <v>1319.7888800000001</v>
      </c>
      <c r="AD136" s="77">
        <f t="shared" si="143"/>
        <v>169.92833999999999</v>
      </c>
      <c r="AE136" s="76">
        <f t="shared" ref="AE136:AE143" si="144">AC136+AD136</f>
        <v>1489.71722</v>
      </c>
      <c r="AF136" s="79">
        <f t="shared" ref="AF136:AH143" si="145">Q136/AC136</f>
        <v>0.97667135974050634</v>
      </c>
      <c r="AG136" s="73">
        <f t="shared" si="145"/>
        <v>0.99041749010200431</v>
      </c>
      <c r="AH136" s="73">
        <f t="shared" si="145"/>
        <v>0.9782393466593613</v>
      </c>
      <c r="AI136" s="77">
        <v>4.4739299999999998E-4</v>
      </c>
      <c r="AJ136" s="76">
        <v>1.91838E-4</v>
      </c>
      <c r="AK136" s="77">
        <f>AI136*(7710000000000000000)*23.1662*3.016/(6.022E+23)*(C136*24*60*60)</f>
        <v>1.2191106385212183</v>
      </c>
      <c r="AL136" s="77">
        <f>AJ136*(7710000000000000000)*23.1662*3.016/(6.022E+23)*(D136*24*60*60)</f>
        <v>1.4826824466418261E-2</v>
      </c>
      <c r="AM136" s="73">
        <f t="shared" ref="AM136:AM143" si="146">AK136+AL136</f>
        <v>1.2339374629876365</v>
      </c>
    </row>
    <row r="137" spans="1:53" s="70" customFormat="1">
      <c r="A137" s="141" t="e" vm="2">
        <v>#VALUE!</v>
      </c>
      <c r="B137" s="142"/>
      <c r="C137" s="71">
        <v>141.02600000000001</v>
      </c>
      <c r="D137" s="70">
        <v>4</v>
      </c>
      <c r="E137" s="72">
        <v>1.12476</v>
      </c>
      <c r="F137" s="72">
        <v>3.5E-4</v>
      </c>
      <c r="G137" s="72">
        <v>0.11092100000000001</v>
      </c>
      <c r="H137" s="73">
        <f t="shared" ref="H137:H143" si="147">G137/0.0075</f>
        <v>14.789466666666668</v>
      </c>
      <c r="I137" s="74">
        <v>0.91778999999999999</v>
      </c>
      <c r="J137" s="75">
        <v>8.2210000000000005E-2</v>
      </c>
      <c r="K137" s="78">
        <v>88760</v>
      </c>
      <c r="L137" s="76">
        <v>18470</v>
      </c>
      <c r="M137" s="76">
        <f t="shared" si="141"/>
        <v>107230</v>
      </c>
      <c r="N137" s="78">
        <v>2507000</v>
      </c>
      <c r="O137" s="76">
        <v>887400</v>
      </c>
      <c r="P137" s="76">
        <f t="shared" si="142"/>
        <v>3394400</v>
      </c>
      <c r="Q137" s="78">
        <v>4696</v>
      </c>
      <c r="R137" s="76">
        <v>676.8</v>
      </c>
      <c r="S137" s="76">
        <f t="shared" si="136"/>
        <v>5372.8</v>
      </c>
      <c r="T137" s="78">
        <v>386.9</v>
      </c>
      <c r="U137" s="76">
        <v>24.99</v>
      </c>
      <c r="V137" s="76">
        <f>T137+U137</f>
        <v>411.89</v>
      </c>
      <c r="W137" s="78">
        <v>79.03</v>
      </c>
      <c r="X137" s="76">
        <v>1.8160000000000001</v>
      </c>
      <c r="Y137" s="76">
        <f t="shared" si="138"/>
        <v>80.846000000000004</v>
      </c>
      <c r="Z137" s="78">
        <v>2.536</v>
      </c>
      <c r="AA137" s="76">
        <v>2.3949999999999999E-2</v>
      </c>
      <c r="AB137" s="76">
        <f t="shared" si="139"/>
        <v>2.5599500000000002</v>
      </c>
      <c r="AC137" s="77">
        <f t="shared" si="143"/>
        <v>5164.4659999999994</v>
      </c>
      <c r="AD137" s="77">
        <f t="shared" si="143"/>
        <v>703.62995000000001</v>
      </c>
      <c r="AE137" s="76">
        <f t="shared" si="144"/>
        <v>5868.095949999999</v>
      </c>
      <c r="AF137" s="79">
        <f t="shared" si="145"/>
        <v>0.90929052490615692</v>
      </c>
      <c r="AG137" s="73">
        <f t="shared" si="145"/>
        <v>0.96186923254190637</v>
      </c>
      <c r="AH137" s="73">
        <f t="shared" si="145"/>
        <v>0.91559511735659349</v>
      </c>
      <c r="AI137" s="77">
        <v>4.3272699999999999E-4</v>
      </c>
      <c r="AJ137" s="76">
        <v>1.8616800000000001E-4</v>
      </c>
      <c r="AK137" s="77">
        <f>AI137*(7710000000000000000)*23.1662*3.016/(6.022E+23)*(C137*24*60*60)</f>
        <v>4.71657440310622</v>
      </c>
      <c r="AL137" s="77">
        <f>AJ137*(7710000000000000000)*23.1662*3.016/(6.022E+23)*(D137*24*60*60)</f>
        <v>5.7554400218187314E-2</v>
      </c>
      <c r="AM137" s="73">
        <f t="shared" si="146"/>
        <v>4.7741288033244071</v>
      </c>
    </row>
    <row r="138" spans="1:53" s="70" customFormat="1">
      <c r="A138" s="141"/>
      <c r="B138" s="142"/>
      <c r="C138" s="71">
        <v>246.79599999999999</v>
      </c>
      <c r="D138" s="70">
        <v>7</v>
      </c>
      <c r="E138" s="72">
        <v>1.0932599999999999</v>
      </c>
      <c r="F138" s="72">
        <v>3.4000000000000002E-4</v>
      </c>
      <c r="G138" s="72">
        <v>8.5305000000000006E-2</v>
      </c>
      <c r="H138" s="73">
        <f t="shared" si="147"/>
        <v>11.374000000000001</v>
      </c>
      <c r="I138" s="74">
        <v>0.91504399999999997</v>
      </c>
      <c r="J138" s="75">
        <v>8.4955699999999995E-2</v>
      </c>
      <c r="K138" s="78">
        <v>78960</v>
      </c>
      <c r="L138" s="76">
        <v>17560</v>
      </c>
      <c r="M138" s="76">
        <f t="shared" si="141"/>
        <v>96520</v>
      </c>
      <c r="N138" s="78">
        <v>2501000</v>
      </c>
      <c r="O138" s="76">
        <v>886700</v>
      </c>
      <c r="P138" s="76">
        <f t="shared" si="142"/>
        <v>3387700</v>
      </c>
      <c r="Q138" s="78">
        <v>7177</v>
      </c>
      <c r="R138" s="76">
        <v>1128</v>
      </c>
      <c r="S138" s="76">
        <f t="shared" si="136"/>
        <v>8305</v>
      </c>
      <c r="T138" s="78">
        <v>934.7</v>
      </c>
      <c r="U138" s="76">
        <v>70.25</v>
      </c>
      <c r="V138" s="76">
        <f>T138+U138</f>
        <v>1004.95</v>
      </c>
      <c r="W138" s="78">
        <v>311.7</v>
      </c>
      <c r="X138" s="76">
        <v>8.9019999999999992</v>
      </c>
      <c r="Y138" s="76">
        <f t="shared" si="138"/>
        <v>320.60199999999998</v>
      </c>
      <c r="Z138" s="78">
        <v>18.66</v>
      </c>
      <c r="AA138" s="76">
        <v>0.21160000000000001</v>
      </c>
      <c r="AB138" s="76">
        <f t="shared" si="139"/>
        <v>18.871600000000001</v>
      </c>
      <c r="AC138" s="77">
        <f t="shared" si="143"/>
        <v>8442.06</v>
      </c>
      <c r="AD138" s="77">
        <f t="shared" si="143"/>
        <v>1207.3636000000001</v>
      </c>
      <c r="AE138" s="76">
        <f t="shared" si="144"/>
        <v>9649.4236000000001</v>
      </c>
      <c r="AF138" s="79">
        <f t="shared" si="145"/>
        <v>0.85014794967105189</v>
      </c>
      <c r="AG138" s="73">
        <f t="shared" si="145"/>
        <v>0.93426702610547463</v>
      </c>
      <c r="AH138" s="73">
        <f t="shared" si="145"/>
        <v>0.86067317015702371</v>
      </c>
      <c r="AI138" s="77">
        <v>4.24506E-4</v>
      </c>
      <c r="AJ138" s="76">
        <v>1.8242200000000001E-4</v>
      </c>
      <c r="AK138" s="77">
        <f>AI138*(7710000000000000000)*23.1662*3.016/(6.022E+23)*(C138*24*60*60)</f>
        <v>8.0972110186789745</v>
      </c>
      <c r="AL138" s="77">
        <f>AJ138*(7710000000000000000)*23.1662*3.016/(6.022E+23)*(D138*24*60*60)</f>
        <v>9.869354773137054E-2</v>
      </c>
      <c r="AM138" s="73">
        <f t="shared" si="146"/>
        <v>8.1959045664103449</v>
      </c>
      <c r="BA138" s="70" t="s">
        <v>36</v>
      </c>
    </row>
    <row r="139" spans="1:53" s="70" customFormat="1">
      <c r="A139" s="141"/>
      <c r="B139" s="142"/>
      <c r="C139" s="71">
        <v>352.59300000000002</v>
      </c>
      <c r="D139" s="70">
        <v>10</v>
      </c>
      <c r="E139" s="72">
        <v>1.06393</v>
      </c>
      <c r="F139" s="72">
        <v>3.1E-4</v>
      </c>
      <c r="G139" s="72">
        <v>6.0088999999999997E-2</v>
      </c>
      <c r="H139" s="73">
        <f t="shared" si="147"/>
        <v>8.0118666666666662</v>
      </c>
      <c r="I139" s="74">
        <v>0.912219</v>
      </c>
      <c r="J139" s="75">
        <v>8.7780800000000006E-2</v>
      </c>
      <c r="K139" s="78">
        <v>70010</v>
      </c>
      <c r="L139" s="76">
        <v>16680</v>
      </c>
      <c r="M139" s="76">
        <f t="shared" si="141"/>
        <v>86690</v>
      </c>
      <c r="N139" s="78">
        <v>2496000</v>
      </c>
      <c r="O139" s="76">
        <v>886000</v>
      </c>
      <c r="P139" s="76">
        <f t="shared" si="142"/>
        <v>3382000</v>
      </c>
      <c r="Q139" s="78">
        <v>9005</v>
      </c>
      <c r="R139" s="76">
        <v>1530</v>
      </c>
      <c r="S139" s="76">
        <f t="shared" si="136"/>
        <v>10535</v>
      </c>
      <c r="T139" s="78">
        <v>1561</v>
      </c>
      <c r="U139" s="76">
        <v>132.1</v>
      </c>
      <c r="V139" s="76">
        <f t="shared" ref="V139:V143" si="148">T139+U139</f>
        <v>1693.1</v>
      </c>
      <c r="W139" s="78">
        <v>660.2</v>
      </c>
      <c r="X139" s="76">
        <v>23.14</v>
      </c>
      <c r="Y139" s="76">
        <f t="shared" si="138"/>
        <v>683.34</v>
      </c>
      <c r="Z139" s="78">
        <v>60.65</v>
      </c>
      <c r="AA139" s="76">
        <v>0.81710000000000005</v>
      </c>
      <c r="AB139" s="76">
        <f t="shared" si="139"/>
        <v>61.467100000000002</v>
      </c>
      <c r="AC139" s="77">
        <f t="shared" si="143"/>
        <v>11286.85</v>
      </c>
      <c r="AD139" s="77">
        <f t="shared" si="143"/>
        <v>1686.0571</v>
      </c>
      <c r="AE139" s="76">
        <f t="shared" si="144"/>
        <v>12972.9071</v>
      </c>
      <c r="AF139" s="79">
        <f t="shared" si="145"/>
        <v>0.79783110433823434</v>
      </c>
      <c r="AG139" s="73">
        <f t="shared" si="145"/>
        <v>0.90744257712268461</v>
      </c>
      <c r="AH139" s="73">
        <f t="shared" si="145"/>
        <v>0.81207704015702076</v>
      </c>
      <c r="AI139" s="77">
        <v>4.2054000000000001E-4</v>
      </c>
      <c r="AJ139" s="76">
        <v>1.79817E-4</v>
      </c>
      <c r="AK139" s="77">
        <f>AI139*(7710000000000000000)*23.1662*3.016/(6.022E+23)*(C139*24*60*60)</f>
        <v>11.460260890215647</v>
      </c>
      <c r="AL139" s="77">
        <f>AJ139*(7710000000000000000)*23.1662*3.016/(6.022E+23)*(D139*24*60*60)</f>
        <v>0.13897742340297189</v>
      </c>
      <c r="AM139" s="73">
        <f t="shared" si="146"/>
        <v>11.599238313618619</v>
      </c>
    </row>
    <row r="140" spans="1:53" s="70" customFormat="1">
      <c r="A140" s="141"/>
      <c r="B140" s="142"/>
      <c r="C140" s="71">
        <v>705.18499999999995</v>
      </c>
      <c r="D140" s="70">
        <v>20</v>
      </c>
      <c r="E140" s="72">
        <v>0.97867000000000004</v>
      </c>
      <c r="F140" s="72">
        <v>2.9999999999999997E-4</v>
      </c>
      <c r="G140" s="72">
        <v>-2.1794999999999998E-2</v>
      </c>
      <c r="H140" s="73">
        <f t="shared" si="147"/>
        <v>-2.9059999999999997</v>
      </c>
      <c r="I140" s="74">
        <v>0.90279100000000001</v>
      </c>
      <c r="J140" s="75">
        <v>9.7208900000000001E-2</v>
      </c>
      <c r="K140" s="78">
        <v>45280</v>
      </c>
      <c r="L140" s="76">
        <v>13980</v>
      </c>
      <c r="M140" s="76">
        <f t="shared" si="141"/>
        <v>59260</v>
      </c>
      <c r="N140" s="78">
        <v>2475000</v>
      </c>
      <c r="O140" s="76">
        <v>883600</v>
      </c>
      <c r="P140" s="76">
        <f t="shared" si="142"/>
        <v>3358600</v>
      </c>
      <c r="Q140" s="78">
        <v>12040</v>
      </c>
      <c r="R140" s="76">
        <v>2520</v>
      </c>
      <c r="S140" s="76">
        <f t="shared" si="136"/>
        <v>14560</v>
      </c>
      <c r="T140" s="78">
        <v>3471</v>
      </c>
      <c r="U140" s="76">
        <v>399.7</v>
      </c>
      <c r="V140" s="76">
        <f t="shared" si="148"/>
        <v>3870.7</v>
      </c>
      <c r="W140" s="78">
        <v>2301</v>
      </c>
      <c r="X140" s="76">
        <v>129</v>
      </c>
      <c r="Y140" s="76">
        <f t="shared" si="138"/>
        <v>2430</v>
      </c>
      <c r="Z140" s="78">
        <v>490.3</v>
      </c>
      <c r="AA140" s="76">
        <v>9.8789999999999996</v>
      </c>
      <c r="AB140" s="76">
        <f t="shared" si="139"/>
        <v>500.17900000000003</v>
      </c>
      <c r="AC140" s="77">
        <f t="shared" si="143"/>
        <v>18302.3</v>
      </c>
      <c r="AD140" s="77">
        <f t="shared" si="143"/>
        <v>3058.5789999999997</v>
      </c>
      <c r="AE140" s="76">
        <f t="shared" si="144"/>
        <v>21360.879000000001</v>
      </c>
      <c r="AF140" s="79">
        <f t="shared" si="145"/>
        <v>0.65784081782071113</v>
      </c>
      <c r="AG140" s="73">
        <f t="shared" si="145"/>
        <v>0.82391201927431013</v>
      </c>
      <c r="AH140" s="73">
        <f t="shared" si="145"/>
        <v>0.68161989026762426</v>
      </c>
      <c r="AI140" s="77">
        <v>4.2443899999999998E-4</v>
      </c>
      <c r="AJ140" s="76">
        <v>1.7675300000000001E-4</v>
      </c>
      <c r="AK140" s="77">
        <f>AI140*(7710000000000000000)*23.1662*3.016/(6.022E+23)*(C140*24*60*60)</f>
        <v>23.1329945986284</v>
      </c>
      <c r="AL140" s="77">
        <f>AJ140*(7710000000000000000)*23.1662*3.016/(6.022E+23)*(D140*24*60*60)</f>
        <v>0.2732186224744656</v>
      </c>
      <c r="AM140" s="73">
        <f t="shared" si="146"/>
        <v>23.406213221102867</v>
      </c>
    </row>
    <row r="141" spans="1:53" s="70" customFormat="1">
      <c r="A141" s="141"/>
      <c r="B141" s="142"/>
      <c r="C141" s="71">
        <v>1057.78</v>
      </c>
      <c r="D141" s="70">
        <v>30</v>
      </c>
      <c r="E141" s="72">
        <v>0.90022000000000002</v>
      </c>
      <c r="F141" s="72">
        <v>2.9999999999999997E-4</v>
      </c>
      <c r="G141" s="72">
        <v>-0.11083999999999999</v>
      </c>
      <c r="H141" s="73">
        <f t="shared" si="147"/>
        <v>-14.778666666666666</v>
      </c>
      <c r="I141" s="74">
        <v>0.89266199999999996</v>
      </c>
      <c r="J141" s="75">
        <v>0.107338</v>
      </c>
      <c r="K141" s="78">
        <v>27250</v>
      </c>
      <c r="L141" s="76">
        <v>11470</v>
      </c>
      <c r="M141" s="76">
        <f t="shared" si="141"/>
        <v>38720</v>
      </c>
      <c r="N141" s="78">
        <v>2452000</v>
      </c>
      <c r="O141" s="76">
        <v>881000</v>
      </c>
      <c r="P141" s="76">
        <f t="shared" si="142"/>
        <v>3333000</v>
      </c>
      <c r="Q141" s="78">
        <v>12990</v>
      </c>
      <c r="R141" s="76">
        <v>3194</v>
      </c>
      <c r="S141" s="76">
        <f t="shared" si="136"/>
        <v>16184</v>
      </c>
      <c r="T141" s="78">
        <v>5182</v>
      </c>
      <c r="U141" s="76">
        <v>725.7</v>
      </c>
      <c r="V141" s="76">
        <f t="shared" si="148"/>
        <v>5907.7</v>
      </c>
      <c r="W141" s="78">
        <v>3434</v>
      </c>
      <c r="X141" s="76">
        <v>300.10000000000002</v>
      </c>
      <c r="Y141" s="76">
        <f t="shared" si="138"/>
        <v>3734.1</v>
      </c>
      <c r="Z141" s="78">
        <v>1346</v>
      </c>
      <c r="AA141" s="76">
        <v>39.6</v>
      </c>
      <c r="AB141" s="76">
        <f t="shared" si="139"/>
        <v>1385.6</v>
      </c>
      <c r="AC141" s="77">
        <f t="shared" si="143"/>
        <v>22952</v>
      </c>
      <c r="AD141" s="77">
        <f t="shared" si="143"/>
        <v>4259.4000000000005</v>
      </c>
      <c r="AE141" s="76">
        <f t="shared" si="144"/>
        <v>27211.4</v>
      </c>
      <c r="AF141" s="79">
        <f t="shared" si="145"/>
        <v>0.56596375043569191</v>
      </c>
      <c r="AG141" s="73">
        <f t="shared" si="145"/>
        <v>0.74987087383199502</v>
      </c>
      <c r="AH141" s="73">
        <f t="shared" si="145"/>
        <v>0.59475072947367646</v>
      </c>
      <c r="AI141" s="77">
        <v>4.3977799999999999E-4</v>
      </c>
      <c r="AJ141" s="76">
        <v>1.77565E-4</v>
      </c>
      <c r="AK141" s="77">
        <f>AI141*(7710000000000000000)*23.1662*3.016/(6.022E+23)*(C141*24*60*60)</f>
        <v>35.953598077114094</v>
      </c>
      <c r="AL141" s="77">
        <f>AJ141*(7710000000000000000)*23.1662*3.016/(6.022E+23)*(D141*24*60*60)</f>
        <v>0.41171067562936831</v>
      </c>
      <c r="AM141" s="73">
        <f t="shared" si="146"/>
        <v>36.365308752743459</v>
      </c>
    </row>
    <row r="142" spans="1:53" s="70" customFormat="1">
      <c r="A142" s="141"/>
      <c r="B142" s="142"/>
      <c r="C142" s="71">
        <v>1410.37</v>
      </c>
      <c r="D142" s="70">
        <v>40</v>
      </c>
      <c r="E142" s="72"/>
      <c r="F142" s="72"/>
      <c r="G142" s="72"/>
      <c r="H142" s="73">
        <f t="shared" si="147"/>
        <v>0</v>
      </c>
      <c r="I142" s="74"/>
      <c r="J142" s="75"/>
      <c r="K142" s="78"/>
      <c r="L142" s="76"/>
      <c r="M142" s="76">
        <f t="shared" si="141"/>
        <v>0</v>
      </c>
      <c r="N142" s="78"/>
      <c r="O142" s="76"/>
      <c r="P142" s="76">
        <f t="shared" si="142"/>
        <v>0</v>
      </c>
      <c r="Q142" s="78"/>
      <c r="R142" s="76"/>
      <c r="S142" s="76">
        <f t="shared" si="136"/>
        <v>0</v>
      </c>
      <c r="T142" s="78"/>
      <c r="U142" s="76"/>
      <c r="V142" s="76">
        <f t="shared" si="148"/>
        <v>0</v>
      </c>
      <c r="W142" s="78"/>
      <c r="X142" s="76"/>
      <c r="Y142" s="76">
        <f t="shared" si="138"/>
        <v>0</v>
      </c>
      <c r="Z142" s="78"/>
      <c r="AA142" s="76"/>
      <c r="AB142" s="76">
        <f t="shared" si="139"/>
        <v>0</v>
      </c>
      <c r="AC142" s="77">
        <f t="shared" si="143"/>
        <v>0</v>
      </c>
      <c r="AD142" s="77">
        <f t="shared" si="143"/>
        <v>0</v>
      </c>
      <c r="AE142" s="76">
        <f t="shared" si="144"/>
        <v>0</v>
      </c>
      <c r="AF142" s="79" t="e">
        <f t="shared" si="145"/>
        <v>#DIV/0!</v>
      </c>
      <c r="AG142" s="73" t="e">
        <f t="shared" si="145"/>
        <v>#DIV/0!</v>
      </c>
      <c r="AH142" s="73" t="e">
        <f t="shared" si="145"/>
        <v>#DIV/0!</v>
      </c>
      <c r="AI142" s="77"/>
      <c r="AJ142" s="76"/>
      <c r="AK142" s="77">
        <f>AI142*(7710000000000000000)*23.1662*3.016/(6.022E+23)*(C142*24*60*60)</f>
        <v>0</v>
      </c>
      <c r="AL142" s="77">
        <f>AJ142*(7710000000000000000)*23.1662*3.016/(6.022E+23)*(D142*24*60*60)</f>
        <v>0</v>
      </c>
      <c r="AM142" s="73">
        <f t="shared" si="146"/>
        <v>0</v>
      </c>
    </row>
    <row r="143" spans="1:53" s="82" customFormat="1">
      <c r="A143" s="143"/>
      <c r="B143" s="144"/>
      <c r="C143" s="81">
        <v>1762.96</v>
      </c>
      <c r="D143" s="82">
        <v>50</v>
      </c>
      <c r="E143" s="83"/>
      <c r="F143" s="83"/>
      <c r="G143" s="83"/>
      <c r="H143" s="84">
        <f t="shared" si="147"/>
        <v>0</v>
      </c>
      <c r="I143" s="85"/>
      <c r="J143" s="86"/>
      <c r="K143" s="87"/>
      <c r="L143" s="88"/>
      <c r="M143" s="88">
        <f t="shared" si="141"/>
        <v>0</v>
      </c>
      <c r="N143" s="87"/>
      <c r="O143" s="88"/>
      <c r="P143" s="88">
        <f t="shared" si="142"/>
        <v>0</v>
      </c>
      <c r="Q143" s="87"/>
      <c r="R143" s="88"/>
      <c r="S143" s="88">
        <f t="shared" si="136"/>
        <v>0</v>
      </c>
      <c r="T143" s="87"/>
      <c r="U143" s="88"/>
      <c r="V143" s="88">
        <f t="shared" si="148"/>
        <v>0</v>
      </c>
      <c r="W143" s="87"/>
      <c r="X143" s="88"/>
      <c r="Y143" s="88">
        <f t="shared" si="138"/>
        <v>0</v>
      </c>
      <c r="Z143" s="87"/>
      <c r="AA143" s="88"/>
      <c r="AB143" s="88">
        <f t="shared" si="139"/>
        <v>0</v>
      </c>
      <c r="AC143" s="89">
        <f t="shared" si="143"/>
        <v>0</v>
      </c>
      <c r="AD143" s="89">
        <f t="shared" si="143"/>
        <v>0</v>
      </c>
      <c r="AE143" s="88">
        <f t="shared" si="144"/>
        <v>0</v>
      </c>
      <c r="AF143" s="90" t="e">
        <f t="shared" si="145"/>
        <v>#DIV/0!</v>
      </c>
      <c r="AG143" s="84" t="e">
        <f t="shared" si="145"/>
        <v>#DIV/0!</v>
      </c>
      <c r="AH143" s="84" t="e">
        <f t="shared" si="145"/>
        <v>#DIV/0!</v>
      </c>
      <c r="AI143" s="89"/>
      <c r="AJ143" s="88"/>
      <c r="AK143" s="77">
        <f>AI143*(7710000000000000000)*23.1662*3.016/(6.022E+23)*(C143*24*60*60)</f>
        <v>0</v>
      </c>
      <c r="AL143" s="77">
        <f>AJ143*(7710000000000000000)*23.1662*3.016/(6.022E+23)*(D143*24*60*60)</f>
        <v>0</v>
      </c>
      <c r="AM143" s="73">
        <f t="shared" si="146"/>
        <v>0</v>
      </c>
    </row>
    <row r="144" spans="1:53" s="70" customFormat="1">
      <c r="C144" s="71"/>
      <c r="I144" s="71"/>
      <c r="K144" s="71"/>
      <c r="N144" s="71"/>
      <c r="Q144" s="71"/>
      <c r="T144" s="71"/>
      <c r="W144" s="71"/>
      <c r="Z144" s="71"/>
      <c r="AC144" s="71"/>
      <c r="AF144" s="71"/>
      <c r="AI144" s="71"/>
      <c r="AK144" s="71"/>
    </row>
    <row r="145" spans="1:53" s="65" customFormat="1">
      <c r="A145" s="64" t="s">
        <v>1</v>
      </c>
      <c r="B145" s="65" t="s">
        <v>66</v>
      </c>
      <c r="C145" s="66"/>
      <c r="I145" s="67" t="s">
        <v>22</v>
      </c>
      <c r="K145" s="67" t="s">
        <v>25</v>
      </c>
      <c r="N145" s="67" t="s">
        <v>26</v>
      </c>
      <c r="O145" s="64"/>
      <c r="P145" s="64"/>
      <c r="Q145" s="67" t="s">
        <v>27</v>
      </c>
      <c r="T145" s="67" t="s">
        <v>28</v>
      </c>
      <c r="U145" s="64"/>
      <c r="V145" s="64"/>
      <c r="W145" s="67" t="s">
        <v>29</v>
      </c>
      <c r="Z145" s="67" t="s">
        <v>54</v>
      </c>
      <c r="AC145" s="67" t="s">
        <v>30</v>
      </c>
      <c r="AF145" s="67" t="s">
        <v>34</v>
      </c>
      <c r="AI145" s="67" t="s">
        <v>67</v>
      </c>
      <c r="AK145" s="67" t="s">
        <v>68</v>
      </c>
    </row>
    <row r="146" spans="1:53" s="70" customFormat="1">
      <c r="A146" s="68" t="s">
        <v>15</v>
      </c>
      <c r="B146" s="70" t="s">
        <v>55</v>
      </c>
      <c r="C146" s="69" t="s">
        <v>21</v>
      </c>
      <c r="D146" s="68" t="s">
        <v>17</v>
      </c>
      <c r="E146" s="68" t="s">
        <v>18</v>
      </c>
      <c r="F146" s="68" t="s">
        <v>19</v>
      </c>
      <c r="G146" s="68" t="s">
        <v>20</v>
      </c>
      <c r="H146" s="68" t="s">
        <v>35</v>
      </c>
      <c r="I146" s="69" t="s">
        <v>23</v>
      </c>
      <c r="J146" s="68" t="s">
        <v>24</v>
      </c>
      <c r="K146" s="69" t="s">
        <v>31</v>
      </c>
      <c r="L146" s="68" t="s">
        <v>32</v>
      </c>
      <c r="M146" s="68" t="s">
        <v>33</v>
      </c>
      <c r="N146" s="69" t="s">
        <v>31</v>
      </c>
      <c r="O146" s="68" t="s">
        <v>32</v>
      </c>
      <c r="P146" s="68" t="s">
        <v>33</v>
      </c>
      <c r="Q146" s="69" t="s">
        <v>31</v>
      </c>
      <c r="R146" s="68" t="s">
        <v>32</v>
      </c>
      <c r="S146" s="68" t="s">
        <v>33</v>
      </c>
      <c r="T146" s="69" t="s">
        <v>31</v>
      </c>
      <c r="U146" s="68" t="s">
        <v>32</v>
      </c>
      <c r="V146" s="68" t="s">
        <v>33</v>
      </c>
      <c r="W146" s="69" t="s">
        <v>31</v>
      </c>
      <c r="X146" s="68" t="s">
        <v>32</v>
      </c>
      <c r="Y146" s="68" t="s">
        <v>33</v>
      </c>
      <c r="Z146" s="69" t="s">
        <v>31</v>
      </c>
      <c r="AA146" s="68" t="s">
        <v>32</v>
      </c>
      <c r="AB146" s="68" t="s">
        <v>33</v>
      </c>
      <c r="AC146" s="69" t="s">
        <v>31</v>
      </c>
      <c r="AD146" s="68" t="s">
        <v>32</v>
      </c>
      <c r="AE146" s="68" t="s">
        <v>33</v>
      </c>
      <c r="AF146" s="69" t="s">
        <v>31</v>
      </c>
      <c r="AG146" s="68" t="s">
        <v>32</v>
      </c>
      <c r="AH146" s="68" t="s">
        <v>33</v>
      </c>
      <c r="AI146" s="69" t="s">
        <v>31</v>
      </c>
      <c r="AJ146" s="68" t="s">
        <v>32</v>
      </c>
      <c r="AK146" s="69" t="s">
        <v>31</v>
      </c>
      <c r="AL146" s="68" t="s">
        <v>32</v>
      </c>
      <c r="AM146" s="68" t="s">
        <v>33</v>
      </c>
    </row>
    <row r="147" spans="1:53" s="70" customFormat="1">
      <c r="A147" s="68" t="s">
        <v>16</v>
      </c>
      <c r="B147" s="70" t="s">
        <v>56</v>
      </c>
      <c r="C147" s="71">
        <v>0</v>
      </c>
      <c r="D147" s="70">
        <v>0</v>
      </c>
      <c r="E147" s="72"/>
      <c r="F147" s="72"/>
      <c r="G147" s="72"/>
      <c r="H147" s="73">
        <f>G147/0.0075</f>
        <v>0</v>
      </c>
      <c r="I147" s="74"/>
      <c r="J147" s="75"/>
      <c r="K147" s="71"/>
      <c r="N147" s="71"/>
      <c r="Q147" s="71"/>
      <c r="S147" s="76">
        <f t="shared" ref="S147:S156" si="149">Q147+R147</f>
        <v>0</v>
      </c>
      <c r="T147" s="71"/>
      <c r="V147" s="76">
        <f t="shared" ref="V147:V148" si="150">T147+U147</f>
        <v>0</v>
      </c>
      <c r="W147" s="71"/>
      <c r="Y147" s="76">
        <f t="shared" ref="Y147" si="151">W147+X147</f>
        <v>0</v>
      </c>
      <c r="Z147" s="71"/>
      <c r="AB147" s="76">
        <f t="shared" ref="AB147" si="152">Z147+AA147</f>
        <v>0</v>
      </c>
      <c r="AC147" s="71">
        <v>0</v>
      </c>
      <c r="AD147" s="70">
        <v>0</v>
      </c>
      <c r="AE147" s="70">
        <v>0</v>
      </c>
      <c r="AF147" s="71"/>
      <c r="AI147" s="71"/>
      <c r="AK147" s="71"/>
      <c r="AM147" s="73">
        <f>AK147+AL147</f>
        <v>0</v>
      </c>
    </row>
    <row r="148" spans="1:53" s="70" customFormat="1">
      <c r="A148" s="68" t="s">
        <v>57</v>
      </c>
      <c r="B148" s="70" t="s">
        <v>58</v>
      </c>
      <c r="C148" s="71">
        <v>3.5259299999999998</v>
      </c>
      <c r="D148" s="70">
        <v>0.1</v>
      </c>
      <c r="E148" s="72"/>
      <c r="F148" s="72"/>
      <c r="G148" s="72"/>
      <c r="H148" s="73">
        <f t="shared" ref="H148" si="153">G148/0.0075</f>
        <v>0</v>
      </c>
      <c r="I148" s="74"/>
      <c r="J148" s="75"/>
      <c r="K148" s="78"/>
      <c r="L148" s="76"/>
      <c r="M148" s="76">
        <f>K148+L148</f>
        <v>0</v>
      </c>
      <c r="N148" s="78"/>
      <c r="O148" s="76"/>
      <c r="P148" s="76">
        <f>N148+O148</f>
        <v>0</v>
      </c>
      <c r="Q148" s="78"/>
      <c r="R148" s="76"/>
      <c r="S148" s="76">
        <f t="shared" si="149"/>
        <v>0</v>
      </c>
      <c r="T148" s="78"/>
      <c r="U148" s="76"/>
      <c r="V148" s="76">
        <f t="shared" si="150"/>
        <v>0</v>
      </c>
      <c r="W148" s="78"/>
      <c r="X148" s="76"/>
      <c r="Y148" s="76">
        <f>W148+X148</f>
        <v>0</v>
      </c>
      <c r="Z148" s="78"/>
      <c r="AA148" s="76"/>
      <c r="AB148" s="76">
        <f>Z148+AA148</f>
        <v>0</v>
      </c>
      <c r="AC148" s="77">
        <f>Q148+T148+W148+Z148</f>
        <v>0</v>
      </c>
      <c r="AD148" s="77">
        <f>R148+U148+X148+AA148</f>
        <v>0</v>
      </c>
      <c r="AE148" s="76">
        <f>AC148+AD148</f>
        <v>0</v>
      </c>
      <c r="AF148" s="79" t="e">
        <f>Q148/AC148</f>
        <v>#DIV/0!</v>
      </c>
      <c r="AG148" s="73" t="e">
        <f>R148/AD148</f>
        <v>#DIV/0!</v>
      </c>
      <c r="AH148" s="73" t="e">
        <f>S148/AE148</f>
        <v>#DIV/0!</v>
      </c>
      <c r="AI148" s="79"/>
      <c r="AJ148" s="73"/>
      <c r="AK148" s="79"/>
      <c r="AL148" s="73"/>
      <c r="AM148" s="73">
        <f>AK148+AL148</f>
        <v>0</v>
      </c>
    </row>
    <row r="149" spans="1:53" s="70" customFormat="1">
      <c r="A149" s="68" t="s">
        <v>62</v>
      </c>
      <c r="B149" s="80" t="s">
        <v>65</v>
      </c>
      <c r="C149" s="71">
        <v>35.256599999999999</v>
      </c>
      <c r="D149" s="70">
        <v>1</v>
      </c>
      <c r="E149" s="72"/>
      <c r="F149" s="72"/>
      <c r="G149" s="72"/>
      <c r="H149" s="73">
        <f>G149/0.0075</f>
        <v>0</v>
      </c>
      <c r="I149" s="74"/>
      <c r="J149" s="75"/>
      <c r="K149" s="78"/>
      <c r="L149" s="76"/>
      <c r="M149" s="76">
        <f t="shared" ref="M149:M156" si="154">K149+L149</f>
        <v>0</v>
      </c>
      <c r="N149" s="78"/>
      <c r="O149" s="76"/>
      <c r="P149" s="76">
        <f t="shared" ref="P149:P156" si="155">N149+O149</f>
        <v>0</v>
      </c>
      <c r="Q149" s="78"/>
      <c r="R149" s="76"/>
      <c r="S149" s="76">
        <f t="shared" si="149"/>
        <v>0</v>
      </c>
      <c r="T149" s="78"/>
      <c r="U149" s="76"/>
      <c r="V149" s="76">
        <f>T149+U149</f>
        <v>0</v>
      </c>
      <c r="W149" s="78"/>
      <c r="X149" s="76"/>
      <c r="Y149" s="76">
        <f t="shared" ref="Y149:Y156" si="156">W149+X149</f>
        <v>0</v>
      </c>
      <c r="Z149" s="78"/>
      <c r="AA149" s="76"/>
      <c r="AB149" s="76">
        <f t="shared" ref="AB149:AB156" si="157">Z149+AA149</f>
        <v>0</v>
      </c>
      <c r="AC149" s="77">
        <f t="shared" ref="AC149:AD156" si="158">Q149+T149+W149+Z149</f>
        <v>0</v>
      </c>
      <c r="AD149" s="77">
        <f t="shared" si="158"/>
        <v>0</v>
      </c>
      <c r="AE149" s="76">
        <f t="shared" ref="AE149:AE156" si="159">AC149+AD149</f>
        <v>0</v>
      </c>
      <c r="AF149" s="79" t="e">
        <f t="shared" ref="AF149:AH156" si="160">Q149/AC149</f>
        <v>#DIV/0!</v>
      </c>
      <c r="AG149" s="73" t="e">
        <f t="shared" si="160"/>
        <v>#DIV/0!</v>
      </c>
      <c r="AH149" s="73" t="e">
        <f t="shared" si="160"/>
        <v>#DIV/0!</v>
      </c>
      <c r="AI149" s="79"/>
      <c r="AJ149" s="73"/>
      <c r="AK149" s="79"/>
      <c r="AL149" s="73"/>
      <c r="AM149" s="73">
        <f t="shared" ref="AM149:AM156" si="161">AK149+AL149</f>
        <v>0</v>
      </c>
    </row>
    <row r="150" spans="1:53" s="70" customFormat="1">
      <c r="A150" s="141" t="e" vm="2">
        <v>#VALUE!</v>
      </c>
      <c r="B150" s="142"/>
      <c r="C150" s="71">
        <v>141.02600000000001</v>
      </c>
      <c r="D150" s="70">
        <v>4</v>
      </c>
      <c r="E150" s="72"/>
      <c r="F150" s="72"/>
      <c r="G150" s="72"/>
      <c r="H150" s="73">
        <f t="shared" ref="H150:H156" si="162">G150/0.0075</f>
        <v>0</v>
      </c>
      <c r="I150" s="74"/>
      <c r="J150" s="75"/>
      <c r="K150" s="78"/>
      <c r="L150" s="76"/>
      <c r="M150" s="76">
        <f t="shared" si="154"/>
        <v>0</v>
      </c>
      <c r="N150" s="78"/>
      <c r="O150" s="76"/>
      <c r="P150" s="76">
        <f t="shared" si="155"/>
        <v>0</v>
      </c>
      <c r="Q150" s="78"/>
      <c r="R150" s="76"/>
      <c r="S150" s="76">
        <f t="shared" si="149"/>
        <v>0</v>
      </c>
      <c r="T150" s="78"/>
      <c r="U150" s="76"/>
      <c r="V150" s="76">
        <f>T150+U150</f>
        <v>0</v>
      </c>
      <c r="W150" s="78"/>
      <c r="X150" s="76"/>
      <c r="Y150" s="76">
        <f t="shared" si="156"/>
        <v>0</v>
      </c>
      <c r="Z150" s="78"/>
      <c r="AA150" s="76"/>
      <c r="AB150" s="76">
        <f t="shared" si="157"/>
        <v>0</v>
      </c>
      <c r="AC150" s="77">
        <f t="shared" si="158"/>
        <v>0</v>
      </c>
      <c r="AD150" s="77">
        <f t="shared" si="158"/>
        <v>0</v>
      </c>
      <c r="AE150" s="76">
        <f t="shared" si="159"/>
        <v>0</v>
      </c>
      <c r="AF150" s="79" t="e">
        <f t="shared" si="160"/>
        <v>#DIV/0!</v>
      </c>
      <c r="AG150" s="73" t="e">
        <f t="shared" si="160"/>
        <v>#DIV/0!</v>
      </c>
      <c r="AH150" s="73" t="e">
        <f t="shared" si="160"/>
        <v>#DIV/0!</v>
      </c>
      <c r="AI150" s="79"/>
      <c r="AJ150" s="73"/>
      <c r="AK150" s="79"/>
      <c r="AL150" s="73"/>
      <c r="AM150" s="73">
        <f t="shared" si="161"/>
        <v>0</v>
      </c>
    </row>
    <row r="151" spans="1:53" s="70" customFormat="1">
      <c r="A151" s="141"/>
      <c r="B151" s="142"/>
      <c r="C151" s="71">
        <v>246.79599999999999</v>
      </c>
      <c r="D151" s="70">
        <v>7</v>
      </c>
      <c r="E151" s="72"/>
      <c r="F151" s="72"/>
      <c r="G151" s="72"/>
      <c r="H151" s="73">
        <f t="shared" si="162"/>
        <v>0</v>
      </c>
      <c r="I151" s="74"/>
      <c r="J151" s="75"/>
      <c r="K151" s="78"/>
      <c r="L151" s="76"/>
      <c r="M151" s="76">
        <f t="shared" si="154"/>
        <v>0</v>
      </c>
      <c r="N151" s="78"/>
      <c r="O151" s="76"/>
      <c r="P151" s="76">
        <f t="shared" si="155"/>
        <v>0</v>
      </c>
      <c r="Q151" s="78"/>
      <c r="R151" s="76"/>
      <c r="S151" s="76">
        <f t="shared" si="149"/>
        <v>0</v>
      </c>
      <c r="T151" s="78"/>
      <c r="U151" s="76"/>
      <c r="V151" s="76">
        <f>T151+U151</f>
        <v>0</v>
      </c>
      <c r="W151" s="78"/>
      <c r="X151" s="76"/>
      <c r="Y151" s="76">
        <f t="shared" si="156"/>
        <v>0</v>
      </c>
      <c r="Z151" s="78"/>
      <c r="AA151" s="76"/>
      <c r="AB151" s="76">
        <f t="shared" si="157"/>
        <v>0</v>
      </c>
      <c r="AC151" s="77">
        <f t="shared" si="158"/>
        <v>0</v>
      </c>
      <c r="AD151" s="77">
        <f t="shared" si="158"/>
        <v>0</v>
      </c>
      <c r="AE151" s="76">
        <f t="shared" si="159"/>
        <v>0</v>
      </c>
      <c r="AF151" s="79" t="e">
        <f t="shared" si="160"/>
        <v>#DIV/0!</v>
      </c>
      <c r="AG151" s="73" t="e">
        <f t="shared" si="160"/>
        <v>#DIV/0!</v>
      </c>
      <c r="AH151" s="73" t="e">
        <f t="shared" si="160"/>
        <v>#DIV/0!</v>
      </c>
      <c r="AI151" s="79"/>
      <c r="AJ151" s="73"/>
      <c r="AK151" s="79"/>
      <c r="AL151" s="73"/>
      <c r="AM151" s="73">
        <f t="shared" si="161"/>
        <v>0</v>
      </c>
      <c r="BA151" s="70" t="s">
        <v>36</v>
      </c>
    </row>
    <row r="152" spans="1:53" s="70" customFormat="1">
      <c r="A152" s="141"/>
      <c r="B152" s="142"/>
      <c r="C152" s="71">
        <v>352.59300000000002</v>
      </c>
      <c r="D152" s="70">
        <v>10</v>
      </c>
      <c r="E152" s="72"/>
      <c r="F152" s="72"/>
      <c r="G152" s="72"/>
      <c r="H152" s="73">
        <f t="shared" si="162"/>
        <v>0</v>
      </c>
      <c r="I152" s="74"/>
      <c r="J152" s="75"/>
      <c r="K152" s="78"/>
      <c r="L152" s="76"/>
      <c r="M152" s="76">
        <f t="shared" si="154"/>
        <v>0</v>
      </c>
      <c r="N152" s="78"/>
      <c r="O152" s="76"/>
      <c r="P152" s="76">
        <f t="shared" si="155"/>
        <v>0</v>
      </c>
      <c r="Q152" s="78"/>
      <c r="R152" s="76"/>
      <c r="S152" s="76">
        <f t="shared" si="149"/>
        <v>0</v>
      </c>
      <c r="T152" s="78"/>
      <c r="U152" s="76"/>
      <c r="V152" s="76">
        <f t="shared" ref="V152:V156" si="163">T152+U152</f>
        <v>0</v>
      </c>
      <c r="W152" s="78"/>
      <c r="X152" s="76"/>
      <c r="Y152" s="76">
        <f t="shared" si="156"/>
        <v>0</v>
      </c>
      <c r="Z152" s="78"/>
      <c r="AA152" s="76"/>
      <c r="AB152" s="76">
        <f t="shared" si="157"/>
        <v>0</v>
      </c>
      <c r="AC152" s="77">
        <f t="shared" si="158"/>
        <v>0</v>
      </c>
      <c r="AD152" s="77">
        <f t="shared" si="158"/>
        <v>0</v>
      </c>
      <c r="AE152" s="76">
        <f t="shared" si="159"/>
        <v>0</v>
      </c>
      <c r="AF152" s="79" t="e">
        <f t="shared" si="160"/>
        <v>#DIV/0!</v>
      </c>
      <c r="AG152" s="73" t="e">
        <f t="shared" si="160"/>
        <v>#DIV/0!</v>
      </c>
      <c r="AH152" s="73" t="e">
        <f t="shared" si="160"/>
        <v>#DIV/0!</v>
      </c>
      <c r="AI152" s="79"/>
      <c r="AJ152" s="73"/>
      <c r="AK152" s="79"/>
      <c r="AL152" s="73"/>
      <c r="AM152" s="73">
        <f t="shared" si="161"/>
        <v>0</v>
      </c>
    </row>
    <row r="153" spans="1:53" s="70" customFormat="1">
      <c r="A153" s="141"/>
      <c r="B153" s="142"/>
      <c r="C153" s="71">
        <v>705.18499999999995</v>
      </c>
      <c r="D153" s="70">
        <v>20</v>
      </c>
      <c r="E153" s="72"/>
      <c r="F153" s="72"/>
      <c r="G153" s="72"/>
      <c r="H153" s="73">
        <f t="shared" si="162"/>
        <v>0</v>
      </c>
      <c r="I153" s="74"/>
      <c r="J153" s="75"/>
      <c r="K153" s="78"/>
      <c r="L153" s="76"/>
      <c r="M153" s="76">
        <f t="shared" si="154"/>
        <v>0</v>
      </c>
      <c r="N153" s="78"/>
      <c r="O153" s="76"/>
      <c r="P153" s="76">
        <f t="shared" si="155"/>
        <v>0</v>
      </c>
      <c r="Q153" s="78"/>
      <c r="R153" s="76"/>
      <c r="S153" s="76">
        <f t="shared" si="149"/>
        <v>0</v>
      </c>
      <c r="T153" s="78"/>
      <c r="U153" s="76"/>
      <c r="V153" s="76">
        <f t="shared" si="163"/>
        <v>0</v>
      </c>
      <c r="W153" s="78"/>
      <c r="X153" s="76"/>
      <c r="Y153" s="76">
        <f t="shared" si="156"/>
        <v>0</v>
      </c>
      <c r="Z153" s="78"/>
      <c r="AA153" s="76"/>
      <c r="AB153" s="76">
        <f t="shared" si="157"/>
        <v>0</v>
      </c>
      <c r="AC153" s="77">
        <f t="shared" si="158"/>
        <v>0</v>
      </c>
      <c r="AD153" s="77">
        <f t="shared" si="158"/>
        <v>0</v>
      </c>
      <c r="AE153" s="76">
        <f t="shared" si="159"/>
        <v>0</v>
      </c>
      <c r="AF153" s="79" t="e">
        <f t="shared" si="160"/>
        <v>#DIV/0!</v>
      </c>
      <c r="AG153" s="73" t="e">
        <f t="shared" si="160"/>
        <v>#DIV/0!</v>
      </c>
      <c r="AH153" s="73" t="e">
        <f t="shared" si="160"/>
        <v>#DIV/0!</v>
      </c>
      <c r="AI153" s="79"/>
      <c r="AJ153" s="73"/>
      <c r="AK153" s="79"/>
      <c r="AL153" s="73"/>
      <c r="AM153" s="73">
        <f t="shared" si="161"/>
        <v>0</v>
      </c>
    </row>
    <row r="154" spans="1:53" s="70" customFormat="1">
      <c r="A154" s="141"/>
      <c r="B154" s="142"/>
      <c r="C154" s="71">
        <v>1057.78</v>
      </c>
      <c r="D154" s="70">
        <v>30</v>
      </c>
      <c r="E154" s="72"/>
      <c r="F154" s="72"/>
      <c r="G154" s="72"/>
      <c r="H154" s="73">
        <f t="shared" si="162"/>
        <v>0</v>
      </c>
      <c r="I154" s="74"/>
      <c r="J154" s="75"/>
      <c r="K154" s="78"/>
      <c r="L154" s="76"/>
      <c r="M154" s="76">
        <f t="shared" si="154"/>
        <v>0</v>
      </c>
      <c r="N154" s="78"/>
      <c r="O154" s="76"/>
      <c r="P154" s="76">
        <f t="shared" si="155"/>
        <v>0</v>
      </c>
      <c r="Q154" s="78"/>
      <c r="R154" s="76"/>
      <c r="S154" s="76">
        <f t="shared" si="149"/>
        <v>0</v>
      </c>
      <c r="T154" s="78"/>
      <c r="U154" s="76"/>
      <c r="V154" s="76">
        <f t="shared" si="163"/>
        <v>0</v>
      </c>
      <c r="W154" s="78"/>
      <c r="X154" s="76"/>
      <c r="Y154" s="76">
        <f t="shared" si="156"/>
        <v>0</v>
      </c>
      <c r="Z154" s="78"/>
      <c r="AA154" s="76"/>
      <c r="AB154" s="76">
        <f t="shared" si="157"/>
        <v>0</v>
      </c>
      <c r="AC154" s="77">
        <f t="shared" si="158"/>
        <v>0</v>
      </c>
      <c r="AD154" s="77">
        <f t="shared" si="158"/>
        <v>0</v>
      </c>
      <c r="AE154" s="76">
        <f t="shared" si="159"/>
        <v>0</v>
      </c>
      <c r="AF154" s="79" t="e">
        <f t="shared" si="160"/>
        <v>#DIV/0!</v>
      </c>
      <c r="AG154" s="73" t="e">
        <f t="shared" si="160"/>
        <v>#DIV/0!</v>
      </c>
      <c r="AH154" s="73" t="e">
        <f t="shared" si="160"/>
        <v>#DIV/0!</v>
      </c>
      <c r="AI154" s="79"/>
      <c r="AJ154" s="73"/>
      <c r="AK154" s="79"/>
      <c r="AL154" s="73"/>
      <c r="AM154" s="73">
        <f t="shared" si="161"/>
        <v>0</v>
      </c>
    </row>
    <row r="155" spans="1:53" s="70" customFormat="1">
      <c r="A155" s="141"/>
      <c r="B155" s="142"/>
      <c r="C155" s="71">
        <v>1410.37</v>
      </c>
      <c r="D155" s="70">
        <v>40</v>
      </c>
      <c r="E155" s="72"/>
      <c r="F155" s="72"/>
      <c r="G155" s="72"/>
      <c r="H155" s="73">
        <f t="shared" si="162"/>
        <v>0</v>
      </c>
      <c r="I155" s="74"/>
      <c r="J155" s="75"/>
      <c r="K155" s="78"/>
      <c r="L155" s="76"/>
      <c r="M155" s="76">
        <f t="shared" si="154"/>
        <v>0</v>
      </c>
      <c r="N155" s="78"/>
      <c r="O155" s="76"/>
      <c r="P155" s="76">
        <f t="shared" si="155"/>
        <v>0</v>
      </c>
      <c r="Q155" s="78"/>
      <c r="R155" s="76"/>
      <c r="S155" s="76">
        <f t="shared" si="149"/>
        <v>0</v>
      </c>
      <c r="T155" s="78"/>
      <c r="U155" s="76"/>
      <c r="V155" s="76">
        <f t="shared" si="163"/>
        <v>0</v>
      </c>
      <c r="W155" s="78"/>
      <c r="X155" s="76"/>
      <c r="Y155" s="76">
        <f t="shared" si="156"/>
        <v>0</v>
      </c>
      <c r="Z155" s="78"/>
      <c r="AA155" s="76"/>
      <c r="AB155" s="76">
        <f t="shared" si="157"/>
        <v>0</v>
      </c>
      <c r="AC155" s="77">
        <f t="shared" si="158"/>
        <v>0</v>
      </c>
      <c r="AD155" s="77">
        <f t="shared" si="158"/>
        <v>0</v>
      </c>
      <c r="AE155" s="76">
        <f t="shared" si="159"/>
        <v>0</v>
      </c>
      <c r="AF155" s="79" t="e">
        <f t="shared" si="160"/>
        <v>#DIV/0!</v>
      </c>
      <c r="AG155" s="73" t="e">
        <f t="shared" si="160"/>
        <v>#DIV/0!</v>
      </c>
      <c r="AH155" s="73" t="e">
        <f t="shared" si="160"/>
        <v>#DIV/0!</v>
      </c>
      <c r="AI155" s="79"/>
      <c r="AJ155" s="73"/>
      <c r="AK155" s="79"/>
      <c r="AL155" s="73"/>
      <c r="AM155" s="73">
        <f t="shared" si="161"/>
        <v>0</v>
      </c>
    </row>
    <row r="156" spans="1:53" s="82" customFormat="1">
      <c r="A156" s="143"/>
      <c r="B156" s="144"/>
      <c r="C156" s="81">
        <v>1762.96</v>
      </c>
      <c r="D156" s="82">
        <v>50</v>
      </c>
      <c r="E156" s="83"/>
      <c r="F156" s="83"/>
      <c r="G156" s="83"/>
      <c r="H156" s="84">
        <f t="shared" si="162"/>
        <v>0</v>
      </c>
      <c r="I156" s="85"/>
      <c r="J156" s="86"/>
      <c r="K156" s="87"/>
      <c r="L156" s="88"/>
      <c r="M156" s="88">
        <f t="shared" si="154"/>
        <v>0</v>
      </c>
      <c r="N156" s="87"/>
      <c r="O156" s="88"/>
      <c r="P156" s="88">
        <f t="shared" si="155"/>
        <v>0</v>
      </c>
      <c r="Q156" s="87"/>
      <c r="R156" s="88"/>
      <c r="S156" s="88">
        <f t="shared" si="149"/>
        <v>0</v>
      </c>
      <c r="T156" s="87"/>
      <c r="U156" s="88"/>
      <c r="V156" s="88">
        <f t="shared" si="163"/>
        <v>0</v>
      </c>
      <c r="W156" s="87"/>
      <c r="X156" s="88"/>
      <c r="Y156" s="88">
        <f t="shared" si="156"/>
        <v>0</v>
      </c>
      <c r="Z156" s="87"/>
      <c r="AA156" s="88"/>
      <c r="AB156" s="88">
        <f t="shared" si="157"/>
        <v>0</v>
      </c>
      <c r="AC156" s="89">
        <f t="shared" si="158"/>
        <v>0</v>
      </c>
      <c r="AD156" s="89">
        <f t="shared" si="158"/>
        <v>0</v>
      </c>
      <c r="AE156" s="88">
        <f t="shared" si="159"/>
        <v>0</v>
      </c>
      <c r="AF156" s="90" t="e">
        <f t="shared" si="160"/>
        <v>#DIV/0!</v>
      </c>
      <c r="AG156" s="84" t="e">
        <f t="shared" si="160"/>
        <v>#DIV/0!</v>
      </c>
      <c r="AH156" s="84" t="e">
        <f t="shared" si="160"/>
        <v>#DIV/0!</v>
      </c>
      <c r="AI156" s="90"/>
      <c r="AJ156" s="84"/>
      <c r="AK156" s="90"/>
      <c r="AL156" s="84"/>
      <c r="AM156" s="73">
        <f t="shared" si="161"/>
        <v>0</v>
      </c>
    </row>
    <row r="157" spans="1:53" s="70" customFormat="1">
      <c r="C157" s="71"/>
      <c r="I157" s="71"/>
      <c r="K157" s="71"/>
      <c r="N157" s="71"/>
      <c r="Q157" s="71"/>
      <c r="T157" s="71"/>
      <c r="W157" s="71"/>
      <c r="Z157" s="71"/>
      <c r="AC157" s="71"/>
      <c r="AF157" s="71"/>
      <c r="AI157" s="71"/>
      <c r="AK157" s="71"/>
    </row>
    <row r="158" spans="1:53" s="65" customFormat="1">
      <c r="A158" s="64" t="s">
        <v>1</v>
      </c>
      <c r="B158" s="65" t="s">
        <v>66</v>
      </c>
      <c r="C158" s="66"/>
      <c r="I158" s="67" t="s">
        <v>22</v>
      </c>
      <c r="K158" s="67" t="s">
        <v>25</v>
      </c>
      <c r="N158" s="67" t="s">
        <v>26</v>
      </c>
      <c r="O158" s="64"/>
      <c r="P158" s="64"/>
      <c r="Q158" s="67" t="s">
        <v>27</v>
      </c>
      <c r="T158" s="67" t="s">
        <v>28</v>
      </c>
      <c r="U158" s="64"/>
      <c r="V158" s="64"/>
      <c r="W158" s="67" t="s">
        <v>29</v>
      </c>
      <c r="Z158" s="67" t="s">
        <v>54</v>
      </c>
      <c r="AC158" s="67" t="s">
        <v>71</v>
      </c>
      <c r="AF158" s="67" t="s">
        <v>34</v>
      </c>
      <c r="AI158" s="67" t="s">
        <v>67</v>
      </c>
      <c r="AK158" s="67" t="s">
        <v>68</v>
      </c>
    </row>
    <row r="159" spans="1:53" s="70" customFormat="1">
      <c r="A159" s="68" t="s">
        <v>15</v>
      </c>
      <c r="B159" s="70" t="s">
        <v>55</v>
      </c>
      <c r="C159" s="69" t="s">
        <v>21</v>
      </c>
      <c r="D159" s="68" t="s">
        <v>17</v>
      </c>
      <c r="E159" s="68" t="s">
        <v>18</v>
      </c>
      <c r="F159" s="68" t="s">
        <v>19</v>
      </c>
      <c r="G159" s="68" t="s">
        <v>20</v>
      </c>
      <c r="H159" s="68" t="s">
        <v>35</v>
      </c>
      <c r="I159" s="69" t="s">
        <v>23</v>
      </c>
      <c r="J159" s="68" t="s">
        <v>24</v>
      </c>
      <c r="K159" s="69" t="s">
        <v>31</v>
      </c>
      <c r="L159" s="68" t="s">
        <v>32</v>
      </c>
      <c r="M159" s="68" t="s">
        <v>33</v>
      </c>
      <c r="N159" s="69" t="s">
        <v>31</v>
      </c>
      <c r="O159" s="68" t="s">
        <v>32</v>
      </c>
      <c r="P159" s="68" t="s">
        <v>33</v>
      </c>
      <c r="Q159" s="69" t="s">
        <v>31</v>
      </c>
      <c r="R159" s="68" t="s">
        <v>32</v>
      </c>
      <c r="S159" s="68" t="s">
        <v>33</v>
      </c>
      <c r="T159" s="69" t="s">
        <v>31</v>
      </c>
      <c r="U159" s="68" t="s">
        <v>32</v>
      </c>
      <c r="V159" s="68" t="s">
        <v>33</v>
      </c>
      <c r="W159" s="69" t="s">
        <v>31</v>
      </c>
      <c r="X159" s="68" t="s">
        <v>32</v>
      </c>
      <c r="Y159" s="68" t="s">
        <v>33</v>
      </c>
      <c r="Z159" s="69" t="s">
        <v>31</v>
      </c>
      <c r="AA159" s="68" t="s">
        <v>32</v>
      </c>
      <c r="AB159" s="68" t="s">
        <v>33</v>
      </c>
      <c r="AC159" s="69" t="s">
        <v>31</v>
      </c>
      <c r="AD159" s="68" t="s">
        <v>32</v>
      </c>
      <c r="AE159" s="68" t="s">
        <v>33</v>
      </c>
      <c r="AF159" s="69" t="s">
        <v>31</v>
      </c>
      <c r="AG159" s="68" t="s">
        <v>32</v>
      </c>
      <c r="AH159" s="68" t="s">
        <v>33</v>
      </c>
      <c r="AI159" s="69" t="s">
        <v>31</v>
      </c>
      <c r="AJ159" s="68" t="s">
        <v>32</v>
      </c>
      <c r="AK159" s="69" t="s">
        <v>31</v>
      </c>
      <c r="AL159" s="68" t="s">
        <v>32</v>
      </c>
      <c r="AM159" s="68" t="s">
        <v>33</v>
      </c>
    </row>
    <row r="160" spans="1:53" s="70" customFormat="1">
      <c r="A160" s="68" t="s">
        <v>16</v>
      </c>
      <c r="B160" s="70" t="s">
        <v>56</v>
      </c>
      <c r="C160" s="71">
        <v>0</v>
      </c>
      <c r="D160" s="70">
        <v>0</v>
      </c>
      <c r="E160" s="72">
        <v>1.1368400000000001</v>
      </c>
      <c r="F160" s="72">
        <v>2.9E-4</v>
      </c>
      <c r="G160" s="72">
        <v>0.120369</v>
      </c>
      <c r="H160" s="73">
        <f>G160/0.0075</f>
        <v>16.049200000000003</v>
      </c>
      <c r="I160" s="74">
        <v>0.92209700000000006</v>
      </c>
      <c r="J160" s="75">
        <v>7.7903200000000006E-2</v>
      </c>
      <c r="K160" s="71"/>
      <c r="N160" s="71"/>
      <c r="Q160" s="71"/>
      <c r="S160" s="76">
        <f t="shared" ref="S160:S169" si="164">Q160+R160</f>
        <v>0</v>
      </c>
      <c r="T160" s="71"/>
      <c r="V160" s="76">
        <f t="shared" ref="V160:V161" si="165">T160+U160</f>
        <v>0</v>
      </c>
      <c r="W160" s="71"/>
      <c r="Y160" s="76">
        <f t="shared" ref="Y160" si="166">W160+X160</f>
        <v>0</v>
      </c>
      <c r="Z160" s="71"/>
      <c r="AB160" s="76">
        <f t="shared" ref="AB160" si="167">Z160+AA160</f>
        <v>0</v>
      </c>
      <c r="AC160" s="71">
        <v>0</v>
      </c>
      <c r="AD160" s="70">
        <v>0</v>
      </c>
      <c r="AE160" s="70">
        <v>0</v>
      </c>
      <c r="AF160" s="71"/>
      <c r="AI160" s="77">
        <v>1.7566400000000001E-3</v>
      </c>
      <c r="AJ160" s="76">
        <v>7.4335600000000003E-4</v>
      </c>
      <c r="AK160" s="77">
        <f>AI160*(7710000000000000000)*23.1662*3.016/(6.022E+23)*(C160*24*60*60)</f>
        <v>0</v>
      </c>
      <c r="AL160" s="77">
        <f>AJ160*(7710000000000000000)*23.1662*3.016/(6.022E+23)*(D160*24*60*60)</f>
        <v>0</v>
      </c>
      <c r="AM160" s="73">
        <f>AK160+AL160</f>
        <v>0</v>
      </c>
    </row>
    <row r="161" spans="1:39" s="70" customFormat="1">
      <c r="A161" s="68" t="s">
        <v>57</v>
      </c>
      <c r="B161" s="70" t="s">
        <v>58</v>
      </c>
      <c r="C161" s="71">
        <v>3.5259299999999998</v>
      </c>
      <c r="D161" s="70">
        <v>0.1</v>
      </c>
      <c r="E161" s="72">
        <v>1.1039000000000001</v>
      </c>
      <c r="F161" s="72">
        <v>2.7999999999999998E-4</v>
      </c>
      <c r="G161" s="72">
        <v>9.4120999999999996E-2</v>
      </c>
      <c r="H161" s="73">
        <f t="shared" ref="H161" si="168">G161/0.0075</f>
        <v>12.549466666666667</v>
      </c>
      <c r="I161" s="74">
        <v>0.92140100000000003</v>
      </c>
      <c r="J161" s="75">
        <v>7.8598600000000005E-2</v>
      </c>
      <c r="K161" s="78">
        <v>103000</v>
      </c>
      <c r="L161" s="76">
        <v>19700</v>
      </c>
      <c r="M161" s="76">
        <f>K161+L161</f>
        <v>122700</v>
      </c>
      <c r="N161" s="78">
        <v>2513000</v>
      </c>
      <c r="O161" s="76">
        <v>888000</v>
      </c>
      <c r="P161" s="76">
        <f>N161+O161</f>
        <v>3401000</v>
      </c>
      <c r="Q161" s="78">
        <v>57.81</v>
      </c>
      <c r="R161" s="76">
        <v>7.2770000000000001</v>
      </c>
      <c r="S161" s="76">
        <f t="shared" si="164"/>
        <v>65.087000000000003</v>
      </c>
      <c r="T161" s="78">
        <v>0.20830000000000001</v>
      </c>
      <c r="U161" s="76">
        <v>9.9970000000000007E-3</v>
      </c>
      <c r="V161" s="76">
        <f t="shared" si="165"/>
        <v>0.21829700000000002</v>
      </c>
      <c r="W161" s="78">
        <v>1.0319999999999999E-3</v>
      </c>
      <c r="X161" s="76">
        <v>0</v>
      </c>
      <c r="Y161" s="76">
        <f>W161+X161</f>
        <v>1.0319999999999999E-3</v>
      </c>
      <c r="Z161" s="78">
        <v>0</v>
      </c>
      <c r="AA161" s="76">
        <v>0</v>
      </c>
      <c r="AB161" s="76">
        <f>Z161+AA161</f>
        <v>0</v>
      </c>
      <c r="AC161" s="77">
        <f>(Q161+T161+W161+Z161)/1000</f>
        <v>5.8019332000000007E-2</v>
      </c>
      <c r="AD161" s="77">
        <f>(R161+U161+X161+AA161)/1000</f>
        <v>7.2869970000000008E-3</v>
      </c>
      <c r="AE161" s="76">
        <f>AC161+AD161</f>
        <v>6.530632900000001E-2</v>
      </c>
      <c r="AF161" s="79">
        <f>Q161/AC161/1000</f>
        <v>0.99639203015987832</v>
      </c>
      <c r="AG161" s="79">
        <f>R161/AD161/1000</f>
        <v>0.99862810427944448</v>
      </c>
      <c r="AH161" s="73">
        <f>S161/AE161</f>
        <v>996.64153530969395</v>
      </c>
      <c r="AI161" s="77">
        <v>1.7063600000000001E-3</v>
      </c>
      <c r="AJ161" s="76">
        <v>7.2674100000000004E-4</v>
      </c>
      <c r="AK161" s="77">
        <f>AI161*(7710000000000000000)*23.1662*3.016/(6.022E+23)*(C161*24*60*60)</f>
        <v>0.46500524974148405</v>
      </c>
      <c r="AL161" s="77">
        <f>AJ161*(7710000000000000000)*23.1662*3.016/(6.022E+23)*(D161*24*60*60)</f>
        <v>5.6168544498739949E-3</v>
      </c>
      <c r="AM161" s="73">
        <f>AK161+AL161</f>
        <v>0.47062210419135803</v>
      </c>
    </row>
    <row r="162" spans="1:39" s="70" customFormat="1">
      <c r="A162" s="68" t="s">
        <v>62</v>
      </c>
      <c r="B162" s="80" t="s">
        <v>69</v>
      </c>
      <c r="C162" s="71">
        <v>35.256599999999999</v>
      </c>
      <c r="D162" s="70">
        <v>1</v>
      </c>
      <c r="E162" s="72">
        <v>1.09118</v>
      </c>
      <c r="F162" s="72">
        <v>2.7E-4</v>
      </c>
      <c r="G162" s="72">
        <v>8.3560999999999996E-2</v>
      </c>
      <c r="H162" s="73">
        <f>G162/0.0075</f>
        <v>11.141466666666666</v>
      </c>
      <c r="I162" s="74">
        <v>0.92060399999999998</v>
      </c>
      <c r="J162" s="75">
        <v>7.9395900000000005E-2</v>
      </c>
      <c r="K162" s="78">
        <v>99550</v>
      </c>
      <c r="L162" s="76">
        <v>19410</v>
      </c>
      <c r="M162" s="76">
        <f t="shared" ref="M162:M169" si="169">K162+L162</f>
        <v>118960</v>
      </c>
      <c r="N162" s="78">
        <v>2512000</v>
      </c>
      <c r="O162" s="76">
        <v>887300</v>
      </c>
      <c r="P162" s="76">
        <f t="shared" ref="P162:P169" si="170">N162+O162</f>
        <v>3399300</v>
      </c>
      <c r="Q162" s="78">
        <v>1340</v>
      </c>
      <c r="R162" s="76">
        <v>174.6</v>
      </c>
      <c r="S162" s="76">
        <f t="shared" si="164"/>
        <v>1514.6</v>
      </c>
      <c r="T162" s="78">
        <v>30.73</v>
      </c>
      <c r="U162" s="76">
        <v>1.665</v>
      </c>
      <c r="V162" s="76">
        <f>T162+U162</f>
        <v>32.395000000000003</v>
      </c>
      <c r="W162" s="78">
        <v>1.607</v>
      </c>
      <c r="X162" s="76">
        <v>3.0689999999999999E-2</v>
      </c>
      <c r="Y162" s="76">
        <f t="shared" ref="Y162:Y169" si="171">W162+X162</f>
        <v>1.6376900000000001</v>
      </c>
      <c r="Z162" s="78">
        <v>1.2E-2</v>
      </c>
      <c r="AA162" s="76">
        <v>9.6529999999999999E-5</v>
      </c>
      <c r="AB162" s="76">
        <f t="shared" ref="AB162:AB169" si="172">Z162+AA162</f>
        <v>1.2096529999999999E-2</v>
      </c>
      <c r="AC162" s="77">
        <f t="shared" ref="AC162:AD169" si="173">(Q162+T162+W162+Z162)/1000</f>
        <v>1.372349</v>
      </c>
      <c r="AD162" s="77">
        <f t="shared" si="173"/>
        <v>0.17629578653</v>
      </c>
      <c r="AE162" s="76">
        <f t="shared" ref="AE162:AE169" si="174">AC162+AD162</f>
        <v>1.5486447865300002</v>
      </c>
      <c r="AF162" s="79">
        <f t="shared" ref="AF162:AG169" si="175">Q162/AC162/1000</f>
        <v>0.97642800774438565</v>
      </c>
      <c r="AG162" s="79">
        <f t="shared" si="175"/>
        <v>0.99038101497841846</v>
      </c>
      <c r="AH162" s="73">
        <f t="shared" ref="AH162:AH169" si="176">S162/AE162</f>
        <v>978.01640064518392</v>
      </c>
      <c r="AI162" s="77">
        <v>1.67475E-3</v>
      </c>
      <c r="AJ162" s="76">
        <v>7.1622899999999998E-4</v>
      </c>
      <c r="AK162" s="77">
        <f>AI162*(7710000000000000000)*23.1662*3.016/(6.022E+23)*(C162*24*60*60)</f>
        <v>4.5635616602481708</v>
      </c>
      <c r="AL162" s="77">
        <f>AJ162*(7710000000000000000)*23.1662*3.016/(6.022E+23)*(D162*24*60*60)</f>
        <v>5.53560903510164E-2</v>
      </c>
      <c r="AM162" s="73">
        <f t="shared" ref="AM162:AM169" si="177">AK162+AL162</f>
        <v>4.618917750599187</v>
      </c>
    </row>
    <row r="163" spans="1:39" s="70" customFormat="1">
      <c r="A163" s="141" t="e" vm="2">
        <v>#VALUE!</v>
      </c>
      <c r="B163" s="142"/>
      <c r="C163" s="71">
        <v>141.02600000000001</v>
      </c>
      <c r="D163" s="70">
        <v>4</v>
      </c>
      <c r="E163" s="72">
        <v>1.06359</v>
      </c>
      <c r="F163" s="72">
        <v>2.9E-4</v>
      </c>
      <c r="G163" s="72">
        <v>5.9788000000000001E-2</v>
      </c>
      <c r="H163" s="73">
        <f t="shared" ref="H163:H169" si="178">G163/0.0075</f>
        <v>7.9717333333333338</v>
      </c>
      <c r="I163" s="74">
        <v>0.91811399999999999</v>
      </c>
      <c r="J163" s="75">
        <v>8.1886E-2</v>
      </c>
      <c r="K163" s="78">
        <v>88810</v>
      </c>
      <c r="L163" s="76">
        <v>18480</v>
      </c>
      <c r="M163" s="76">
        <f t="shared" si="169"/>
        <v>107290</v>
      </c>
      <c r="N163" s="78">
        <v>2506000</v>
      </c>
      <c r="O163" s="76">
        <v>886700</v>
      </c>
      <c r="P163" s="76">
        <f t="shared" si="170"/>
        <v>3392700</v>
      </c>
      <c r="Q163" s="78">
        <v>4878</v>
      </c>
      <c r="R163" s="76">
        <v>700.3</v>
      </c>
      <c r="S163" s="76">
        <f t="shared" si="164"/>
        <v>5578.3</v>
      </c>
      <c r="T163" s="78">
        <v>400.5</v>
      </c>
      <c r="U163" s="76">
        <v>25.84</v>
      </c>
      <c r="V163" s="76">
        <f>T163+U163</f>
        <v>426.34</v>
      </c>
      <c r="W163" s="78">
        <v>84.95</v>
      </c>
      <c r="X163" s="76">
        <v>1.952</v>
      </c>
      <c r="Y163" s="76">
        <f t="shared" si="171"/>
        <v>86.902000000000001</v>
      </c>
      <c r="Z163" s="78">
        <v>2.7210000000000001</v>
      </c>
      <c r="AA163" s="76">
        <v>2.563E-2</v>
      </c>
      <c r="AB163" s="76">
        <f t="shared" si="172"/>
        <v>2.7466300000000001</v>
      </c>
      <c r="AC163" s="77">
        <f>(Q163+T163+W163+Z163)/1000</f>
        <v>5.3661709999999996</v>
      </c>
      <c r="AD163" s="77">
        <f t="shared" si="173"/>
        <v>0.72811762999999996</v>
      </c>
      <c r="AE163" s="76">
        <f t="shared" si="174"/>
        <v>6.0942886299999994</v>
      </c>
      <c r="AF163" s="79">
        <f t="shared" si="175"/>
        <v>0.90902805743611237</v>
      </c>
      <c r="AG163" s="79">
        <f t="shared" si="175"/>
        <v>0.9617951429084336</v>
      </c>
      <c r="AH163" s="73">
        <f t="shared" si="176"/>
        <v>915.3324265838063</v>
      </c>
      <c r="AI163" s="77">
        <v>1.61725E-3</v>
      </c>
      <c r="AJ163" s="76">
        <v>6.9389500000000004E-4</v>
      </c>
      <c r="AK163" s="77">
        <f>AI163*(7710000000000000000)*23.1662*3.016/(6.022E+23)*(C163*24*60*60)</f>
        <v>17.627464783624628</v>
      </c>
      <c r="AL163" s="77">
        <f>AJ163*(7710000000000000000)*23.1662*3.016/(6.022E+23)*(D163*24*60*60)</f>
        <v>0.21451973776051247</v>
      </c>
      <c r="AM163" s="73">
        <f t="shared" si="177"/>
        <v>17.84198452138514</v>
      </c>
    </row>
    <row r="164" spans="1:39" s="70" customFormat="1">
      <c r="A164" s="141"/>
      <c r="B164" s="142"/>
      <c r="C164" s="71">
        <v>246.79599999999999</v>
      </c>
      <c r="D164" s="70">
        <v>7</v>
      </c>
      <c r="E164" s="72">
        <v>1.03552</v>
      </c>
      <c r="F164" s="72">
        <v>2.9E-4</v>
      </c>
      <c r="G164" s="72">
        <v>3.4301999999999999E-2</v>
      </c>
      <c r="H164" s="73">
        <f t="shared" si="178"/>
        <v>4.5735999999999999</v>
      </c>
      <c r="I164" s="74">
        <v>0.91530999999999996</v>
      </c>
      <c r="J164" s="75">
        <v>8.4690100000000004E-2</v>
      </c>
      <c r="K164" s="78">
        <v>79080</v>
      </c>
      <c r="L164" s="76">
        <v>17580</v>
      </c>
      <c r="M164" s="76">
        <f t="shared" si="169"/>
        <v>96660</v>
      </c>
      <c r="N164" s="78">
        <v>2501000</v>
      </c>
      <c r="O164" s="76">
        <v>885900</v>
      </c>
      <c r="P164" s="76">
        <f t="shared" si="170"/>
        <v>3386900</v>
      </c>
      <c r="Q164" s="78">
        <v>7455</v>
      </c>
      <c r="R164" s="76">
        <v>1166</v>
      </c>
      <c r="S164" s="76">
        <f t="shared" si="164"/>
        <v>8621</v>
      </c>
      <c r="T164" s="78">
        <v>962.2</v>
      </c>
      <c r="U164" s="76">
        <v>72.349999999999994</v>
      </c>
      <c r="V164" s="76">
        <f>T164+U164</f>
        <v>1034.55</v>
      </c>
      <c r="W164" s="78">
        <v>331.5</v>
      </c>
      <c r="X164" s="76">
        <v>9.4710000000000001</v>
      </c>
      <c r="Y164" s="76">
        <f t="shared" si="171"/>
        <v>340.971</v>
      </c>
      <c r="Z164" s="78">
        <v>19.760000000000002</v>
      </c>
      <c r="AA164" s="76">
        <v>0.22389999999999999</v>
      </c>
      <c r="AB164" s="76">
        <f t="shared" si="172"/>
        <v>19.983900000000002</v>
      </c>
      <c r="AC164" s="77">
        <f t="shared" si="173"/>
        <v>8.768460000000001</v>
      </c>
      <c r="AD164" s="77">
        <f t="shared" si="173"/>
        <v>1.2480448999999998</v>
      </c>
      <c r="AE164" s="76">
        <f t="shared" si="174"/>
        <v>10.016504900000001</v>
      </c>
      <c r="AF164" s="79">
        <f t="shared" si="175"/>
        <v>0.85020630760703697</v>
      </c>
      <c r="AG164" s="79">
        <f t="shared" si="175"/>
        <v>0.93426125935052518</v>
      </c>
      <c r="AH164" s="73">
        <f t="shared" si="176"/>
        <v>860.67945716274733</v>
      </c>
      <c r="AI164" s="77">
        <v>1.58209E-3</v>
      </c>
      <c r="AJ164" s="76">
        <v>6.7905999999999999E-4</v>
      </c>
      <c r="AK164" s="77">
        <f>AI164*(7710000000000000000)*23.1662*3.016/(6.022E+23)*(C164*24*60*60)</f>
        <v>30.177468823860725</v>
      </c>
      <c r="AL164" s="77">
        <f>AJ164*(7710000000000000000)*23.1662*3.016/(6.022E+23)*(D164*24*60*60)</f>
        <v>0.36738354213014046</v>
      </c>
      <c r="AM164" s="73">
        <f t="shared" si="177"/>
        <v>30.544852365990867</v>
      </c>
    </row>
    <row r="165" spans="1:39" s="70" customFormat="1">
      <c r="A165" s="141"/>
      <c r="B165" s="142"/>
      <c r="C165" s="71">
        <v>352.59300000000002</v>
      </c>
      <c r="D165" s="70">
        <v>10</v>
      </c>
      <c r="E165" s="72">
        <v>1.0078100000000001</v>
      </c>
      <c r="F165" s="72">
        <v>2.5999999999999998E-4</v>
      </c>
      <c r="G165" s="72">
        <v>7.7489999999999998E-3</v>
      </c>
      <c r="H165" s="73">
        <f t="shared" si="178"/>
        <v>1.0332000000000001</v>
      </c>
      <c r="I165" s="74">
        <v>0.91268899999999997</v>
      </c>
      <c r="J165" s="75">
        <v>8.7310700000000005E-2</v>
      </c>
      <c r="K165" s="78">
        <v>70220</v>
      </c>
      <c r="L165" s="76">
        <v>16710</v>
      </c>
      <c r="M165" s="76">
        <f t="shared" si="169"/>
        <v>86930</v>
      </c>
      <c r="N165" s="78">
        <v>2495000</v>
      </c>
      <c r="O165" s="76">
        <v>883500</v>
      </c>
      <c r="P165" s="76">
        <f t="shared" si="170"/>
        <v>3378500</v>
      </c>
      <c r="Q165" s="78">
        <v>9358</v>
      </c>
      <c r="R165" s="76">
        <v>1583</v>
      </c>
      <c r="S165" s="76">
        <f t="shared" si="164"/>
        <v>10941</v>
      </c>
      <c r="T165" s="78">
        <v>1597</v>
      </c>
      <c r="U165" s="76">
        <v>135.4</v>
      </c>
      <c r="V165" s="76">
        <f t="shared" ref="V165:V169" si="179">T165+U165</f>
        <v>1732.4</v>
      </c>
      <c r="W165" s="78">
        <v>701.1</v>
      </c>
      <c r="X165" s="76">
        <v>24.64</v>
      </c>
      <c r="Y165" s="76">
        <f t="shared" si="171"/>
        <v>725.74</v>
      </c>
      <c r="Z165" s="78">
        <v>63.68</v>
      </c>
      <c r="AA165" s="76">
        <v>0.8609</v>
      </c>
      <c r="AB165" s="76">
        <f t="shared" si="172"/>
        <v>64.540899999999993</v>
      </c>
      <c r="AC165" s="77">
        <f t="shared" si="173"/>
        <v>11.71978</v>
      </c>
      <c r="AD165" s="77">
        <f t="shared" si="173"/>
        <v>1.7439009000000001</v>
      </c>
      <c r="AE165" s="76">
        <f t="shared" si="174"/>
        <v>13.4636809</v>
      </c>
      <c r="AF165" s="79">
        <f t="shared" si="175"/>
        <v>0.7984791523390371</v>
      </c>
      <c r="AG165" s="79">
        <f t="shared" si="175"/>
        <v>0.90773506682633165</v>
      </c>
      <c r="AH165" s="73">
        <f t="shared" si="176"/>
        <v>812.63066773960747</v>
      </c>
      <c r="AI165" s="77">
        <v>1.56123E-3</v>
      </c>
      <c r="AJ165" s="76">
        <v>6.6633999999999997E-4</v>
      </c>
      <c r="AK165" s="77">
        <f>AI165*(7710000000000000000)*23.1662*3.016/(6.022E+23)*(C165*24*60*60)</f>
        <v>42.545544085298367</v>
      </c>
      <c r="AL165" s="77">
        <f>AJ165*(7710000000000000000)*23.1662*3.016/(6.022E+23)*(D165*24*60*60)</f>
        <v>0.51500256544340239</v>
      </c>
      <c r="AM165" s="73">
        <f t="shared" si="177"/>
        <v>43.06054665074177</v>
      </c>
    </row>
    <row r="166" spans="1:39" s="70" customFormat="1">
      <c r="A166" s="141"/>
      <c r="B166" s="142"/>
      <c r="C166" s="71">
        <v>705.18499999999995</v>
      </c>
      <c r="D166" s="70">
        <v>20</v>
      </c>
      <c r="E166" s="72">
        <v>0.92989999999999995</v>
      </c>
      <c r="F166" s="72">
        <v>2.7999999999999998E-4</v>
      </c>
      <c r="G166" s="72">
        <v>-7.5384000000000007E-2</v>
      </c>
      <c r="H166" s="73">
        <f t="shared" si="178"/>
        <v>-10.051200000000001</v>
      </c>
      <c r="I166" s="74">
        <v>0.90325500000000003</v>
      </c>
      <c r="J166" s="75">
        <v>9.6744999999999998E-2</v>
      </c>
      <c r="K166" s="78">
        <v>45840</v>
      </c>
      <c r="L166" s="76">
        <v>14060</v>
      </c>
      <c r="M166" s="76">
        <f t="shared" si="169"/>
        <v>59900</v>
      </c>
      <c r="N166" s="78">
        <v>2474000</v>
      </c>
      <c r="O166" s="76">
        <v>880700</v>
      </c>
      <c r="P166" s="76">
        <f t="shared" si="170"/>
        <v>3354700</v>
      </c>
      <c r="Q166" s="78">
        <v>12570</v>
      </c>
      <c r="R166" s="76">
        <v>2610</v>
      </c>
      <c r="S166" s="76">
        <f t="shared" si="164"/>
        <v>15180</v>
      </c>
      <c r="T166" s="78">
        <v>3509</v>
      </c>
      <c r="U166" s="76">
        <v>405.1</v>
      </c>
      <c r="V166" s="76">
        <f t="shared" si="179"/>
        <v>3914.1</v>
      </c>
      <c r="W166" s="78">
        <v>2421</v>
      </c>
      <c r="X166" s="76">
        <v>136.19999999999999</v>
      </c>
      <c r="Y166" s="76">
        <f t="shared" si="171"/>
        <v>2557.1999999999998</v>
      </c>
      <c r="Z166" s="78">
        <v>505.2</v>
      </c>
      <c r="AA166" s="76">
        <v>10.26</v>
      </c>
      <c r="AB166" s="76">
        <f t="shared" si="172"/>
        <v>515.46</v>
      </c>
      <c r="AC166" s="77">
        <f t="shared" si="173"/>
        <v>19.005200000000002</v>
      </c>
      <c r="AD166" s="77">
        <f t="shared" si="173"/>
        <v>3.1615600000000001</v>
      </c>
      <c r="AE166" s="76">
        <f t="shared" si="174"/>
        <v>22.166760000000004</v>
      </c>
      <c r="AF166" s="79">
        <f t="shared" si="175"/>
        <v>0.66139793319723017</v>
      </c>
      <c r="AG166" s="79">
        <f t="shared" si="175"/>
        <v>0.82554182112627938</v>
      </c>
      <c r="AH166" s="73">
        <f t="shared" si="176"/>
        <v>684.80914666825447</v>
      </c>
      <c r="AI166" s="77">
        <v>1.55835E-3</v>
      </c>
      <c r="AJ166" s="76">
        <v>6.5165600000000002E-4</v>
      </c>
      <c r="AK166" s="77">
        <f>AI166*(7710000000000000000)*23.1662*3.016/(6.022E+23)*(C166*24*60*60)</f>
        <v>84.934000251561628</v>
      </c>
      <c r="AL166" s="77">
        <f>AJ166*(7710000000000000000)*23.1662*3.016/(6.022E+23)*(D166*24*60*60)</f>
        <v>1.0073071158465223</v>
      </c>
      <c r="AM166" s="73">
        <f t="shared" si="177"/>
        <v>85.941307367408143</v>
      </c>
    </row>
    <row r="167" spans="1:39" s="70" customFormat="1">
      <c r="A167" s="141"/>
      <c r="B167" s="142"/>
      <c r="C167" s="71">
        <v>1057.78</v>
      </c>
      <c r="D167" s="70">
        <v>30</v>
      </c>
      <c r="E167" s="72">
        <v>0.85782999999999998</v>
      </c>
      <c r="F167" s="72">
        <v>2.7E-4</v>
      </c>
      <c r="G167" s="72">
        <v>-0.16573199999999999</v>
      </c>
      <c r="H167" s="73">
        <f t="shared" si="178"/>
        <v>-22.0976</v>
      </c>
      <c r="I167" s="74">
        <v>0.893818</v>
      </c>
      <c r="J167" s="75">
        <v>0.106182</v>
      </c>
      <c r="K167" s="78">
        <v>28120</v>
      </c>
      <c r="L167" s="76">
        <v>11600</v>
      </c>
      <c r="M167" s="76">
        <f t="shared" si="169"/>
        <v>39720</v>
      </c>
      <c r="N167" s="78">
        <v>2451000</v>
      </c>
      <c r="O167" s="76"/>
      <c r="P167" s="76">
        <f t="shared" si="170"/>
        <v>2451000</v>
      </c>
      <c r="Q167" s="78">
        <v>13680</v>
      </c>
      <c r="R167" s="76">
        <v>3317</v>
      </c>
      <c r="S167" s="76">
        <f t="shared" si="164"/>
        <v>16997</v>
      </c>
      <c r="T167" s="78">
        <v>5214</v>
      </c>
      <c r="U167" s="76">
        <v>734.5</v>
      </c>
      <c r="V167" s="76">
        <f t="shared" si="179"/>
        <v>5948.5</v>
      </c>
      <c r="W167" s="78">
        <v>3619</v>
      </c>
      <c r="X167" s="76">
        <v>312.5</v>
      </c>
      <c r="Y167" s="76">
        <f t="shared" si="171"/>
        <v>3931.5</v>
      </c>
      <c r="Z167" s="78">
        <v>1362</v>
      </c>
      <c r="AA167" s="76">
        <v>40.409999999999997</v>
      </c>
      <c r="AB167" s="76">
        <f t="shared" si="172"/>
        <v>1402.41</v>
      </c>
      <c r="AC167" s="77">
        <f t="shared" si="173"/>
        <v>23.875</v>
      </c>
      <c r="AD167" s="77">
        <f t="shared" si="173"/>
        <v>4.4044099999999995</v>
      </c>
      <c r="AE167" s="76">
        <f t="shared" si="174"/>
        <v>28.279409999999999</v>
      </c>
      <c r="AF167" s="79">
        <f t="shared" si="175"/>
        <v>0.57298429319371724</v>
      </c>
      <c r="AG167" s="79">
        <f t="shared" si="175"/>
        <v>0.75310881593675438</v>
      </c>
      <c r="AH167" s="73">
        <f t="shared" si="176"/>
        <v>601.03799902473213</v>
      </c>
      <c r="AI167" s="77">
        <v>1.5925799999999999E-3</v>
      </c>
      <c r="AJ167" s="76">
        <v>6.4775599999999998E-4</v>
      </c>
      <c r="AK167" s="77">
        <f>AI167*(7710000000000000000)*23.1662*3.016/(6.022E+23)*(C167*24*60*60)</f>
        <v>130.19973992707767</v>
      </c>
      <c r="AL167" s="77">
        <f>AJ167*(7710000000000000000)*23.1662*3.016/(6.022E+23)*(D167*24*60*60)</f>
        <v>1.5019179478105318</v>
      </c>
      <c r="AM167" s="73">
        <f t="shared" si="177"/>
        <v>131.70165787488821</v>
      </c>
    </row>
    <row r="168" spans="1:39" s="70" customFormat="1">
      <c r="A168" s="141"/>
      <c r="B168" s="142"/>
      <c r="C168" s="71">
        <v>1410.37</v>
      </c>
      <c r="D168" s="70">
        <v>40</v>
      </c>
      <c r="E168" s="72"/>
      <c r="F168" s="72"/>
      <c r="G168" s="72"/>
      <c r="H168" s="73">
        <f t="shared" si="178"/>
        <v>0</v>
      </c>
      <c r="I168" s="74"/>
      <c r="J168" s="75"/>
      <c r="K168" s="78"/>
      <c r="L168" s="76"/>
      <c r="M168" s="76">
        <f t="shared" si="169"/>
        <v>0</v>
      </c>
      <c r="N168" s="78"/>
      <c r="O168" s="76"/>
      <c r="P168" s="76">
        <f t="shared" si="170"/>
        <v>0</v>
      </c>
      <c r="Q168" s="78"/>
      <c r="R168" s="76"/>
      <c r="S168" s="76">
        <f t="shared" si="164"/>
        <v>0</v>
      </c>
      <c r="T168" s="78"/>
      <c r="U168" s="76"/>
      <c r="V168" s="76">
        <f t="shared" si="179"/>
        <v>0</v>
      </c>
      <c r="W168" s="78"/>
      <c r="X168" s="76"/>
      <c r="Y168" s="76">
        <f t="shared" si="171"/>
        <v>0</v>
      </c>
      <c r="Z168" s="78"/>
      <c r="AA168" s="76"/>
      <c r="AB168" s="76">
        <f t="shared" si="172"/>
        <v>0</v>
      </c>
      <c r="AC168" s="77">
        <f t="shared" si="173"/>
        <v>0</v>
      </c>
      <c r="AD168" s="77">
        <f t="shared" si="173"/>
        <v>0</v>
      </c>
      <c r="AE168" s="76">
        <f t="shared" si="174"/>
        <v>0</v>
      </c>
      <c r="AF168" s="79" t="e">
        <f t="shared" si="175"/>
        <v>#DIV/0!</v>
      </c>
      <c r="AG168" s="79" t="e">
        <f t="shared" si="175"/>
        <v>#DIV/0!</v>
      </c>
      <c r="AH168" s="73" t="e">
        <f t="shared" si="176"/>
        <v>#DIV/0!</v>
      </c>
      <c r="AI168" s="77"/>
      <c r="AJ168" s="76"/>
      <c r="AK168" s="77">
        <f>AI168*(7710000000000000000)*23.1662*3.016/(6.022E+23)*(C168*24*60*60)</f>
        <v>0</v>
      </c>
      <c r="AL168" s="77">
        <f>AJ168*(7710000000000000000)*23.1662*3.016/(6.022E+23)*(D168*24*60*60)</f>
        <v>0</v>
      </c>
      <c r="AM168" s="73">
        <f t="shared" si="177"/>
        <v>0</v>
      </c>
    </row>
    <row r="169" spans="1:39" s="82" customFormat="1">
      <c r="A169" s="143"/>
      <c r="B169" s="144"/>
      <c r="C169" s="81">
        <v>1762.96</v>
      </c>
      <c r="D169" s="82">
        <v>50</v>
      </c>
      <c r="E169" s="83"/>
      <c r="F169" s="83"/>
      <c r="G169" s="83"/>
      <c r="H169" s="84">
        <f t="shared" si="178"/>
        <v>0</v>
      </c>
      <c r="I169" s="85"/>
      <c r="J169" s="86"/>
      <c r="K169" s="87"/>
      <c r="L169" s="88"/>
      <c r="M169" s="88">
        <f t="shared" si="169"/>
        <v>0</v>
      </c>
      <c r="N169" s="87"/>
      <c r="O169" s="88"/>
      <c r="P169" s="88">
        <f t="shared" si="170"/>
        <v>0</v>
      </c>
      <c r="Q169" s="87"/>
      <c r="R169" s="88"/>
      <c r="S169" s="88">
        <f t="shared" si="164"/>
        <v>0</v>
      </c>
      <c r="T169" s="87"/>
      <c r="U169" s="88"/>
      <c r="V169" s="88">
        <f t="shared" si="179"/>
        <v>0</v>
      </c>
      <c r="W169" s="87"/>
      <c r="X169" s="88"/>
      <c r="Y169" s="88">
        <f t="shared" si="171"/>
        <v>0</v>
      </c>
      <c r="Z169" s="87"/>
      <c r="AA169" s="88"/>
      <c r="AB169" s="88">
        <f t="shared" si="172"/>
        <v>0</v>
      </c>
      <c r="AC169" s="77">
        <f t="shared" si="173"/>
        <v>0</v>
      </c>
      <c r="AD169" s="77">
        <f t="shared" si="173"/>
        <v>0</v>
      </c>
      <c r="AE169" s="88">
        <f t="shared" si="174"/>
        <v>0</v>
      </c>
      <c r="AF169" s="79" t="e">
        <f t="shared" si="175"/>
        <v>#DIV/0!</v>
      </c>
      <c r="AG169" s="79" t="e">
        <f t="shared" si="175"/>
        <v>#DIV/0!</v>
      </c>
      <c r="AH169" s="84" t="e">
        <f t="shared" si="176"/>
        <v>#DIV/0!</v>
      </c>
      <c r="AI169" s="89"/>
      <c r="AJ169" s="88"/>
      <c r="AK169" s="77">
        <f>AI169*(7710000000000000000)*23.1662*3.016/(6.022E+23)*(C169*24*60*60)</f>
        <v>0</v>
      </c>
      <c r="AL169" s="77">
        <f>AJ169*(7710000000000000000)*23.1662*3.016/(6.022E+23)*(D169*24*60*60)</f>
        <v>0</v>
      </c>
      <c r="AM169" s="73">
        <f t="shared" si="177"/>
        <v>0</v>
      </c>
    </row>
  </sheetData>
  <mergeCells count="13">
    <mergeCell ref="A163:B169"/>
    <mergeCell ref="A19:B23"/>
    <mergeCell ref="A64:B68"/>
    <mergeCell ref="A75:B79"/>
    <mergeCell ref="A30:B34"/>
    <mergeCell ref="A41:B45"/>
    <mergeCell ref="A52:B56"/>
    <mergeCell ref="A111:B117"/>
    <mergeCell ref="A124:B130"/>
    <mergeCell ref="A137:B143"/>
    <mergeCell ref="A150:B156"/>
    <mergeCell ref="A86:B90"/>
    <mergeCell ref="A97:B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MCODE 3</vt:lpstr>
      <vt:lpstr>Results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2024-08-08T12:23:22Z</dcterms:modified>
</cp:coreProperties>
</file>