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MCNP\dprk-elwr\"/>
    </mc:Choice>
  </mc:AlternateContent>
  <xr:revisionPtr revIDLastSave="0" documentId="13_ncr:1_{5C755EF8-8D35-4B17-802D-9DE80C815118}" xr6:coauthVersionLast="47" xr6:coauthVersionMax="47" xr10:uidLastSave="{00000000-0000-0000-0000-000000000000}"/>
  <bookViews>
    <workbookView xWindow="-108" yWindow="-108" windowWidth="30936" windowHeight="17496" activeTab="1" xr2:uid="{00000000-000D-0000-FFFF-FFFF00000000}"/>
  </bookViews>
  <sheets>
    <sheet name="MCODE" sheetId="5" r:id="rId1"/>
    <sheet name="Results 4" sheetId="7" r:id="rId2"/>
    <sheet name="Results 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90" i="7" l="1"/>
  <c r="AF190" i="7"/>
  <c r="AH160" i="7"/>
  <c r="AH161" i="7"/>
  <c r="AH162" i="7"/>
  <c r="AH163" i="7"/>
  <c r="AH164" i="7"/>
  <c r="AH165" i="7"/>
  <c r="AH159" i="7"/>
  <c r="AC165" i="7"/>
  <c r="AE165" i="7" s="1"/>
  <c r="AC164" i="7"/>
  <c r="AE164" i="7" s="1"/>
  <c r="AC163" i="7"/>
  <c r="AE163" i="7" s="1"/>
  <c r="AC162" i="7"/>
  <c r="AE162" i="7" s="1"/>
  <c r="AC161" i="7"/>
  <c r="AE161" i="7" s="1"/>
  <c r="AE160" i="7"/>
  <c r="AC160" i="7"/>
  <c r="AC159" i="7"/>
  <c r="AE159" i="7" s="1"/>
  <c r="AD190" i="7"/>
  <c r="AC190" i="7"/>
  <c r="AK158" i="7"/>
  <c r="AM158" i="7" s="1"/>
  <c r="AK159" i="7"/>
  <c r="AM159" i="7" s="1"/>
  <c r="AK160" i="7"/>
  <c r="AM160" i="7" s="1"/>
  <c r="AK161" i="7"/>
  <c r="AM161" i="7" s="1"/>
  <c r="AK162" i="7"/>
  <c r="AM162" i="7" s="1"/>
  <c r="AK163" i="7"/>
  <c r="AM163" i="7" s="1"/>
  <c r="AK164" i="7"/>
  <c r="AM164" i="7" s="1"/>
  <c r="AK165" i="7"/>
  <c r="AM165" i="7" s="1"/>
  <c r="AK154" i="7"/>
  <c r="AM154" i="7" s="1"/>
  <c r="AG154" i="7"/>
  <c r="AF154" i="7"/>
  <c r="AE154" i="7"/>
  <c r="AC154" i="7"/>
  <c r="AB154" i="7"/>
  <c r="Y154" i="7"/>
  <c r="V154" i="7"/>
  <c r="S154" i="7"/>
  <c r="AH154" i="7" s="1"/>
  <c r="P154" i="7"/>
  <c r="M154" i="7"/>
  <c r="H154" i="7"/>
  <c r="AM153" i="7"/>
  <c r="AK153" i="7"/>
  <c r="AG153" i="7"/>
  <c r="AE153" i="7"/>
  <c r="AC153" i="7"/>
  <c r="AF153" i="7" s="1"/>
  <c r="AB153" i="7"/>
  <c r="Y153" i="7"/>
  <c r="V153" i="7"/>
  <c r="S153" i="7"/>
  <c r="AH153" i="7" s="1"/>
  <c r="P153" i="7"/>
  <c r="M153" i="7"/>
  <c r="H153" i="7"/>
  <c r="AM152" i="7"/>
  <c r="AK152" i="7"/>
  <c r="AG152" i="7"/>
  <c r="AF152" i="7"/>
  <c r="AE152" i="7"/>
  <c r="AH152" i="7" s="1"/>
  <c r="AC152" i="7"/>
  <c r="AB152" i="7"/>
  <c r="Y152" i="7"/>
  <c r="V152" i="7"/>
  <c r="S152" i="7"/>
  <c r="P152" i="7"/>
  <c r="M152" i="7"/>
  <c r="H152" i="7"/>
  <c r="AK151" i="7"/>
  <c r="AM151" i="7" s="1"/>
  <c r="AG151" i="7"/>
  <c r="AF151" i="7"/>
  <c r="AC151" i="7"/>
  <c r="AE151" i="7" s="1"/>
  <c r="AH151" i="7" s="1"/>
  <c r="AB151" i="7"/>
  <c r="Y151" i="7"/>
  <c r="V151" i="7"/>
  <c r="S151" i="7"/>
  <c r="P151" i="7"/>
  <c r="M151" i="7"/>
  <c r="H151" i="7"/>
  <c r="AK150" i="7"/>
  <c r="AM150" i="7" s="1"/>
  <c r="AG150" i="7"/>
  <c r="AF150" i="7"/>
  <c r="AC150" i="7"/>
  <c r="AE150" i="7" s="1"/>
  <c r="AH150" i="7" s="1"/>
  <c r="AB150" i="7"/>
  <c r="Y150" i="7"/>
  <c r="V150" i="7"/>
  <c r="S150" i="7"/>
  <c r="P150" i="7"/>
  <c r="M150" i="7"/>
  <c r="H150" i="7"/>
  <c r="AK149" i="7"/>
  <c r="AM149" i="7" s="1"/>
  <c r="AG149" i="7"/>
  <c r="AC149" i="7"/>
  <c r="AF149" i="7" s="1"/>
  <c r="AB149" i="7"/>
  <c r="Y149" i="7"/>
  <c r="V149" i="7"/>
  <c r="S149" i="7"/>
  <c r="P149" i="7"/>
  <c r="M149" i="7"/>
  <c r="H149" i="7"/>
  <c r="AM148" i="7"/>
  <c r="AK148" i="7"/>
  <c r="AG148" i="7"/>
  <c r="AC148" i="7"/>
  <c r="AE148" i="7" s="1"/>
  <c r="AB148" i="7"/>
  <c r="Y148" i="7"/>
  <c r="V148" i="7"/>
  <c r="S148" i="7"/>
  <c r="AH148" i="7" s="1"/>
  <c r="P148" i="7"/>
  <c r="M148" i="7"/>
  <c r="H148" i="7"/>
  <c r="AK147" i="7"/>
  <c r="AM147" i="7" s="1"/>
  <c r="H147" i="7"/>
  <c r="AB190" i="7"/>
  <c r="Y190" i="7"/>
  <c r="V190" i="7"/>
  <c r="S190" i="7"/>
  <c r="P190" i="7"/>
  <c r="M190" i="7"/>
  <c r="H190" i="7"/>
  <c r="AD189" i="7"/>
  <c r="AG189" i="7" s="1"/>
  <c r="AC189" i="7"/>
  <c r="AE189" i="7" s="1"/>
  <c r="AB189" i="7"/>
  <c r="Y189" i="7"/>
  <c r="V189" i="7"/>
  <c r="S189" i="7"/>
  <c r="P189" i="7"/>
  <c r="M189" i="7"/>
  <c r="H189" i="7"/>
  <c r="AD188" i="7"/>
  <c r="AG188" i="7" s="1"/>
  <c r="AC188" i="7"/>
  <c r="AF188" i="7" s="1"/>
  <c r="AB188" i="7"/>
  <c r="Y188" i="7"/>
  <c r="V188" i="7"/>
  <c r="S188" i="7"/>
  <c r="P188" i="7"/>
  <c r="M188" i="7"/>
  <c r="H188" i="7"/>
  <c r="AD187" i="7"/>
  <c r="AG187" i="7" s="1"/>
  <c r="AC187" i="7"/>
  <c r="AF187" i="7" s="1"/>
  <c r="AB187" i="7"/>
  <c r="Y187" i="7"/>
  <c r="V187" i="7"/>
  <c r="S187" i="7"/>
  <c r="P187" i="7"/>
  <c r="M187" i="7"/>
  <c r="H187" i="7"/>
  <c r="AD186" i="7"/>
  <c r="AG186" i="7" s="1"/>
  <c r="AC186" i="7"/>
  <c r="AF186" i="7" s="1"/>
  <c r="AB186" i="7"/>
  <c r="Y186" i="7"/>
  <c r="V186" i="7"/>
  <c r="S186" i="7"/>
  <c r="P186" i="7"/>
  <c r="M186" i="7"/>
  <c r="H186" i="7"/>
  <c r="AD185" i="7"/>
  <c r="AG185" i="7" s="1"/>
  <c r="AC185" i="7"/>
  <c r="AF185" i="7" s="1"/>
  <c r="AB185" i="7"/>
  <c r="Y185" i="7"/>
  <c r="V185" i="7"/>
  <c r="S185" i="7"/>
  <c r="P185" i="7"/>
  <c r="M185" i="7"/>
  <c r="H185" i="7"/>
  <c r="AD184" i="7"/>
  <c r="AG184" i="7" s="1"/>
  <c r="AC184" i="7"/>
  <c r="AB184" i="7"/>
  <c r="Y184" i="7"/>
  <c r="V184" i="7"/>
  <c r="S184" i="7"/>
  <c r="P184" i="7"/>
  <c r="M184" i="7"/>
  <c r="H184" i="7"/>
  <c r="AD183" i="7"/>
  <c r="AC183" i="7"/>
  <c r="AB183" i="7"/>
  <c r="Y183" i="7"/>
  <c r="V183" i="7"/>
  <c r="S183" i="7"/>
  <c r="H183" i="7"/>
  <c r="AK143" i="7"/>
  <c r="AM143" i="7" s="1"/>
  <c r="AK142" i="7"/>
  <c r="AM142" i="7" s="1"/>
  <c r="AK141" i="7"/>
  <c r="AM141" i="7" s="1"/>
  <c r="AK140" i="7"/>
  <c r="AM140" i="7" s="1"/>
  <c r="AK139" i="7"/>
  <c r="AM139" i="7" s="1"/>
  <c r="AK138" i="7"/>
  <c r="AM138" i="7" s="1"/>
  <c r="AK137" i="7"/>
  <c r="AM137" i="7" s="1"/>
  <c r="AK136" i="7"/>
  <c r="AM136" i="7" s="1"/>
  <c r="AK121" i="7"/>
  <c r="AM121" i="7" s="1"/>
  <c r="AK120" i="7"/>
  <c r="AM120" i="7" s="1"/>
  <c r="AK119" i="7"/>
  <c r="AM119" i="7" s="1"/>
  <c r="AK118" i="7"/>
  <c r="AM118" i="7" s="1"/>
  <c r="AK117" i="7"/>
  <c r="AM117" i="7" s="1"/>
  <c r="AK116" i="7"/>
  <c r="AM116" i="7" s="1"/>
  <c r="AK115" i="7"/>
  <c r="AM115" i="7" s="1"/>
  <c r="AK114" i="7"/>
  <c r="AM114" i="7" s="1"/>
  <c r="AK57" i="7"/>
  <c r="AK28" i="7"/>
  <c r="AM28" i="7" s="1"/>
  <c r="AK29" i="7"/>
  <c r="AM29" i="7" s="1"/>
  <c r="AK30" i="7"/>
  <c r="AM30" i="7" s="1"/>
  <c r="AK31" i="7"/>
  <c r="AM31" i="7" s="1"/>
  <c r="AK27" i="7"/>
  <c r="AM27" i="7" s="1"/>
  <c r="AK24" i="7"/>
  <c r="AM24" i="7" s="1"/>
  <c r="AK25" i="7"/>
  <c r="AM25" i="7" s="1"/>
  <c r="AK26" i="7"/>
  <c r="AM26" i="7" s="1"/>
  <c r="AK53" i="7"/>
  <c r="AM53" i="7" s="1"/>
  <c r="AK52" i="7"/>
  <c r="AM52" i="7" s="1"/>
  <c r="AK51" i="7"/>
  <c r="AM51" i="7" s="1"/>
  <c r="AK50" i="7"/>
  <c r="AM50" i="7" s="1"/>
  <c r="AK49" i="7"/>
  <c r="AM49" i="7" s="1"/>
  <c r="AK48" i="7"/>
  <c r="AM48" i="7" s="1"/>
  <c r="AK47" i="7"/>
  <c r="AM47" i="7" s="1"/>
  <c r="AK46" i="7"/>
  <c r="AM46" i="7" s="1"/>
  <c r="AG143" i="7"/>
  <c r="AC143" i="7"/>
  <c r="AE143" i="7" s="1"/>
  <c r="AB143" i="7"/>
  <c r="Y143" i="7"/>
  <c r="V143" i="7"/>
  <c r="S143" i="7"/>
  <c r="P143" i="7"/>
  <c r="M143" i="7"/>
  <c r="H143" i="7"/>
  <c r="AG142" i="7"/>
  <c r="AC142" i="7"/>
  <c r="AF142" i="7" s="1"/>
  <c r="AB142" i="7"/>
  <c r="Y142" i="7"/>
  <c r="V142" i="7"/>
  <c r="S142" i="7"/>
  <c r="P142" i="7"/>
  <c r="M142" i="7"/>
  <c r="H142" i="7"/>
  <c r="AG141" i="7"/>
  <c r="AC141" i="7"/>
  <c r="AF141" i="7" s="1"/>
  <c r="AB141" i="7"/>
  <c r="Y141" i="7"/>
  <c r="V141" i="7"/>
  <c r="S141" i="7"/>
  <c r="P141" i="7"/>
  <c r="M141" i="7"/>
  <c r="H141" i="7"/>
  <c r="AG140" i="7"/>
  <c r="AC140" i="7"/>
  <c r="AE140" i="7" s="1"/>
  <c r="AB140" i="7"/>
  <c r="Y140" i="7"/>
  <c r="V140" i="7"/>
  <c r="S140" i="7"/>
  <c r="P140" i="7"/>
  <c r="M140" i="7"/>
  <c r="H140" i="7"/>
  <c r="AG139" i="7"/>
  <c r="AC139" i="7"/>
  <c r="AF139" i="7" s="1"/>
  <c r="AB139" i="7"/>
  <c r="Y139" i="7"/>
  <c r="V139" i="7"/>
  <c r="S139" i="7"/>
  <c r="P139" i="7"/>
  <c r="M139" i="7"/>
  <c r="H139" i="7"/>
  <c r="AG138" i="7"/>
  <c r="AC138" i="7"/>
  <c r="AE138" i="7" s="1"/>
  <c r="AB138" i="7"/>
  <c r="Y138" i="7"/>
  <c r="V138" i="7"/>
  <c r="S138" i="7"/>
  <c r="P138" i="7"/>
  <c r="M138" i="7"/>
  <c r="H138" i="7"/>
  <c r="AG137" i="7"/>
  <c r="AC137" i="7"/>
  <c r="AF137" i="7" s="1"/>
  <c r="AB137" i="7"/>
  <c r="Y137" i="7"/>
  <c r="V137" i="7"/>
  <c r="S137" i="7"/>
  <c r="P137" i="7"/>
  <c r="M137" i="7"/>
  <c r="H137" i="7"/>
  <c r="H136" i="7"/>
  <c r="AG121" i="7"/>
  <c r="AC121" i="7"/>
  <c r="AF121" i="7" s="1"/>
  <c r="AB121" i="7"/>
  <c r="Y121" i="7"/>
  <c r="V121" i="7"/>
  <c r="S121" i="7"/>
  <c r="P121" i="7"/>
  <c r="M121" i="7"/>
  <c r="H121" i="7"/>
  <c r="AG120" i="7"/>
  <c r="AC120" i="7"/>
  <c r="AE120" i="7" s="1"/>
  <c r="AB120" i="7"/>
  <c r="Y120" i="7"/>
  <c r="V120" i="7"/>
  <c r="S120" i="7"/>
  <c r="P120" i="7"/>
  <c r="M120" i="7"/>
  <c r="H120" i="7"/>
  <c r="AG119" i="7"/>
  <c r="AC119" i="7"/>
  <c r="AF119" i="7" s="1"/>
  <c r="AB119" i="7"/>
  <c r="Y119" i="7"/>
  <c r="V119" i="7"/>
  <c r="S119" i="7"/>
  <c r="P119" i="7"/>
  <c r="M119" i="7"/>
  <c r="H119" i="7"/>
  <c r="AG118" i="7"/>
  <c r="AC118" i="7"/>
  <c r="AF118" i="7" s="1"/>
  <c r="AB118" i="7"/>
  <c r="Y118" i="7"/>
  <c r="V118" i="7"/>
  <c r="S118" i="7"/>
  <c r="P118" i="7"/>
  <c r="M118" i="7"/>
  <c r="H118" i="7"/>
  <c r="AG117" i="7"/>
  <c r="AC117" i="7"/>
  <c r="AF117" i="7" s="1"/>
  <c r="AB117" i="7"/>
  <c r="Y117" i="7"/>
  <c r="V117" i="7"/>
  <c r="S117" i="7"/>
  <c r="P117" i="7"/>
  <c r="M117" i="7"/>
  <c r="H117" i="7"/>
  <c r="AG116" i="7"/>
  <c r="AC116" i="7"/>
  <c r="AE116" i="7" s="1"/>
  <c r="AB116" i="7"/>
  <c r="Y116" i="7"/>
  <c r="V116" i="7"/>
  <c r="S116" i="7"/>
  <c r="P116" i="7"/>
  <c r="M116" i="7"/>
  <c r="H116" i="7"/>
  <c r="AG115" i="7"/>
  <c r="AC115" i="7"/>
  <c r="AF115" i="7" s="1"/>
  <c r="AB115" i="7"/>
  <c r="Y115" i="7"/>
  <c r="V115" i="7"/>
  <c r="S115" i="7"/>
  <c r="P115" i="7"/>
  <c r="M115" i="7"/>
  <c r="H115" i="7"/>
  <c r="H114" i="7"/>
  <c r="AK110" i="7"/>
  <c r="AM110" i="7" s="1"/>
  <c r="AG110" i="7"/>
  <c r="AC110" i="7"/>
  <c r="AF110" i="7" s="1"/>
  <c r="AB110" i="7"/>
  <c r="Y110" i="7"/>
  <c r="V110" i="7"/>
  <c r="S110" i="7"/>
  <c r="P110" i="7"/>
  <c r="M110" i="7"/>
  <c r="H110" i="7"/>
  <c r="AK109" i="7"/>
  <c r="AM109" i="7" s="1"/>
  <c r="AG109" i="7"/>
  <c r="AC109" i="7"/>
  <c r="AE109" i="7" s="1"/>
  <c r="AB109" i="7"/>
  <c r="Y109" i="7"/>
  <c r="V109" i="7"/>
  <c r="S109" i="7"/>
  <c r="P109" i="7"/>
  <c r="M109" i="7"/>
  <c r="H109" i="7"/>
  <c r="AK108" i="7"/>
  <c r="AM108" i="7" s="1"/>
  <c r="AG108" i="7"/>
  <c r="AC108" i="7"/>
  <c r="AF108" i="7" s="1"/>
  <c r="AB108" i="7"/>
  <c r="Y108" i="7"/>
  <c r="V108" i="7"/>
  <c r="S108" i="7"/>
  <c r="P108" i="7"/>
  <c r="M108" i="7"/>
  <c r="H108" i="7"/>
  <c r="AK107" i="7"/>
  <c r="AM107" i="7" s="1"/>
  <c r="AG107" i="7"/>
  <c r="AC107" i="7"/>
  <c r="AF107" i="7" s="1"/>
  <c r="AB107" i="7"/>
  <c r="Y107" i="7"/>
  <c r="V107" i="7"/>
  <c r="S107" i="7"/>
  <c r="P107" i="7"/>
  <c r="M107" i="7"/>
  <c r="H107" i="7"/>
  <c r="AK106" i="7"/>
  <c r="AM106" i="7" s="1"/>
  <c r="AG106" i="7"/>
  <c r="AC106" i="7"/>
  <c r="AE106" i="7" s="1"/>
  <c r="AB106" i="7"/>
  <c r="Y106" i="7"/>
  <c r="V106" i="7"/>
  <c r="S106" i="7"/>
  <c r="P106" i="7"/>
  <c r="M106" i="7"/>
  <c r="H106" i="7"/>
  <c r="AK105" i="7"/>
  <c r="AM105" i="7" s="1"/>
  <c r="AG105" i="7"/>
  <c r="AC105" i="7"/>
  <c r="AE105" i="7" s="1"/>
  <c r="AB105" i="7"/>
  <c r="Y105" i="7"/>
  <c r="V105" i="7"/>
  <c r="S105" i="7"/>
  <c r="P105" i="7"/>
  <c r="M105" i="7"/>
  <c r="H105" i="7"/>
  <c r="AK104" i="7"/>
  <c r="AM104" i="7" s="1"/>
  <c r="AG104" i="7"/>
  <c r="AC104" i="7"/>
  <c r="AF104" i="7" s="1"/>
  <c r="AB104" i="7"/>
  <c r="Y104" i="7"/>
  <c r="V104" i="7"/>
  <c r="S104" i="7"/>
  <c r="P104" i="7"/>
  <c r="M104" i="7"/>
  <c r="H104" i="7"/>
  <c r="AK103" i="7"/>
  <c r="AM103" i="7" s="1"/>
  <c r="H103" i="7"/>
  <c r="AC53" i="7"/>
  <c r="AF53" i="7" s="1"/>
  <c r="AB53" i="7"/>
  <c r="Y53" i="7"/>
  <c r="V53" i="7"/>
  <c r="S53" i="7"/>
  <c r="P53" i="7"/>
  <c r="M53" i="7"/>
  <c r="H53" i="7"/>
  <c r="AC52" i="7"/>
  <c r="AE52" i="7" s="1"/>
  <c r="AB52" i="7"/>
  <c r="Y52" i="7"/>
  <c r="V52" i="7"/>
  <c r="S52" i="7"/>
  <c r="P52" i="7"/>
  <c r="M52" i="7"/>
  <c r="H52" i="7"/>
  <c r="AC51" i="7"/>
  <c r="AE51" i="7" s="1"/>
  <c r="AB51" i="7"/>
  <c r="Y51" i="7"/>
  <c r="V51" i="7"/>
  <c r="S51" i="7"/>
  <c r="P51" i="7"/>
  <c r="M51" i="7"/>
  <c r="H51" i="7"/>
  <c r="AC50" i="7"/>
  <c r="AF50" i="7" s="1"/>
  <c r="AB50" i="7"/>
  <c r="Y50" i="7"/>
  <c r="V50" i="7"/>
  <c r="S50" i="7"/>
  <c r="P50" i="7"/>
  <c r="M50" i="7"/>
  <c r="H50" i="7"/>
  <c r="AC49" i="7"/>
  <c r="AF49" i="7" s="1"/>
  <c r="AB49" i="7"/>
  <c r="Y49" i="7"/>
  <c r="V49" i="7"/>
  <c r="S49" i="7"/>
  <c r="P49" i="7"/>
  <c r="M49" i="7"/>
  <c r="H49" i="7"/>
  <c r="AC48" i="7"/>
  <c r="AE48" i="7" s="1"/>
  <c r="AB48" i="7"/>
  <c r="Y48" i="7"/>
  <c r="V48" i="7"/>
  <c r="S48" i="7"/>
  <c r="P48" i="7"/>
  <c r="M48" i="7"/>
  <c r="H48" i="7"/>
  <c r="AC47" i="7"/>
  <c r="AF47" i="7" s="1"/>
  <c r="AB47" i="7"/>
  <c r="Y47" i="7"/>
  <c r="V47" i="7"/>
  <c r="S47" i="7"/>
  <c r="P47" i="7"/>
  <c r="M47" i="7"/>
  <c r="H47" i="7"/>
  <c r="H46" i="7"/>
  <c r="AM42" i="7"/>
  <c r="AC42" i="7"/>
  <c r="AF42" i="7" s="1"/>
  <c r="AB42" i="7"/>
  <c r="Y42" i="7"/>
  <c r="V42" i="7"/>
  <c r="S42" i="7"/>
  <c r="P42" i="7"/>
  <c r="M42" i="7"/>
  <c r="H42" i="7"/>
  <c r="AM41" i="7"/>
  <c r="AC41" i="7"/>
  <c r="AF41" i="7" s="1"/>
  <c r="AB41" i="7"/>
  <c r="Y41" i="7"/>
  <c r="V41" i="7"/>
  <c r="S41" i="7"/>
  <c r="P41" i="7"/>
  <c r="M41" i="7"/>
  <c r="H41" i="7"/>
  <c r="AM40" i="7"/>
  <c r="AC40" i="7"/>
  <c r="AF40" i="7" s="1"/>
  <c r="AB40" i="7"/>
  <c r="Y40" i="7"/>
  <c r="V40" i="7"/>
  <c r="S40" i="7"/>
  <c r="P40" i="7"/>
  <c r="M40" i="7"/>
  <c r="H40" i="7"/>
  <c r="AM39" i="7"/>
  <c r="AC39" i="7"/>
  <c r="AE39" i="7" s="1"/>
  <c r="AB39" i="7"/>
  <c r="Y39" i="7"/>
  <c r="V39" i="7"/>
  <c r="S39" i="7"/>
  <c r="P39" i="7"/>
  <c r="M39" i="7"/>
  <c r="H39" i="7"/>
  <c r="AM38" i="7"/>
  <c r="AC38" i="7"/>
  <c r="AF38" i="7" s="1"/>
  <c r="AB38" i="7"/>
  <c r="Y38" i="7"/>
  <c r="V38" i="7"/>
  <c r="S38" i="7"/>
  <c r="P38" i="7"/>
  <c r="M38" i="7"/>
  <c r="H38" i="7"/>
  <c r="AM37" i="7"/>
  <c r="AC37" i="7"/>
  <c r="AF37" i="7" s="1"/>
  <c r="AB37" i="7"/>
  <c r="Y37" i="7"/>
  <c r="V37" i="7"/>
  <c r="S37" i="7"/>
  <c r="P37" i="7"/>
  <c r="M37" i="7"/>
  <c r="H37" i="7"/>
  <c r="AM36" i="7"/>
  <c r="AC36" i="7"/>
  <c r="AF36" i="7" s="1"/>
  <c r="AB36" i="7"/>
  <c r="Y36" i="7"/>
  <c r="V36" i="7"/>
  <c r="S36" i="7"/>
  <c r="P36" i="7"/>
  <c r="M36" i="7"/>
  <c r="H36" i="7"/>
  <c r="AM35" i="7"/>
  <c r="H35" i="7"/>
  <c r="AC31" i="7"/>
  <c r="AE31" i="7" s="1"/>
  <c r="AB31" i="7"/>
  <c r="Y31" i="7"/>
  <c r="V31" i="7"/>
  <c r="S31" i="7"/>
  <c r="P31" i="7"/>
  <c r="M31" i="7"/>
  <c r="H31" i="7"/>
  <c r="AC30" i="7"/>
  <c r="AF30" i="7" s="1"/>
  <c r="AB30" i="7"/>
  <c r="Y30" i="7"/>
  <c r="V30" i="7"/>
  <c r="S30" i="7"/>
  <c r="P30" i="7"/>
  <c r="M30" i="7"/>
  <c r="H30" i="7"/>
  <c r="AC29" i="7"/>
  <c r="AF29" i="7" s="1"/>
  <c r="AB29" i="7"/>
  <c r="Y29" i="7"/>
  <c r="V29" i="7"/>
  <c r="S29" i="7"/>
  <c r="P29" i="7"/>
  <c r="M29" i="7"/>
  <c r="H29" i="7"/>
  <c r="AC28" i="7"/>
  <c r="AF28" i="7" s="1"/>
  <c r="AB28" i="7"/>
  <c r="Y28" i="7"/>
  <c r="V28" i="7"/>
  <c r="S28" i="7"/>
  <c r="P28" i="7"/>
  <c r="M28" i="7"/>
  <c r="H28" i="7"/>
  <c r="AC27" i="7"/>
  <c r="AF27" i="7" s="1"/>
  <c r="AB27" i="7"/>
  <c r="Y27" i="7"/>
  <c r="V27" i="7"/>
  <c r="S27" i="7"/>
  <c r="P27" i="7"/>
  <c r="M27" i="7"/>
  <c r="H27" i="7"/>
  <c r="AC26" i="7"/>
  <c r="AE26" i="7" s="1"/>
  <c r="AB26" i="7"/>
  <c r="Y26" i="7"/>
  <c r="V26" i="7"/>
  <c r="S26" i="7"/>
  <c r="P26" i="7"/>
  <c r="M26" i="7"/>
  <c r="H26" i="7"/>
  <c r="AC25" i="7"/>
  <c r="AF25" i="7" s="1"/>
  <c r="AB25" i="7"/>
  <c r="Y25" i="7"/>
  <c r="V25" i="7"/>
  <c r="S25" i="7"/>
  <c r="P25" i="7"/>
  <c r="M25" i="7"/>
  <c r="H25" i="7"/>
  <c r="H24" i="7"/>
  <c r="AL245" i="7"/>
  <c r="AK245" i="7"/>
  <c r="AD245" i="7"/>
  <c r="AC245" i="7"/>
  <c r="AF245" i="7" s="1"/>
  <c r="AB245" i="7"/>
  <c r="Y245" i="7"/>
  <c r="V245" i="7"/>
  <c r="S245" i="7"/>
  <c r="P245" i="7"/>
  <c r="M245" i="7"/>
  <c r="H245" i="7"/>
  <c r="AL244" i="7"/>
  <c r="AK244" i="7"/>
  <c r="AD244" i="7"/>
  <c r="AG244" i="7" s="1"/>
  <c r="AC244" i="7"/>
  <c r="AF244" i="7" s="1"/>
  <c r="AB244" i="7"/>
  <c r="Y244" i="7"/>
  <c r="V244" i="7"/>
  <c r="S244" i="7"/>
  <c r="P244" i="7"/>
  <c r="M244" i="7"/>
  <c r="H244" i="7"/>
  <c r="AL243" i="7"/>
  <c r="AK243" i="7"/>
  <c r="AD243" i="7"/>
  <c r="AC243" i="7"/>
  <c r="AF243" i="7" s="1"/>
  <c r="AB243" i="7"/>
  <c r="Y243" i="7"/>
  <c r="V243" i="7"/>
  <c r="S243" i="7"/>
  <c r="P243" i="7"/>
  <c r="M243" i="7"/>
  <c r="H243" i="7"/>
  <c r="AL242" i="7"/>
  <c r="AK242" i="7"/>
  <c r="AD242" i="7"/>
  <c r="AG242" i="7" s="1"/>
  <c r="AC242" i="7"/>
  <c r="AF242" i="7" s="1"/>
  <c r="AB242" i="7"/>
  <c r="Y242" i="7"/>
  <c r="V242" i="7"/>
  <c r="S242" i="7"/>
  <c r="P242" i="7"/>
  <c r="M242" i="7"/>
  <c r="H242" i="7"/>
  <c r="AL241" i="7"/>
  <c r="AK241" i="7"/>
  <c r="AM241" i="7" s="1"/>
  <c r="AD241" i="7"/>
  <c r="AC241" i="7"/>
  <c r="AF241" i="7" s="1"/>
  <c r="AB241" i="7"/>
  <c r="Y241" i="7"/>
  <c r="V241" i="7"/>
  <c r="S241" i="7"/>
  <c r="P241" i="7"/>
  <c r="M241" i="7"/>
  <c r="H241" i="7"/>
  <c r="AL240" i="7"/>
  <c r="AK240" i="7"/>
  <c r="AD240" i="7"/>
  <c r="AG240" i="7" s="1"/>
  <c r="AC240" i="7"/>
  <c r="AF240" i="7" s="1"/>
  <c r="AB240" i="7"/>
  <c r="Y240" i="7"/>
  <c r="V240" i="7"/>
  <c r="S240" i="7"/>
  <c r="P240" i="7"/>
  <c r="M240" i="7"/>
  <c r="H240" i="7"/>
  <c r="AL239" i="7"/>
  <c r="AK239" i="7"/>
  <c r="AD239" i="7"/>
  <c r="AC239" i="7"/>
  <c r="AF239" i="7" s="1"/>
  <c r="AB239" i="7"/>
  <c r="Y239" i="7"/>
  <c r="V239" i="7"/>
  <c r="S239" i="7"/>
  <c r="P239" i="7"/>
  <c r="M239" i="7"/>
  <c r="H239" i="7"/>
  <c r="AL238" i="7"/>
  <c r="AK238" i="7"/>
  <c r="AD238" i="7"/>
  <c r="AG238" i="7" s="1"/>
  <c r="AC238" i="7"/>
  <c r="AF238" i="7" s="1"/>
  <c r="AB238" i="7"/>
  <c r="Y238" i="7"/>
  <c r="V238" i="7"/>
  <c r="S238" i="7"/>
  <c r="P238" i="7"/>
  <c r="M238" i="7"/>
  <c r="H238" i="7"/>
  <c r="AL237" i="7"/>
  <c r="AK237" i="7"/>
  <c r="AD237" i="7"/>
  <c r="AC237" i="7"/>
  <c r="AF237" i="7" s="1"/>
  <c r="AB237" i="7"/>
  <c r="Y237" i="7"/>
  <c r="V237" i="7"/>
  <c r="S237" i="7"/>
  <c r="P237" i="7"/>
  <c r="M237" i="7"/>
  <c r="H237" i="7"/>
  <c r="AL236" i="7"/>
  <c r="AK236" i="7"/>
  <c r="AB236" i="7"/>
  <c r="Y236" i="7"/>
  <c r="V236" i="7"/>
  <c r="S236" i="7"/>
  <c r="H236" i="7"/>
  <c r="AM232" i="7"/>
  <c r="AD232" i="7"/>
  <c r="AG232" i="7" s="1"/>
  <c r="AC232" i="7"/>
  <c r="AB232" i="7"/>
  <c r="Y232" i="7"/>
  <c r="V232" i="7"/>
  <c r="S232" i="7"/>
  <c r="P232" i="7"/>
  <c r="M232" i="7"/>
  <c r="H232" i="7"/>
  <c r="AM231" i="7"/>
  <c r="AD231" i="7"/>
  <c r="AG231" i="7" s="1"/>
  <c r="AC231" i="7"/>
  <c r="AF231" i="7" s="1"/>
  <c r="AB231" i="7"/>
  <c r="Y231" i="7"/>
  <c r="V231" i="7"/>
  <c r="S231" i="7"/>
  <c r="P231" i="7"/>
  <c r="M231" i="7"/>
  <c r="H231" i="7"/>
  <c r="AM230" i="7"/>
  <c r="AD230" i="7"/>
  <c r="AG230" i="7" s="1"/>
  <c r="AC230" i="7"/>
  <c r="AF230" i="7" s="1"/>
  <c r="AB230" i="7"/>
  <c r="Y230" i="7"/>
  <c r="V230" i="7"/>
  <c r="S230" i="7"/>
  <c r="P230" i="7"/>
  <c r="M230" i="7"/>
  <c r="H230" i="7"/>
  <c r="AM229" i="7"/>
  <c r="AD229" i="7"/>
  <c r="AC229" i="7"/>
  <c r="AF229" i="7" s="1"/>
  <c r="AB229" i="7"/>
  <c r="Y229" i="7"/>
  <c r="V229" i="7"/>
  <c r="S229" i="7"/>
  <c r="P229" i="7"/>
  <c r="M229" i="7"/>
  <c r="H229" i="7"/>
  <c r="AM228" i="7"/>
  <c r="AD228" i="7"/>
  <c r="AG228" i="7" s="1"/>
  <c r="AC228" i="7"/>
  <c r="AB228" i="7"/>
  <c r="Y228" i="7"/>
  <c r="V228" i="7"/>
  <c r="S228" i="7"/>
  <c r="P228" i="7"/>
  <c r="M228" i="7"/>
  <c r="H228" i="7"/>
  <c r="AM227" i="7"/>
  <c r="AD227" i="7"/>
  <c r="AG227" i="7" s="1"/>
  <c r="AC227" i="7"/>
  <c r="AF227" i="7" s="1"/>
  <c r="AB227" i="7"/>
  <c r="Y227" i="7"/>
  <c r="V227" i="7"/>
  <c r="S227" i="7"/>
  <c r="P227" i="7"/>
  <c r="M227" i="7"/>
  <c r="H227" i="7"/>
  <c r="AM226" i="7"/>
  <c r="AD226" i="7"/>
  <c r="AG226" i="7" s="1"/>
  <c r="AC226" i="7"/>
  <c r="AF226" i="7" s="1"/>
  <c r="AB226" i="7"/>
  <c r="Y226" i="7"/>
  <c r="V226" i="7"/>
  <c r="S226" i="7"/>
  <c r="P226" i="7"/>
  <c r="M226" i="7"/>
  <c r="H226" i="7"/>
  <c r="AM225" i="7"/>
  <c r="AD225" i="7"/>
  <c r="AC225" i="7"/>
  <c r="AF225" i="7" s="1"/>
  <c r="AB225" i="7"/>
  <c r="Y225" i="7"/>
  <c r="V225" i="7"/>
  <c r="S225" i="7"/>
  <c r="P225" i="7"/>
  <c r="M225" i="7"/>
  <c r="H225" i="7"/>
  <c r="AM224" i="7"/>
  <c r="AD224" i="7"/>
  <c r="AG224" i="7" s="1"/>
  <c r="AC224" i="7"/>
  <c r="AF224" i="7" s="1"/>
  <c r="AB224" i="7"/>
  <c r="Y224" i="7"/>
  <c r="V224" i="7"/>
  <c r="S224" i="7"/>
  <c r="P224" i="7"/>
  <c r="M224" i="7"/>
  <c r="H224" i="7"/>
  <c r="AM223" i="7"/>
  <c r="AB223" i="7"/>
  <c r="Y223" i="7"/>
  <c r="V223" i="7"/>
  <c r="S223" i="7"/>
  <c r="H223" i="7"/>
  <c r="AL219" i="7"/>
  <c r="AK219" i="7"/>
  <c r="AD219" i="7"/>
  <c r="AG219" i="7" s="1"/>
  <c r="AC219" i="7"/>
  <c r="AF219" i="7" s="1"/>
  <c r="AB219" i="7"/>
  <c r="Y219" i="7"/>
  <c r="V219" i="7"/>
  <c r="S219" i="7"/>
  <c r="P219" i="7"/>
  <c r="M219" i="7"/>
  <c r="H219" i="7"/>
  <c r="AL218" i="7"/>
  <c r="AK218" i="7"/>
  <c r="AD218" i="7"/>
  <c r="AC218" i="7"/>
  <c r="AF218" i="7" s="1"/>
  <c r="AB218" i="7"/>
  <c r="Y218" i="7"/>
  <c r="V218" i="7"/>
  <c r="S218" i="7"/>
  <c r="P218" i="7"/>
  <c r="M218" i="7"/>
  <c r="H218" i="7"/>
  <c r="AL217" i="7"/>
  <c r="AK217" i="7"/>
  <c r="AD217" i="7"/>
  <c r="AG217" i="7" s="1"/>
  <c r="AC217" i="7"/>
  <c r="AF217" i="7" s="1"/>
  <c r="AB217" i="7"/>
  <c r="Y217" i="7"/>
  <c r="V217" i="7"/>
  <c r="S217" i="7"/>
  <c r="P217" i="7"/>
  <c r="M217" i="7"/>
  <c r="H217" i="7"/>
  <c r="AL216" i="7"/>
  <c r="AK216" i="7"/>
  <c r="AD216" i="7"/>
  <c r="AG216" i="7" s="1"/>
  <c r="AC216" i="7"/>
  <c r="AF216" i="7" s="1"/>
  <c r="AB216" i="7"/>
  <c r="Y216" i="7"/>
  <c r="V216" i="7"/>
  <c r="S216" i="7"/>
  <c r="P216" i="7"/>
  <c r="M216" i="7"/>
  <c r="H216" i="7"/>
  <c r="AL215" i="7"/>
  <c r="AK215" i="7"/>
  <c r="AD215" i="7"/>
  <c r="AG215" i="7" s="1"/>
  <c r="AC215" i="7"/>
  <c r="AF215" i="7" s="1"/>
  <c r="AB215" i="7"/>
  <c r="Y215" i="7"/>
  <c r="V215" i="7"/>
  <c r="S215" i="7"/>
  <c r="P215" i="7"/>
  <c r="M215" i="7"/>
  <c r="H215" i="7"/>
  <c r="AL214" i="7"/>
  <c r="AK214" i="7"/>
  <c r="AD214" i="7"/>
  <c r="AG214" i="7" s="1"/>
  <c r="AC214" i="7"/>
  <c r="AF214" i="7" s="1"/>
  <c r="AB214" i="7"/>
  <c r="Y214" i="7"/>
  <c r="V214" i="7"/>
  <c r="S214" i="7"/>
  <c r="P214" i="7"/>
  <c r="M214" i="7"/>
  <c r="H214" i="7"/>
  <c r="AL213" i="7"/>
  <c r="AK213" i="7"/>
  <c r="AD213" i="7"/>
  <c r="AG213" i="7" s="1"/>
  <c r="AC213" i="7"/>
  <c r="AF213" i="7" s="1"/>
  <c r="AB213" i="7"/>
  <c r="Y213" i="7"/>
  <c r="V213" i="7"/>
  <c r="S213" i="7"/>
  <c r="P213" i="7"/>
  <c r="M213" i="7"/>
  <c r="H213" i="7"/>
  <c r="AL212" i="7"/>
  <c r="AK212" i="7"/>
  <c r="AD212" i="7"/>
  <c r="AG212" i="7" s="1"/>
  <c r="AC212" i="7"/>
  <c r="AF212" i="7" s="1"/>
  <c r="AB212" i="7"/>
  <c r="Y212" i="7"/>
  <c r="V212" i="7"/>
  <c r="S212" i="7"/>
  <c r="P212" i="7"/>
  <c r="M212" i="7"/>
  <c r="H212" i="7"/>
  <c r="AL211" i="7"/>
  <c r="AK211" i="7"/>
  <c r="AD211" i="7"/>
  <c r="AG211" i="7" s="1"/>
  <c r="AC211" i="7"/>
  <c r="AF211" i="7" s="1"/>
  <c r="AB211" i="7"/>
  <c r="Y211" i="7"/>
  <c r="V211" i="7"/>
  <c r="S211" i="7"/>
  <c r="P211" i="7"/>
  <c r="M211" i="7"/>
  <c r="H211" i="7"/>
  <c r="AL210" i="7"/>
  <c r="AK210" i="7"/>
  <c r="AB210" i="7"/>
  <c r="Y210" i="7"/>
  <c r="V210" i="7"/>
  <c r="S210" i="7"/>
  <c r="H210" i="7"/>
  <c r="AK206" i="7"/>
  <c r="AM206" i="7" s="1"/>
  <c r="AD206" i="7"/>
  <c r="AG206" i="7" s="1"/>
  <c r="AC206" i="7"/>
  <c r="AB206" i="7"/>
  <c r="Y206" i="7"/>
  <c r="V206" i="7"/>
  <c r="S206" i="7"/>
  <c r="P206" i="7"/>
  <c r="M206" i="7"/>
  <c r="H206" i="7"/>
  <c r="AK205" i="7"/>
  <c r="AM205" i="7" s="1"/>
  <c r="AD205" i="7"/>
  <c r="AG205" i="7" s="1"/>
  <c r="AC205" i="7"/>
  <c r="AB205" i="7"/>
  <c r="Y205" i="7"/>
  <c r="V205" i="7"/>
  <c r="S205" i="7"/>
  <c r="P205" i="7"/>
  <c r="M205" i="7"/>
  <c r="H205" i="7"/>
  <c r="AK204" i="7"/>
  <c r="AM204" i="7" s="1"/>
  <c r="AD204" i="7"/>
  <c r="AG204" i="7" s="1"/>
  <c r="AC204" i="7"/>
  <c r="AF204" i="7" s="1"/>
  <c r="AB204" i="7"/>
  <c r="Y204" i="7"/>
  <c r="V204" i="7"/>
  <c r="S204" i="7"/>
  <c r="P204" i="7"/>
  <c r="M204" i="7"/>
  <c r="H204" i="7"/>
  <c r="AK203" i="7"/>
  <c r="AM203" i="7" s="1"/>
  <c r="AD203" i="7"/>
  <c r="AC203" i="7"/>
  <c r="AF203" i="7" s="1"/>
  <c r="AB203" i="7"/>
  <c r="Y203" i="7"/>
  <c r="V203" i="7"/>
  <c r="S203" i="7"/>
  <c r="P203" i="7"/>
  <c r="M203" i="7"/>
  <c r="H203" i="7"/>
  <c r="AK202" i="7"/>
  <c r="AM202" i="7" s="1"/>
  <c r="AD202" i="7"/>
  <c r="AG202" i="7" s="1"/>
  <c r="AC202" i="7"/>
  <c r="AF202" i="7" s="1"/>
  <c r="AB202" i="7"/>
  <c r="Y202" i="7"/>
  <c r="V202" i="7"/>
  <c r="S202" i="7"/>
  <c r="P202" i="7"/>
  <c r="M202" i="7"/>
  <c r="H202" i="7"/>
  <c r="AK201" i="7"/>
  <c r="AM201" i="7" s="1"/>
  <c r="AD201" i="7"/>
  <c r="AG201" i="7" s="1"/>
  <c r="AC201" i="7"/>
  <c r="AF201" i="7" s="1"/>
  <c r="AB201" i="7"/>
  <c r="Y201" i="7"/>
  <c r="V201" i="7"/>
  <c r="S201" i="7"/>
  <c r="P201" i="7"/>
  <c r="M201" i="7"/>
  <c r="H201" i="7"/>
  <c r="AK200" i="7"/>
  <c r="AM200" i="7" s="1"/>
  <c r="AD200" i="7"/>
  <c r="AG200" i="7" s="1"/>
  <c r="AC200" i="7"/>
  <c r="AF200" i="7" s="1"/>
  <c r="AB200" i="7"/>
  <c r="Y200" i="7"/>
  <c r="V200" i="7"/>
  <c r="S200" i="7"/>
  <c r="P200" i="7"/>
  <c r="M200" i="7"/>
  <c r="H200" i="7"/>
  <c r="AK199" i="7"/>
  <c r="AM199" i="7" s="1"/>
  <c r="AD199" i="7"/>
  <c r="AG199" i="7" s="1"/>
  <c r="AC199" i="7"/>
  <c r="AF199" i="7" s="1"/>
  <c r="AB199" i="7"/>
  <c r="Y199" i="7"/>
  <c r="V199" i="7"/>
  <c r="S199" i="7"/>
  <c r="P199" i="7"/>
  <c r="M199" i="7"/>
  <c r="H199" i="7"/>
  <c r="AK198" i="7"/>
  <c r="AM198" i="7" s="1"/>
  <c r="AD198" i="7"/>
  <c r="AG198" i="7" s="1"/>
  <c r="AC198" i="7"/>
  <c r="AF198" i="7" s="1"/>
  <c r="AB198" i="7"/>
  <c r="Y198" i="7"/>
  <c r="V198" i="7"/>
  <c r="S198" i="7"/>
  <c r="P198" i="7"/>
  <c r="M198" i="7"/>
  <c r="H198" i="7"/>
  <c r="AK197" i="7"/>
  <c r="AM197" i="7" s="1"/>
  <c r="AB197" i="7"/>
  <c r="Y197" i="7"/>
  <c r="V197" i="7"/>
  <c r="S197" i="7"/>
  <c r="H197" i="7"/>
  <c r="AD179" i="7"/>
  <c r="AG179" i="7" s="1"/>
  <c r="AC179" i="7"/>
  <c r="AB179" i="7"/>
  <c r="Y179" i="7"/>
  <c r="V179" i="7"/>
  <c r="S179" i="7"/>
  <c r="P179" i="7"/>
  <c r="M179" i="7"/>
  <c r="H179" i="7"/>
  <c r="AD178" i="7"/>
  <c r="AG178" i="7" s="1"/>
  <c r="AC178" i="7"/>
  <c r="AF178" i="7" s="1"/>
  <c r="AB178" i="7"/>
  <c r="Y178" i="7"/>
  <c r="V178" i="7"/>
  <c r="S178" i="7"/>
  <c r="P178" i="7"/>
  <c r="M178" i="7"/>
  <c r="H178" i="7"/>
  <c r="AD177" i="7"/>
  <c r="AG177" i="7" s="1"/>
  <c r="AC177" i="7"/>
  <c r="AB177" i="7"/>
  <c r="Y177" i="7"/>
  <c r="V177" i="7"/>
  <c r="S177" i="7"/>
  <c r="P177" i="7"/>
  <c r="M177" i="7"/>
  <c r="H177" i="7"/>
  <c r="AD176" i="7"/>
  <c r="AG176" i="7" s="1"/>
  <c r="AC176" i="7"/>
  <c r="AB176" i="7"/>
  <c r="Y176" i="7"/>
  <c r="V176" i="7"/>
  <c r="S176" i="7"/>
  <c r="P176" i="7"/>
  <c r="M176" i="7"/>
  <c r="H176" i="7"/>
  <c r="AD175" i="7"/>
  <c r="AC175" i="7"/>
  <c r="AF175" i="7" s="1"/>
  <c r="AB175" i="7"/>
  <c r="Y175" i="7"/>
  <c r="V175" i="7"/>
  <c r="S175" i="7"/>
  <c r="P175" i="7"/>
  <c r="M175" i="7"/>
  <c r="H175" i="7"/>
  <c r="AD174" i="7"/>
  <c r="AC174" i="7"/>
  <c r="AF174" i="7" s="1"/>
  <c r="AB174" i="7"/>
  <c r="Y174" i="7"/>
  <c r="V174" i="7"/>
  <c r="S174" i="7"/>
  <c r="P174" i="7"/>
  <c r="M174" i="7"/>
  <c r="H174" i="7"/>
  <c r="AD173" i="7"/>
  <c r="AG173" i="7" s="1"/>
  <c r="AC173" i="7"/>
  <c r="AB173" i="7"/>
  <c r="Y173" i="7"/>
  <c r="V173" i="7"/>
  <c r="S173" i="7"/>
  <c r="P173" i="7"/>
  <c r="M173" i="7"/>
  <c r="H173" i="7"/>
  <c r="AD172" i="7"/>
  <c r="AC172" i="7"/>
  <c r="AB172" i="7"/>
  <c r="Y172" i="7"/>
  <c r="V172" i="7"/>
  <c r="S172" i="7"/>
  <c r="H172" i="7"/>
  <c r="AG165" i="7"/>
  <c r="AB165" i="7"/>
  <c r="Y165" i="7"/>
  <c r="V165" i="7"/>
  <c r="S165" i="7"/>
  <c r="P165" i="7"/>
  <c r="M165" i="7"/>
  <c r="H165" i="7"/>
  <c r="AG164" i="7"/>
  <c r="AB164" i="7"/>
  <c r="Y164" i="7"/>
  <c r="V164" i="7"/>
  <c r="S164" i="7"/>
  <c r="P164" i="7"/>
  <c r="M164" i="7"/>
  <c r="H164" i="7"/>
  <c r="AG163" i="7"/>
  <c r="AB163" i="7"/>
  <c r="Y163" i="7"/>
  <c r="V163" i="7"/>
  <c r="S163" i="7"/>
  <c r="P163" i="7"/>
  <c r="M163" i="7"/>
  <c r="H163" i="7"/>
  <c r="AG162" i="7"/>
  <c r="AB162" i="7"/>
  <c r="Y162" i="7"/>
  <c r="V162" i="7"/>
  <c r="S162" i="7"/>
  <c r="P162" i="7"/>
  <c r="M162" i="7"/>
  <c r="H162" i="7"/>
  <c r="AG161" i="7"/>
  <c r="AB161" i="7"/>
  <c r="Y161" i="7"/>
  <c r="V161" i="7"/>
  <c r="S161" i="7"/>
  <c r="P161" i="7"/>
  <c r="M161" i="7"/>
  <c r="H161" i="7"/>
  <c r="AG160" i="7"/>
  <c r="AB160" i="7"/>
  <c r="Y160" i="7"/>
  <c r="V160" i="7"/>
  <c r="S160" i="7"/>
  <c r="P160" i="7"/>
  <c r="M160" i="7"/>
  <c r="H160" i="7"/>
  <c r="AG159" i="7"/>
  <c r="AB159" i="7"/>
  <c r="Y159" i="7"/>
  <c r="V159" i="7"/>
  <c r="S159" i="7"/>
  <c r="P159" i="7"/>
  <c r="M159" i="7"/>
  <c r="H159" i="7"/>
  <c r="H158" i="7"/>
  <c r="AK132" i="7"/>
  <c r="AM132" i="7" s="1"/>
  <c r="AG132" i="7"/>
  <c r="AC132" i="7"/>
  <c r="AE132" i="7" s="1"/>
  <c r="AB132" i="7"/>
  <c r="Y132" i="7"/>
  <c r="V132" i="7"/>
  <c r="S132" i="7"/>
  <c r="P132" i="7"/>
  <c r="M132" i="7"/>
  <c r="H132" i="7"/>
  <c r="AK131" i="7"/>
  <c r="AM131" i="7" s="1"/>
  <c r="AG131" i="7"/>
  <c r="AC131" i="7"/>
  <c r="AB131" i="7"/>
  <c r="Y131" i="7"/>
  <c r="V131" i="7"/>
  <c r="S131" i="7"/>
  <c r="P131" i="7"/>
  <c r="M131" i="7"/>
  <c r="H131" i="7"/>
  <c r="AK130" i="7"/>
  <c r="AM130" i="7" s="1"/>
  <c r="AG130" i="7"/>
  <c r="AC130" i="7"/>
  <c r="AF130" i="7" s="1"/>
  <c r="AB130" i="7"/>
  <c r="Y130" i="7"/>
  <c r="V130" i="7"/>
  <c r="S130" i="7"/>
  <c r="P130" i="7"/>
  <c r="M130" i="7"/>
  <c r="H130" i="7"/>
  <c r="AK129" i="7"/>
  <c r="AM129" i="7" s="1"/>
  <c r="AG129" i="7"/>
  <c r="AC129" i="7"/>
  <c r="AF129" i="7" s="1"/>
  <c r="AB129" i="7"/>
  <c r="Y129" i="7"/>
  <c r="V129" i="7"/>
  <c r="S129" i="7"/>
  <c r="P129" i="7"/>
  <c r="M129" i="7"/>
  <c r="H129" i="7"/>
  <c r="AK128" i="7"/>
  <c r="AM128" i="7" s="1"/>
  <c r="AG128" i="7"/>
  <c r="AC128" i="7"/>
  <c r="AF128" i="7" s="1"/>
  <c r="AB128" i="7"/>
  <c r="Y128" i="7"/>
  <c r="V128" i="7"/>
  <c r="S128" i="7"/>
  <c r="P128" i="7"/>
  <c r="M128" i="7"/>
  <c r="H128" i="7"/>
  <c r="AK127" i="7"/>
  <c r="AM127" i="7" s="1"/>
  <c r="AG127" i="7"/>
  <c r="AC127" i="7"/>
  <c r="AF127" i="7" s="1"/>
  <c r="AB127" i="7"/>
  <c r="Y127" i="7"/>
  <c r="V127" i="7"/>
  <c r="S127" i="7"/>
  <c r="P127" i="7"/>
  <c r="M127" i="7"/>
  <c r="H127" i="7"/>
  <c r="AK126" i="7"/>
  <c r="AM126" i="7" s="1"/>
  <c r="AG126" i="7"/>
  <c r="AC126" i="7"/>
  <c r="AF126" i="7" s="1"/>
  <c r="AB126" i="7"/>
  <c r="Y126" i="7"/>
  <c r="V126" i="7"/>
  <c r="S126" i="7"/>
  <c r="P126" i="7"/>
  <c r="M126" i="7"/>
  <c r="H126" i="7"/>
  <c r="AK125" i="7"/>
  <c r="AM125" i="7" s="1"/>
  <c r="H125" i="7"/>
  <c r="AK99" i="7"/>
  <c r="AM99" i="7" s="1"/>
  <c r="AC99" i="7"/>
  <c r="AF99" i="7" s="1"/>
  <c r="AB99" i="7"/>
  <c r="Y99" i="7"/>
  <c r="V99" i="7"/>
  <c r="S99" i="7"/>
  <c r="P99" i="7"/>
  <c r="M99" i="7"/>
  <c r="H99" i="7"/>
  <c r="AK98" i="7"/>
  <c r="AM98" i="7" s="1"/>
  <c r="AC98" i="7"/>
  <c r="AF98" i="7" s="1"/>
  <c r="AB98" i="7"/>
  <c r="Y98" i="7"/>
  <c r="V98" i="7"/>
  <c r="S98" i="7"/>
  <c r="P98" i="7"/>
  <c r="M98" i="7"/>
  <c r="H98" i="7"/>
  <c r="AK97" i="7"/>
  <c r="AM97" i="7" s="1"/>
  <c r="AC97" i="7"/>
  <c r="AE97" i="7" s="1"/>
  <c r="AB97" i="7"/>
  <c r="Y97" i="7"/>
  <c r="V97" i="7"/>
  <c r="S97" i="7"/>
  <c r="P97" i="7"/>
  <c r="M97" i="7"/>
  <c r="H97" i="7"/>
  <c r="AK96" i="7"/>
  <c r="AM96" i="7" s="1"/>
  <c r="AC96" i="7"/>
  <c r="AF96" i="7" s="1"/>
  <c r="AB96" i="7"/>
  <c r="Y96" i="7"/>
  <c r="V96" i="7"/>
  <c r="S96" i="7"/>
  <c r="P96" i="7"/>
  <c r="M96" i="7"/>
  <c r="H96" i="7"/>
  <c r="AK95" i="7"/>
  <c r="AM95" i="7" s="1"/>
  <c r="AC95" i="7"/>
  <c r="AE95" i="7" s="1"/>
  <c r="AB95" i="7"/>
  <c r="Y95" i="7"/>
  <c r="V95" i="7"/>
  <c r="S95" i="7"/>
  <c r="P95" i="7"/>
  <c r="M95" i="7"/>
  <c r="H95" i="7"/>
  <c r="AK94" i="7"/>
  <c r="AM94" i="7" s="1"/>
  <c r="AC94" i="7"/>
  <c r="AE94" i="7" s="1"/>
  <c r="AB94" i="7"/>
  <c r="Y94" i="7"/>
  <c r="V94" i="7"/>
  <c r="S94" i="7"/>
  <c r="P94" i="7"/>
  <c r="M94" i="7"/>
  <c r="H94" i="7"/>
  <c r="AK93" i="7"/>
  <c r="AM93" i="7" s="1"/>
  <c r="AC93" i="7"/>
  <c r="AF93" i="7" s="1"/>
  <c r="AB93" i="7"/>
  <c r="Y93" i="7"/>
  <c r="V93" i="7"/>
  <c r="S93" i="7"/>
  <c r="P93" i="7"/>
  <c r="M93" i="7"/>
  <c r="H93" i="7"/>
  <c r="AK92" i="7"/>
  <c r="AM92" i="7" s="1"/>
  <c r="H92" i="7"/>
  <c r="AK88" i="7"/>
  <c r="AM88" i="7" s="1"/>
  <c r="AC88" i="7"/>
  <c r="AF88" i="7" s="1"/>
  <c r="AB88" i="7"/>
  <c r="Y88" i="7"/>
  <c r="V88" i="7"/>
  <c r="S88" i="7"/>
  <c r="P88" i="7"/>
  <c r="M88" i="7"/>
  <c r="H88" i="7"/>
  <c r="AK87" i="7"/>
  <c r="AM87" i="7" s="1"/>
  <c r="AC87" i="7"/>
  <c r="AE87" i="7" s="1"/>
  <c r="AB87" i="7"/>
  <c r="Y87" i="7"/>
  <c r="V87" i="7"/>
  <c r="S87" i="7"/>
  <c r="P87" i="7"/>
  <c r="M87" i="7"/>
  <c r="H87" i="7"/>
  <c r="AK86" i="7"/>
  <c r="AM86" i="7" s="1"/>
  <c r="AC86" i="7"/>
  <c r="AE86" i="7" s="1"/>
  <c r="AB86" i="7"/>
  <c r="Y86" i="7"/>
  <c r="V86" i="7"/>
  <c r="S86" i="7"/>
  <c r="P86" i="7"/>
  <c r="M86" i="7"/>
  <c r="H86" i="7"/>
  <c r="AK85" i="7"/>
  <c r="AM85" i="7" s="1"/>
  <c r="AC85" i="7"/>
  <c r="AF85" i="7" s="1"/>
  <c r="AB85" i="7"/>
  <c r="Y85" i="7"/>
  <c r="V85" i="7"/>
  <c r="S85" i="7"/>
  <c r="P85" i="7"/>
  <c r="M85" i="7"/>
  <c r="H85" i="7"/>
  <c r="AK84" i="7"/>
  <c r="AM84" i="7" s="1"/>
  <c r="AC84" i="7"/>
  <c r="AF84" i="7" s="1"/>
  <c r="AB84" i="7"/>
  <c r="Y84" i="7"/>
  <c r="V84" i="7"/>
  <c r="S84" i="7"/>
  <c r="P84" i="7"/>
  <c r="M84" i="7"/>
  <c r="H84" i="7"/>
  <c r="AK83" i="7"/>
  <c r="AM83" i="7" s="1"/>
  <c r="AC83" i="7"/>
  <c r="AE83" i="7" s="1"/>
  <c r="AB83" i="7"/>
  <c r="Y83" i="7"/>
  <c r="V83" i="7"/>
  <c r="S83" i="7"/>
  <c r="P83" i="7"/>
  <c r="M83" i="7"/>
  <c r="H83" i="7"/>
  <c r="AK82" i="7"/>
  <c r="AM82" i="7" s="1"/>
  <c r="AC82" i="7"/>
  <c r="AE82" i="7" s="1"/>
  <c r="AB82" i="7"/>
  <c r="Y82" i="7"/>
  <c r="V82" i="7"/>
  <c r="S82" i="7"/>
  <c r="P82" i="7"/>
  <c r="M82" i="7"/>
  <c r="H82" i="7"/>
  <c r="AK81" i="7"/>
  <c r="AM81" i="7" s="1"/>
  <c r="H81" i="7"/>
  <c r="AK75" i="7"/>
  <c r="AM75" i="7" s="1"/>
  <c r="AC75" i="7"/>
  <c r="AF75" i="7" s="1"/>
  <c r="AB75" i="7"/>
  <c r="Y75" i="7"/>
  <c r="V75" i="7"/>
  <c r="S75" i="7"/>
  <c r="P75" i="7"/>
  <c r="M75" i="7"/>
  <c r="H75" i="7"/>
  <c r="AK74" i="7"/>
  <c r="AM74" i="7" s="1"/>
  <c r="AC74" i="7"/>
  <c r="AF74" i="7" s="1"/>
  <c r="AB74" i="7"/>
  <c r="Y74" i="7"/>
  <c r="V74" i="7"/>
  <c r="S74" i="7"/>
  <c r="P74" i="7"/>
  <c r="M74" i="7"/>
  <c r="H74" i="7"/>
  <c r="AK73" i="7"/>
  <c r="AM73" i="7" s="1"/>
  <c r="AC73" i="7"/>
  <c r="AE73" i="7" s="1"/>
  <c r="AB73" i="7"/>
  <c r="Y73" i="7"/>
  <c r="V73" i="7"/>
  <c r="S73" i="7"/>
  <c r="P73" i="7"/>
  <c r="M73" i="7"/>
  <c r="H73" i="7"/>
  <c r="AK72" i="7"/>
  <c r="AM72" i="7" s="1"/>
  <c r="AC72" i="7"/>
  <c r="AB72" i="7"/>
  <c r="Y72" i="7"/>
  <c r="V72" i="7"/>
  <c r="S72" i="7"/>
  <c r="P72" i="7"/>
  <c r="M72" i="7"/>
  <c r="H72" i="7"/>
  <c r="AK71" i="7"/>
  <c r="AM71" i="7" s="1"/>
  <c r="AC71" i="7"/>
  <c r="AF71" i="7" s="1"/>
  <c r="AB71" i="7"/>
  <c r="Y71" i="7"/>
  <c r="V71" i="7"/>
  <c r="S71" i="7"/>
  <c r="P71" i="7"/>
  <c r="M71" i="7"/>
  <c r="H71" i="7"/>
  <c r="AK70" i="7"/>
  <c r="AM70" i="7" s="1"/>
  <c r="AC70" i="7"/>
  <c r="AF70" i="7" s="1"/>
  <c r="AB70" i="7"/>
  <c r="Y70" i="7"/>
  <c r="V70" i="7"/>
  <c r="S70" i="7"/>
  <c r="P70" i="7"/>
  <c r="M70" i="7"/>
  <c r="H70" i="7"/>
  <c r="AK69" i="7"/>
  <c r="AM69" i="7" s="1"/>
  <c r="AC69" i="7"/>
  <c r="AE69" i="7" s="1"/>
  <c r="AB69" i="7"/>
  <c r="Y69" i="7"/>
  <c r="V69" i="7"/>
  <c r="S69" i="7"/>
  <c r="P69" i="7"/>
  <c r="M69" i="7"/>
  <c r="H69" i="7"/>
  <c r="AK68" i="7"/>
  <c r="AM68" i="7" s="1"/>
  <c r="H68" i="7"/>
  <c r="AK64" i="7"/>
  <c r="AM64" i="7" s="1"/>
  <c r="AC64" i="7"/>
  <c r="AF64" i="7" s="1"/>
  <c r="AB64" i="7"/>
  <c r="Y64" i="7"/>
  <c r="V64" i="7"/>
  <c r="S64" i="7"/>
  <c r="P64" i="7"/>
  <c r="M64" i="7"/>
  <c r="H64" i="7"/>
  <c r="AK63" i="7"/>
  <c r="AM63" i="7" s="1"/>
  <c r="AC63" i="7"/>
  <c r="AF63" i="7" s="1"/>
  <c r="AB63" i="7"/>
  <c r="Y63" i="7"/>
  <c r="V63" i="7"/>
  <c r="S63" i="7"/>
  <c r="P63" i="7"/>
  <c r="M63" i="7"/>
  <c r="H63" i="7"/>
  <c r="AK62" i="7"/>
  <c r="AM62" i="7" s="1"/>
  <c r="AC62" i="7"/>
  <c r="AF62" i="7" s="1"/>
  <c r="AB62" i="7"/>
  <c r="Y62" i="7"/>
  <c r="V62" i="7"/>
  <c r="S62" i="7"/>
  <c r="P62" i="7"/>
  <c r="M62" i="7"/>
  <c r="H62" i="7"/>
  <c r="AK61" i="7"/>
  <c r="AM61" i="7" s="1"/>
  <c r="AC61" i="7"/>
  <c r="AF61" i="7" s="1"/>
  <c r="AB61" i="7"/>
  <c r="Y61" i="7"/>
  <c r="V61" i="7"/>
  <c r="S61" i="7"/>
  <c r="P61" i="7"/>
  <c r="M61" i="7"/>
  <c r="H61" i="7"/>
  <c r="AK60" i="7"/>
  <c r="AM60" i="7" s="1"/>
  <c r="AC60" i="7"/>
  <c r="AE60" i="7" s="1"/>
  <c r="AB60" i="7"/>
  <c r="Y60" i="7"/>
  <c r="V60" i="7"/>
  <c r="S60" i="7"/>
  <c r="P60" i="7"/>
  <c r="M60" i="7"/>
  <c r="H60" i="7"/>
  <c r="AK59" i="7"/>
  <c r="AM59" i="7" s="1"/>
  <c r="AC59" i="7"/>
  <c r="AB59" i="7"/>
  <c r="Y59" i="7"/>
  <c r="V59" i="7"/>
  <c r="S59" i="7"/>
  <c r="P59" i="7"/>
  <c r="M59" i="7"/>
  <c r="H59" i="7"/>
  <c r="AK58" i="7"/>
  <c r="AM58" i="7" s="1"/>
  <c r="AC58" i="7"/>
  <c r="AE58" i="7" s="1"/>
  <c r="AB58" i="7"/>
  <c r="Y58" i="7"/>
  <c r="V58" i="7"/>
  <c r="S58" i="7"/>
  <c r="P58" i="7"/>
  <c r="M58" i="7"/>
  <c r="H58" i="7"/>
  <c r="AM57" i="7"/>
  <c r="H57" i="7"/>
  <c r="AM20" i="7"/>
  <c r="AC20" i="7"/>
  <c r="AF20" i="7" s="1"/>
  <c r="AB20" i="7"/>
  <c r="Y20" i="7"/>
  <c r="V20" i="7"/>
  <c r="S20" i="7"/>
  <c r="P20" i="7"/>
  <c r="M20" i="7"/>
  <c r="H20" i="7"/>
  <c r="AM19" i="7"/>
  <c r="AC19" i="7"/>
  <c r="AB19" i="7"/>
  <c r="Y19" i="7"/>
  <c r="V19" i="7"/>
  <c r="S19" i="7"/>
  <c r="P19" i="7"/>
  <c r="M19" i="7"/>
  <c r="H19" i="7"/>
  <c r="AM18" i="7"/>
  <c r="AC18" i="7"/>
  <c r="AE18" i="7" s="1"/>
  <c r="AB18" i="7"/>
  <c r="Y18" i="7"/>
  <c r="V18" i="7"/>
  <c r="S18" i="7"/>
  <c r="P18" i="7"/>
  <c r="M18" i="7"/>
  <c r="H18" i="7"/>
  <c r="AM17" i="7"/>
  <c r="AC17" i="7"/>
  <c r="AB17" i="7"/>
  <c r="Y17" i="7"/>
  <c r="V17" i="7"/>
  <c r="S17" i="7"/>
  <c r="P17" i="7"/>
  <c r="M17" i="7"/>
  <c r="H17" i="7"/>
  <c r="AM16" i="7"/>
  <c r="AC16" i="7"/>
  <c r="AF16" i="7" s="1"/>
  <c r="AB16" i="7"/>
  <c r="Y16" i="7"/>
  <c r="V16" i="7"/>
  <c r="S16" i="7"/>
  <c r="P16" i="7"/>
  <c r="M16" i="7"/>
  <c r="H16" i="7"/>
  <c r="AM15" i="7"/>
  <c r="AC15" i="7"/>
  <c r="AE15" i="7" s="1"/>
  <c r="AB15" i="7"/>
  <c r="Y15" i="7"/>
  <c r="V15" i="7"/>
  <c r="S15" i="7"/>
  <c r="P15" i="7"/>
  <c r="M15" i="7"/>
  <c r="H15" i="7"/>
  <c r="AM14" i="7"/>
  <c r="AC14" i="7"/>
  <c r="AF14" i="7" s="1"/>
  <c r="AB14" i="7"/>
  <c r="Y14" i="7"/>
  <c r="V14" i="7"/>
  <c r="S14" i="7"/>
  <c r="P14" i="7"/>
  <c r="M14" i="7"/>
  <c r="H14" i="7"/>
  <c r="AM13" i="7"/>
  <c r="H13" i="7"/>
  <c r="AD9" i="5"/>
  <c r="AD11" i="5"/>
  <c r="AD12" i="5"/>
  <c r="AD8" i="5"/>
  <c r="H10" i="5"/>
  <c r="V10" i="5" s="1"/>
  <c r="X10" i="5" s="1"/>
  <c r="AF148" i="7" l="1"/>
  <c r="AE149" i="7"/>
  <c r="AH149" i="7" s="1"/>
  <c r="AM245" i="7"/>
  <c r="AE184" i="7"/>
  <c r="AH184" i="7" s="1"/>
  <c r="AM238" i="7"/>
  <c r="AH143" i="7"/>
  <c r="AH189" i="7"/>
  <c r="AF189" i="7"/>
  <c r="AF184" i="7"/>
  <c r="AE188" i="7"/>
  <c r="AH188" i="7" s="1"/>
  <c r="AE187" i="7"/>
  <c r="AH187" i="7" s="1"/>
  <c r="AH120" i="7"/>
  <c r="AE186" i="7"/>
  <c r="AH186" i="7" s="1"/>
  <c r="AE185" i="7"/>
  <c r="AH185" i="7" s="1"/>
  <c r="AE190" i="7"/>
  <c r="AH190" i="7" s="1"/>
  <c r="AM212" i="7"/>
  <c r="AH138" i="7"/>
  <c r="AF138" i="7"/>
  <c r="AF143" i="7"/>
  <c r="AE139" i="7"/>
  <c r="AH139" i="7" s="1"/>
  <c r="AE206" i="7"/>
  <c r="AH206" i="7" s="1"/>
  <c r="AM218" i="7"/>
  <c r="AH140" i="7"/>
  <c r="AE141" i="7"/>
  <c r="AH141" i="7" s="1"/>
  <c r="AE142" i="7"/>
  <c r="AH142" i="7" s="1"/>
  <c r="AF140" i="7"/>
  <c r="AE137" i="7"/>
  <c r="AH137" i="7" s="1"/>
  <c r="AM210" i="7"/>
  <c r="AH116" i="7"/>
  <c r="AE115" i="7"/>
  <c r="AH115" i="7" s="1"/>
  <c r="AF109" i="7"/>
  <c r="AF116" i="7"/>
  <c r="AE118" i="7"/>
  <c r="AH118" i="7" s="1"/>
  <c r="AH106" i="7"/>
  <c r="AH109" i="7"/>
  <c r="AE108" i="7"/>
  <c r="AH108" i="7" s="1"/>
  <c r="AF106" i="7"/>
  <c r="AE107" i="7"/>
  <c r="AH107" i="7" s="1"/>
  <c r="AH105" i="7"/>
  <c r="AF105" i="7"/>
  <c r="AE119" i="7"/>
  <c r="AH119" i="7" s="1"/>
  <c r="AE110" i="7"/>
  <c r="AH110" i="7" s="1"/>
  <c r="AE117" i="7"/>
  <c r="AH117" i="7" s="1"/>
  <c r="AE104" i="7"/>
  <c r="AH104" i="7" s="1"/>
  <c r="AF120" i="7"/>
  <c r="AE121" i="7"/>
  <c r="AH121" i="7" s="1"/>
  <c r="AF51" i="7"/>
  <c r="AH26" i="7"/>
  <c r="AE173" i="7"/>
  <c r="AH173" i="7" s="1"/>
  <c r="AE228" i="7"/>
  <c r="AH228" i="7" s="1"/>
  <c r="AM219" i="7"/>
  <c r="AF39" i="7"/>
  <c r="AE36" i="7"/>
  <c r="AH36" i="7" s="1"/>
  <c r="AF52" i="7"/>
  <c r="AH73" i="7"/>
  <c r="AE50" i="7"/>
  <c r="AH50" i="7" s="1"/>
  <c r="AF31" i="7"/>
  <c r="AF26" i="7"/>
  <c r="AH31" i="7"/>
  <c r="AF48" i="7"/>
  <c r="AH51" i="7"/>
  <c r="AE41" i="7"/>
  <c r="AH41" i="7" s="1"/>
  <c r="AE40" i="7"/>
  <c r="AH40" i="7" s="1"/>
  <c r="AH52" i="7"/>
  <c r="AH48" i="7"/>
  <c r="AH39" i="7"/>
  <c r="AE30" i="7"/>
  <c r="AH30" i="7" s="1"/>
  <c r="AE25" i="7"/>
  <c r="AH25" i="7" s="1"/>
  <c r="AE37" i="7"/>
  <c r="AH37" i="7" s="1"/>
  <c r="AE42" i="7"/>
  <c r="AH42" i="7" s="1"/>
  <c r="AE28" i="7"/>
  <c r="AH28" i="7" s="1"/>
  <c r="AE49" i="7"/>
  <c r="AH49" i="7" s="1"/>
  <c r="AE29" i="7"/>
  <c r="AH29" i="7" s="1"/>
  <c r="AE27" i="7"/>
  <c r="AH27" i="7" s="1"/>
  <c r="AE47" i="7"/>
  <c r="AH47" i="7" s="1"/>
  <c r="AE38" i="7"/>
  <c r="AH38" i="7" s="1"/>
  <c r="AE53" i="7"/>
  <c r="AH53" i="7" s="1"/>
  <c r="AM236" i="7"/>
  <c r="AM214" i="7"/>
  <c r="AM217" i="7"/>
  <c r="AE205" i="7"/>
  <c r="AH205" i="7" s="1"/>
  <c r="AM216" i="7"/>
  <c r="AE232" i="7"/>
  <c r="AH232" i="7" s="1"/>
  <c r="AM239" i="7"/>
  <c r="AM215" i="7"/>
  <c r="AM211" i="7"/>
  <c r="AH95" i="7"/>
  <c r="AE176" i="7"/>
  <c r="AH176" i="7" s="1"/>
  <c r="AM213" i="7"/>
  <c r="AE174" i="7"/>
  <c r="AH174" i="7" s="1"/>
  <c r="AM240" i="7"/>
  <c r="AE200" i="7"/>
  <c r="AH200" i="7" s="1"/>
  <c r="AM244" i="7"/>
  <c r="AH132" i="7"/>
  <c r="AE130" i="7"/>
  <c r="AH130" i="7" s="1"/>
  <c r="AF94" i="7"/>
  <c r="AH97" i="7"/>
  <c r="AH83" i="7"/>
  <c r="AF87" i="7"/>
  <c r="AH69" i="7"/>
  <c r="AE70" i="7"/>
  <c r="AH70" i="7" s="1"/>
  <c r="AH58" i="7"/>
  <c r="AH18" i="7"/>
  <c r="AH82" i="7"/>
  <c r="AE99" i="7"/>
  <c r="AH99" i="7" s="1"/>
  <c r="AE225" i="7"/>
  <c r="AH225" i="7" s="1"/>
  <c r="AF173" i="7"/>
  <c r="AH94" i="7"/>
  <c r="AF97" i="7"/>
  <c r="AG225" i="7"/>
  <c r="AF228" i="7"/>
  <c r="AM237" i="7"/>
  <c r="AG174" i="7"/>
  <c r="AF69" i="7"/>
  <c r="AE74" i="7"/>
  <c r="AH74" i="7" s="1"/>
  <c r="AF232" i="7"/>
  <c r="AF205" i="7"/>
  <c r="AM243" i="7"/>
  <c r="AF95" i="7"/>
  <c r="AH87" i="7"/>
  <c r="AF82" i="7"/>
  <c r="AF15" i="7"/>
  <c r="AE178" i="7"/>
  <c r="AH178" i="7" s="1"/>
  <c r="AE218" i="7"/>
  <c r="AH218" i="7" s="1"/>
  <c r="AH86" i="7"/>
  <c r="AH15" i="7"/>
  <c r="AF73" i="7"/>
  <c r="AF86" i="7"/>
  <c r="AG218" i="7"/>
  <c r="AM242" i="7"/>
  <c r="AE216" i="7"/>
  <c r="AH216" i="7" s="1"/>
  <c r="AE226" i="7"/>
  <c r="AH226" i="7" s="1"/>
  <c r="AF19" i="7"/>
  <c r="AE19" i="7"/>
  <c r="AH19" i="7" s="1"/>
  <c r="AE17" i="7"/>
  <c r="AH17" i="7" s="1"/>
  <c r="AF17" i="7"/>
  <c r="AG239" i="7"/>
  <c r="AE239" i="7"/>
  <c r="AH239" i="7" s="1"/>
  <c r="AE75" i="7"/>
  <c r="AH75" i="7" s="1"/>
  <c r="AF59" i="7"/>
  <c r="AE59" i="7"/>
  <c r="AH59" i="7" s="1"/>
  <c r="AG229" i="7"/>
  <c r="AE229" i="7"/>
  <c r="AH229" i="7" s="1"/>
  <c r="AG243" i="7"/>
  <c r="AE243" i="7"/>
  <c r="AH243" i="7" s="1"/>
  <c r="AE128" i="7"/>
  <c r="AH128" i="7" s="1"/>
  <c r="AH60" i="7"/>
  <c r="AF177" i="7"/>
  <c r="AE177" i="7"/>
  <c r="AH177" i="7" s="1"/>
  <c r="AE63" i="7"/>
  <c r="AH63" i="7" s="1"/>
  <c r="AE16" i="7"/>
  <c r="AH16" i="7" s="1"/>
  <c r="AF179" i="7"/>
  <c r="AE179" i="7"/>
  <c r="AH179" i="7" s="1"/>
  <c r="AG241" i="7"/>
  <c r="AE241" i="7"/>
  <c r="AH241" i="7" s="1"/>
  <c r="AF131" i="7"/>
  <c r="AE131" i="7"/>
  <c r="AH131" i="7" s="1"/>
  <c r="AE214" i="7"/>
  <c r="AH214" i="7" s="1"/>
  <c r="AF58" i="7"/>
  <c r="AG203" i="7"/>
  <c r="AE203" i="7"/>
  <c r="AH203" i="7" s="1"/>
  <c r="AE212" i="7"/>
  <c r="AH212" i="7" s="1"/>
  <c r="AE84" i="7"/>
  <c r="AH84" i="7" s="1"/>
  <c r="AE198" i="7"/>
  <c r="AH198" i="7" s="1"/>
  <c r="AG245" i="7"/>
  <c r="AE245" i="7"/>
  <c r="AH245" i="7" s="1"/>
  <c r="AG175" i="7"/>
  <c r="AE175" i="7"/>
  <c r="AH175" i="7" s="1"/>
  <c r="AG237" i="7"/>
  <c r="AE237" i="7"/>
  <c r="AH237" i="7" s="1"/>
  <c r="AF72" i="7"/>
  <c r="AE72" i="7"/>
  <c r="AH72" i="7" s="1"/>
  <c r="AE62" i="7"/>
  <c r="AH62" i="7" s="1"/>
  <c r="AE127" i="7"/>
  <c r="AH127" i="7" s="1"/>
  <c r="AF83" i="7"/>
  <c r="AF18" i="7"/>
  <c r="AF176" i="7"/>
  <c r="AF206" i="7"/>
  <c r="AE230" i="7"/>
  <c r="AH230" i="7" s="1"/>
  <c r="AF60" i="7"/>
  <c r="AF132" i="7"/>
  <c r="AE204" i="7"/>
  <c r="AH204" i="7" s="1"/>
  <c r="AE88" i="7"/>
  <c r="AH88" i="7" s="1"/>
  <c r="AE238" i="7"/>
  <c r="AH238" i="7" s="1"/>
  <c r="AE240" i="7"/>
  <c r="AH240" i="7" s="1"/>
  <c r="AE242" i="7"/>
  <c r="AH242" i="7" s="1"/>
  <c r="AE244" i="7"/>
  <c r="AH244" i="7" s="1"/>
  <c r="AE202" i="7"/>
  <c r="AH202" i="7" s="1"/>
  <c r="AE64" i="7"/>
  <c r="AH64" i="7" s="1"/>
  <c r="AE71" i="7"/>
  <c r="AH71" i="7" s="1"/>
  <c r="AE126" i="7"/>
  <c r="AH126" i="7" s="1"/>
  <c r="AE224" i="7"/>
  <c r="AH224" i="7" s="1"/>
  <c r="AE61" i="7"/>
  <c r="AH61" i="7" s="1"/>
  <c r="AE93" i="7"/>
  <c r="AH93" i="7" s="1"/>
  <c r="AE231" i="7"/>
  <c r="AH231" i="7" s="1"/>
  <c r="AE14" i="7"/>
  <c r="AH14" i="7" s="1"/>
  <c r="AE98" i="7"/>
  <c r="AH98" i="7" s="1"/>
  <c r="AE201" i="7"/>
  <c r="AH201" i="7" s="1"/>
  <c r="AE96" i="7"/>
  <c r="AH96" i="7" s="1"/>
  <c r="AE129" i="7"/>
  <c r="AH129" i="7" s="1"/>
  <c r="AE199" i="7"/>
  <c r="AH199" i="7" s="1"/>
  <c r="AE211" i="7"/>
  <c r="AH211" i="7" s="1"/>
  <c r="AE213" i="7"/>
  <c r="AH213" i="7" s="1"/>
  <c r="AE215" i="7"/>
  <c r="AH215" i="7" s="1"/>
  <c r="AE217" i="7"/>
  <c r="AH217" i="7" s="1"/>
  <c r="AE219" i="7"/>
  <c r="AH219" i="7" s="1"/>
  <c r="AE227" i="7"/>
  <c r="AH227" i="7" s="1"/>
  <c r="AE20" i="7"/>
  <c r="AH20" i="7" s="1"/>
  <c r="AE85" i="7"/>
  <c r="AH85" i="7" s="1"/>
  <c r="M10" i="5"/>
  <c r="N10" i="5"/>
  <c r="AA10" i="5" s="1"/>
  <c r="U10" i="5"/>
  <c r="W10" i="5" s="1"/>
  <c r="AK45" i="6"/>
  <c r="AM45" i="6" s="1"/>
  <c r="AK44" i="6"/>
  <c r="AM44" i="6" s="1"/>
  <c r="AK43" i="6"/>
  <c r="AM43" i="6" s="1"/>
  <c r="AK42" i="6"/>
  <c r="AM42" i="6" s="1"/>
  <c r="AK41" i="6"/>
  <c r="AM41" i="6" s="1"/>
  <c r="AK40" i="6"/>
  <c r="AM40" i="6" s="1"/>
  <c r="AK39" i="6"/>
  <c r="AM39" i="6" s="1"/>
  <c r="AK38" i="6"/>
  <c r="AM38" i="6" s="1"/>
  <c r="AK90" i="6"/>
  <c r="AM90" i="6" s="1"/>
  <c r="AK89" i="6"/>
  <c r="AM89" i="6" s="1"/>
  <c r="AK88" i="6"/>
  <c r="AM88" i="6" s="1"/>
  <c r="AK87" i="6"/>
  <c r="AM87" i="6" s="1"/>
  <c r="AK86" i="6"/>
  <c r="AM86" i="6" s="1"/>
  <c r="AK85" i="6"/>
  <c r="AM85" i="6" s="1"/>
  <c r="AK84" i="6"/>
  <c r="AM84" i="6" s="1"/>
  <c r="AK83" i="6"/>
  <c r="AM83" i="6" s="1"/>
  <c r="AK79" i="6"/>
  <c r="AM79" i="6" s="1"/>
  <c r="AK78" i="6"/>
  <c r="AM78" i="6" s="1"/>
  <c r="AK77" i="6"/>
  <c r="AM77" i="6" s="1"/>
  <c r="AK76" i="6"/>
  <c r="AM76" i="6" s="1"/>
  <c r="AK75" i="6"/>
  <c r="AM75" i="6" s="1"/>
  <c r="AK74" i="6"/>
  <c r="AM74" i="6" s="1"/>
  <c r="AK73" i="6"/>
  <c r="AM73" i="6" s="1"/>
  <c r="AK72" i="6"/>
  <c r="AM72" i="6" s="1"/>
  <c r="AK68" i="6"/>
  <c r="AM68" i="6" s="1"/>
  <c r="AK67" i="6"/>
  <c r="AM67" i="6" s="1"/>
  <c r="AK66" i="6"/>
  <c r="AM66" i="6" s="1"/>
  <c r="AK65" i="6"/>
  <c r="AM65" i="6" s="1"/>
  <c r="AK64" i="6"/>
  <c r="AM64" i="6" s="1"/>
  <c r="AK63" i="6"/>
  <c r="AM63" i="6" s="1"/>
  <c r="AK62" i="6"/>
  <c r="AM62" i="6" s="1"/>
  <c r="AK61" i="6"/>
  <c r="AM61" i="6" s="1"/>
  <c r="AK34" i="6"/>
  <c r="AM34" i="6" s="1"/>
  <c r="AK33" i="6"/>
  <c r="AM33" i="6" s="1"/>
  <c r="AK32" i="6"/>
  <c r="AM32" i="6" s="1"/>
  <c r="AK31" i="6"/>
  <c r="AM31" i="6" s="1"/>
  <c r="AK30" i="6"/>
  <c r="AM30" i="6" s="1"/>
  <c r="AK29" i="6"/>
  <c r="AM29" i="6" s="1"/>
  <c r="AK28" i="6"/>
  <c r="AM28" i="6" s="1"/>
  <c r="AK27" i="6"/>
  <c r="AM27" i="6" s="1"/>
  <c r="AM23" i="6"/>
  <c r="AM22" i="6"/>
  <c r="AM21" i="6"/>
  <c r="AM20" i="6"/>
  <c r="AM19" i="6"/>
  <c r="AM18" i="6"/>
  <c r="AG101" i="6"/>
  <c r="AC101" i="6"/>
  <c r="AE101" i="6" s="1"/>
  <c r="AB101" i="6"/>
  <c r="Y101" i="6"/>
  <c r="V101" i="6"/>
  <c r="S101" i="6"/>
  <c r="P101" i="6"/>
  <c r="M101" i="6"/>
  <c r="H101" i="6"/>
  <c r="AG100" i="6"/>
  <c r="AC100" i="6"/>
  <c r="AE100" i="6" s="1"/>
  <c r="AB100" i="6"/>
  <c r="Y100" i="6"/>
  <c r="V100" i="6"/>
  <c r="S100" i="6"/>
  <c r="P100" i="6"/>
  <c r="M100" i="6"/>
  <c r="H100" i="6"/>
  <c r="AG99" i="6"/>
  <c r="AC99" i="6"/>
  <c r="AE99" i="6" s="1"/>
  <c r="AB99" i="6"/>
  <c r="Y99" i="6"/>
  <c r="V99" i="6"/>
  <c r="S99" i="6"/>
  <c r="P99" i="6"/>
  <c r="M99" i="6"/>
  <c r="H99" i="6"/>
  <c r="AG98" i="6"/>
  <c r="AC98" i="6"/>
  <c r="AE98" i="6" s="1"/>
  <c r="AB98" i="6"/>
  <c r="Y98" i="6"/>
  <c r="V98" i="6"/>
  <c r="S98" i="6"/>
  <c r="P98" i="6"/>
  <c r="M98" i="6"/>
  <c r="H98" i="6"/>
  <c r="AG97" i="6"/>
  <c r="AC97" i="6"/>
  <c r="AE97" i="6" s="1"/>
  <c r="AB97" i="6"/>
  <c r="Y97" i="6"/>
  <c r="V97" i="6"/>
  <c r="S97" i="6"/>
  <c r="P97" i="6"/>
  <c r="M97" i="6"/>
  <c r="H97" i="6"/>
  <c r="AG96" i="6"/>
  <c r="AC96" i="6"/>
  <c r="AE96" i="6" s="1"/>
  <c r="AB96" i="6"/>
  <c r="Y96" i="6"/>
  <c r="V96" i="6"/>
  <c r="S96" i="6"/>
  <c r="P96" i="6"/>
  <c r="M96" i="6"/>
  <c r="H96" i="6"/>
  <c r="AG95" i="6"/>
  <c r="AC95" i="6"/>
  <c r="AE95" i="6" s="1"/>
  <c r="AB95" i="6"/>
  <c r="Y95" i="6"/>
  <c r="V95" i="6"/>
  <c r="S95" i="6"/>
  <c r="P95" i="6"/>
  <c r="M95" i="6"/>
  <c r="H95" i="6"/>
  <c r="H94" i="6"/>
  <c r="AG90" i="6"/>
  <c r="AC90" i="6"/>
  <c r="AF90" i="6" s="1"/>
  <c r="AB90" i="6"/>
  <c r="Y90" i="6"/>
  <c r="V90" i="6"/>
  <c r="S90" i="6"/>
  <c r="P90" i="6"/>
  <c r="M90" i="6"/>
  <c r="H90" i="6"/>
  <c r="AG89" i="6"/>
  <c r="AC89" i="6"/>
  <c r="AF89" i="6" s="1"/>
  <c r="AB89" i="6"/>
  <c r="Y89" i="6"/>
  <c r="V89" i="6"/>
  <c r="S89" i="6"/>
  <c r="P89" i="6"/>
  <c r="M89" i="6"/>
  <c r="H89" i="6"/>
  <c r="AG88" i="6"/>
  <c r="AC88" i="6"/>
  <c r="AE88" i="6" s="1"/>
  <c r="AB88" i="6"/>
  <c r="Y88" i="6"/>
  <c r="V88" i="6"/>
  <c r="S88" i="6"/>
  <c r="P88" i="6"/>
  <c r="M88" i="6"/>
  <c r="H88" i="6"/>
  <c r="AG87" i="6"/>
  <c r="AC87" i="6"/>
  <c r="AF87" i="6" s="1"/>
  <c r="AB87" i="6"/>
  <c r="Y87" i="6"/>
  <c r="V87" i="6"/>
  <c r="S87" i="6"/>
  <c r="P87" i="6"/>
  <c r="M87" i="6"/>
  <c r="H87" i="6"/>
  <c r="AG86" i="6"/>
  <c r="AC86" i="6"/>
  <c r="AF86" i="6" s="1"/>
  <c r="AB86" i="6"/>
  <c r="Y86" i="6"/>
  <c r="V86" i="6"/>
  <c r="S86" i="6"/>
  <c r="P86" i="6"/>
  <c r="M86" i="6"/>
  <c r="H86" i="6"/>
  <c r="AG85" i="6"/>
  <c r="AC85" i="6"/>
  <c r="AF85" i="6" s="1"/>
  <c r="AB85" i="6"/>
  <c r="Y85" i="6"/>
  <c r="V85" i="6"/>
  <c r="S85" i="6"/>
  <c r="P85" i="6"/>
  <c r="M85" i="6"/>
  <c r="H85" i="6"/>
  <c r="AG84" i="6"/>
  <c r="AC84" i="6"/>
  <c r="AF84" i="6" s="1"/>
  <c r="AB84" i="6"/>
  <c r="Y84" i="6"/>
  <c r="V84" i="6"/>
  <c r="S84" i="6"/>
  <c r="P84" i="6"/>
  <c r="M84" i="6"/>
  <c r="H84" i="6"/>
  <c r="H83" i="6"/>
  <c r="AC56" i="6"/>
  <c r="AE56" i="6" s="1"/>
  <c r="AB56" i="6"/>
  <c r="Y56" i="6"/>
  <c r="V56" i="6"/>
  <c r="S56" i="6"/>
  <c r="P56" i="6"/>
  <c r="M56" i="6"/>
  <c r="H56" i="6"/>
  <c r="AC55" i="6"/>
  <c r="AF55" i="6" s="1"/>
  <c r="AB55" i="6"/>
  <c r="Y55" i="6"/>
  <c r="V55" i="6"/>
  <c r="S55" i="6"/>
  <c r="P55" i="6"/>
  <c r="M55" i="6"/>
  <c r="H55" i="6"/>
  <c r="AC54" i="6"/>
  <c r="AE54" i="6" s="1"/>
  <c r="AB54" i="6"/>
  <c r="Y54" i="6"/>
  <c r="V54" i="6"/>
  <c r="S54" i="6"/>
  <c r="P54" i="6"/>
  <c r="M54" i="6"/>
  <c r="H54" i="6"/>
  <c r="AC53" i="6"/>
  <c r="AF53" i="6" s="1"/>
  <c r="AB53" i="6"/>
  <c r="Y53" i="6"/>
  <c r="V53" i="6"/>
  <c r="S53" i="6"/>
  <c r="P53" i="6"/>
  <c r="M53" i="6"/>
  <c r="H53" i="6"/>
  <c r="AC52" i="6"/>
  <c r="AE52" i="6" s="1"/>
  <c r="AB52" i="6"/>
  <c r="Y52" i="6"/>
  <c r="V52" i="6"/>
  <c r="S52" i="6"/>
  <c r="P52" i="6"/>
  <c r="M52" i="6"/>
  <c r="H52" i="6"/>
  <c r="AC51" i="6"/>
  <c r="AE51" i="6" s="1"/>
  <c r="AB51" i="6"/>
  <c r="Y51" i="6"/>
  <c r="V51" i="6"/>
  <c r="S51" i="6"/>
  <c r="P51" i="6"/>
  <c r="M51" i="6"/>
  <c r="H51" i="6"/>
  <c r="AC50" i="6"/>
  <c r="AF50" i="6" s="1"/>
  <c r="AB50" i="6"/>
  <c r="Y50" i="6"/>
  <c r="V50" i="6"/>
  <c r="S50" i="6"/>
  <c r="P50" i="6"/>
  <c r="M50" i="6"/>
  <c r="H50" i="6"/>
  <c r="H49" i="6"/>
  <c r="AC45" i="6"/>
  <c r="AF45" i="6" s="1"/>
  <c r="AB45" i="6"/>
  <c r="Y45" i="6"/>
  <c r="V45" i="6"/>
  <c r="S45" i="6"/>
  <c r="P45" i="6"/>
  <c r="M45" i="6"/>
  <c r="H45" i="6"/>
  <c r="AC44" i="6"/>
  <c r="AF44" i="6" s="1"/>
  <c r="AB44" i="6"/>
  <c r="Y44" i="6"/>
  <c r="V44" i="6"/>
  <c r="S44" i="6"/>
  <c r="P44" i="6"/>
  <c r="M44" i="6"/>
  <c r="H44" i="6"/>
  <c r="AC43" i="6"/>
  <c r="AE43" i="6" s="1"/>
  <c r="AB43" i="6"/>
  <c r="Y43" i="6"/>
  <c r="V43" i="6"/>
  <c r="S43" i="6"/>
  <c r="P43" i="6"/>
  <c r="M43" i="6"/>
  <c r="H43" i="6"/>
  <c r="AC42" i="6"/>
  <c r="AE42" i="6" s="1"/>
  <c r="AB42" i="6"/>
  <c r="Y42" i="6"/>
  <c r="V42" i="6"/>
  <c r="S42" i="6"/>
  <c r="P42" i="6"/>
  <c r="M42" i="6"/>
  <c r="H42" i="6"/>
  <c r="AC41" i="6"/>
  <c r="AF41" i="6" s="1"/>
  <c r="AB41" i="6"/>
  <c r="Y41" i="6"/>
  <c r="V41" i="6"/>
  <c r="S41" i="6"/>
  <c r="P41" i="6"/>
  <c r="M41" i="6"/>
  <c r="H41" i="6"/>
  <c r="AC40" i="6"/>
  <c r="AE40" i="6" s="1"/>
  <c r="AB40" i="6"/>
  <c r="Y40" i="6"/>
  <c r="V40" i="6"/>
  <c r="S40" i="6"/>
  <c r="P40" i="6"/>
  <c r="M40" i="6"/>
  <c r="H40" i="6"/>
  <c r="AC39" i="6"/>
  <c r="AF39" i="6" s="1"/>
  <c r="AB39" i="6"/>
  <c r="Y39" i="6"/>
  <c r="V39" i="6"/>
  <c r="S39" i="6"/>
  <c r="P39" i="6"/>
  <c r="M39" i="6"/>
  <c r="H39" i="6"/>
  <c r="H38" i="6"/>
  <c r="AC34" i="6"/>
  <c r="AF34" i="6" s="1"/>
  <c r="AB34" i="6"/>
  <c r="Y34" i="6"/>
  <c r="V34" i="6"/>
  <c r="S34" i="6"/>
  <c r="P34" i="6"/>
  <c r="M34" i="6"/>
  <c r="H34" i="6"/>
  <c r="AC33" i="6"/>
  <c r="AE33" i="6" s="1"/>
  <c r="AB33" i="6"/>
  <c r="Y33" i="6"/>
  <c r="V33" i="6"/>
  <c r="S33" i="6"/>
  <c r="P33" i="6"/>
  <c r="M33" i="6"/>
  <c r="H33" i="6"/>
  <c r="AC32" i="6"/>
  <c r="AF32" i="6" s="1"/>
  <c r="AB32" i="6"/>
  <c r="Y32" i="6"/>
  <c r="V32" i="6"/>
  <c r="S32" i="6"/>
  <c r="P32" i="6"/>
  <c r="M32" i="6"/>
  <c r="H32" i="6"/>
  <c r="AC31" i="6"/>
  <c r="AF31" i="6" s="1"/>
  <c r="AB31" i="6"/>
  <c r="Y31" i="6"/>
  <c r="V31" i="6"/>
  <c r="S31" i="6"/>
  <c r="P31" i="6"/>
  <c r="M31" i="6"/>
  <c r="H31" i="6"/>
  <c r="AC30" i="6"/>
  <c r="AE30" i="6" s="1"/>
  <c r="AB30" i="6"/>
  <c r="Y30" i="6"/>
  <c r="V30" i="6"/>
  <c r="S30" i="6"/>
  <c r="P30" i="6"/>
  <c r="M30" i="6"/>
  <c r="H30" i="6"/>
  <c r="AC29" i="6"/>
  <c r="AE29" i="6" s="1"/>
  <c r="AB29" i="6"/>
  <c r="Y29" i="6"/>
  <c r="V29" i="6"/>
  <c r="S29" i="6"/>
  <c r="P29" i="6"/>
  <c r="M29" i="6"/>
  <c r="H29" i="6"/>
  <c r="AC28" i="6"/>
  <c r="AF28" i="6" s="1"/>
  <c r="AB28" i="6"/>
  <c r="Y28" i="6"/>
  <c r="V28" i="6"/>
  <c r="S28" i="6"/>
  <c r="P28" i="6"/>
  <c r="M28" i="6"/>
  <c r="H28" i="6"/>
  <c r="H27" i="6"/>
  <c r="AC17" i="6"/>
  <c r="AF17" i="6" s="1"/>
  <c r="H8" i="5"/>
  <c r="V8" i="5" s="1"/>
  <c r="X8" i="5" s="1"/>
  <c r="E8" i="5"/>
  <c r="AC79" i="6"/>
  <c r="AF79" i="6" s="1"/>
  <c r="AB79" i="6"/>
  <c r="Y79" i="6"/>
  <c r="V79" i="6"/>
  <c r="S79" i="6"/>
  <c r="P79" i="6"/>
  <c r="M79" i="6"/>
  <c r="H79" i="6"/>
  <c r="AC78" i="6"/>
  <c r="AF78" i="6" s="1"/>
  <c r="AB78" i="6"/>
  <c r="Y78" i="6"/>
  <c r="V78" i="6"/>
  <c r="S78" i="6"/>
  <c r="P78" i="6"/>
  <c r="M78" i="6"/>
  <c r="H78" i="6"/>
  <c r="AC77" i="6"/>
  <c r="AF77" i="6" s="1"/>
  <c r="AB77" i="6"/>
  <c r="Y77" i="6"/>
  <c r="V77" i="6"/>
  <c r="S77" i="6"/>
  <c r="P77" i="6"/>
  <c r="M77" i="6"/>
  <c r="H77" i="6"/>
  <c r="AC76" i="6"/>
  <c r="AF76" i="6" s="1"/>
  <c r="AB76" i="6"/>
  <c r="Y76" i="6"/>
  <c r="V76" i="6"/>
  <c r="S76" i="6"/>
  <c r="P76" i="6"/>
  <c r="M76" i="6"/>
  <c r="H76" i="6"/>
  <c r="AC75" i="6"/>
  <c r="AF75" i="6" s="1"/>
  <c r="AB75" i="6"/>
  <c r="Y75" i="6"/>
  <c r="V75" i="6"/>
  <c r="S75" i="6"/>
  <c r="P75" i="6"/>
  <c r="M75" i="6"/>
  <c r="H75" i="6"/>
  <c r="AC74" i="6"/>
  <c r="AF74" i="6" s="1"/>
  <c r="AB74" i="6"/>
  <c r="Y74" i="6"/>
  <c r="V74" i="6"/>
  <c r="S74" i="6"/>
  <c r="P74" i="6"/>
  <c r="M74" i="6"/>
  <c r="H74" i="6"/>
  <c r="AC73" i="6"/>
  <c r="AF73" i="6" s="1"/>
  <c r="AB73" i="6"/>
  <c r="Y73" i="6"/>
  <c r="V73" i="6"/>
  <c r="S73" i="6"/>
  <c r="P73" i="6"/>
  <c r="M73" i="6"/>
  <c r="H73" i="6"/>
  <c r="H72" i="6"/>
  <c r="AC68" i="6"/>
  <c r="AF68" i="6" s="1"/>
  <c r="AB68" i="6"/>
  <c r="Y68" i="6"/>
  <c r="V68" i="6"/>
  <c r="S68" i="6"/>
  <c r="P68" i="6"/>
  <c r="M68" i="6"/>
  <c r="H68" i="6"/>
  <c r="AC67" i="6"/>
  <c r="AE67" i="6" s="1"/>
  <c r="AB67" i="6"/>
  <c r="Y67" i="6"/>
  <c r="V67" i="6"/>
  <c r="S67" i="6"/>
  <c r="P67" i="6"/>
  <c r="M67" i="6"/>
  <c r="H67" i="6"/>
  <c r="AC66" i="6"/>
  <c r="AE66" i="6" s="1"/>
  <c r="AB66" i="6"/>
  <c r="Y66" i="6"/>
  <c r="V66" i="6"/>
  <c r="S66" i="6"/>
  <c r="P66" i="6"/>
  <c r="M66" i="6"/>
  <c r="H66" i="6"/>
  <c r="AC65" i="6"/>
  <c r="AE65" i="6" s="1"/>
  <c r="AB65" i="6"/>
  <c r="Y65" i="6"/>
  <c r="V65" i="6"/>
  <c r="S65" i="6"/>
  <c r="P65" i="6"/>
  <c r="M65" i="6"/>
  <c r="H65" i="6"/>
  <c r="AC64" i="6"/>
  <c r="AE64" i="6" s="1"/>
  <c r="AB64" i="6"/>
  <c r="Y64" i="6"/>
  <c r="V64" i="6"/>
  <c r="S64" i="6"/>
  <c r="P64" i="6"/>
  <c r="M64" i="6"/>
  <c r="H64" i="6"/>
  <c r="AC63" i="6"/>
  <c r="AF63" i="6" s="1"/>
  <c r="AB63" i="6"/>
  <c r="Y63" i="6"/>
  <c r="V63" i="6"/>
  <c r="S63" i="6"/>
  <c r="P63" i="6"/>
  <c r="M63" i="6"/>
  <c r="H63" i="6"/>
  <c r="AC62" i="6"/>
  <c r="AF62" i="6" s="1"/>
  <c r="AB62" i="6"/>
  <c r="Y62" i="6"/>
  <c r="V62" i="6"/>
  <c r="S62" i="6"/>
  <c r="P62" i="6"/>
  <c r="M62" i="6"/>
  <c r="H62" i="6"/>
  <c r="H61" i="6"/>
  <c r="AL169" i="6"/>
  <c r="AK169" i="6"/>
  <c r="AD169" i="6"/>
  <c r="AC169" i="6"/>
  <c r="AF169" i="6" s="1"/>
  <c r="AB169" i="6"/>
  <c r="Y169" i="6"/>
  <c r="V169" i="6"/>
  <c r="S169" i="6"/>
  <c r="P169" i="6"/>
  <c r="M169" i="6"/>
  <c r="H169" i="6"/>
  <c r="AL168" i="6"/>
  <c r="AK168" i="6"/>
  <c r="AD168" i="6"/>
  <c r="AG168" i="6" s="1"/>
  <c r="AC168" i="6"/>
  <c r="AF168" i="6" s="1"/>
  <c r="AB168" i="6"/>
  <c r="Y168" i="6"/>
  <c r="V168" i="6"/>
  <c r="S168" i="6"/>
  <c r="P168" i="6"/>
  <c r="M168" i="6"/>
  <c r="H168" i="6"/>
  <c r="AL167" i="6"/>
  <c r="AK167" i="6"/>
  <c r="AD167" i="6"/>
  <c r="AG167" i="6" s="1"/>
  <c r="AC167" i="6"/>
  <c r="AB167" i="6"/>
  <c r="Y167" i="6"/>
  <c r="V167" i="6"/>
  <c r="S167" i="6"/>
  <c r="P167" i="6"/>
  <c r="M167" i="6"/>
  <c r="H167" i="6"/>
  <c r="AL166" i="6"/>
  <c r="AK166" i="6"/>
  <c r="AD166" i="6"/>
  <c r="AG166" i="6" s="1"/>
  <c r="AC166" i="6"/>
  <c r="AF166" i="6" s="1"/>
  <c r="AB166" i="6"/>
  <c r="Y166" i="6"/>
  <c r="V166" i="6"/>
  <c r="S166" i="6"/>
  <c r="P166" i="6"/>
  <c r="M166" i="6"/>
  <c r="H166" i="6"/>
  <c r="AL165" i="6"/>
  <c r="AK165" i="6"/>
  <c r="AD165" i="6"/>
  <c r="AG165" i="6" s="1"/>
  <c r="AC165" i="6"/>
  <c r="AF165" i="6" s="1"/>
  <c r="AB165" i="6"/>
  <c r="Y165" i="6"/>
  <c r="V165" i="6"/>
  <c r="S165" i="6"/>
  <c r="P165" i="6"/>
  <c r="M165" i="6"/>
  <c r="H165" i="6"/>
  <c r="AL164" i="6"/>
  <c r="AK164" i="6"/>
  <c r="AD164" i="6"/>
  <c r="AG164" i="6" s="1"/>
  <c r="AC164" i="6"/>
  <c r="AF164" i="6" s="1"/>
  <c r="AB164" i="6"/>
  <c r="Y164" i="6"/>
  <c r="V164" i="6"/>
  <c r="S164" i="6"/>
  <c r="P164" i="6"/>
  <c r="M164" i="6"/>
  <c r="H164" i="6"/>
  <c r="AL163" i="6"/>
  <c r="AK163" i="6"/>
  <c r="AD163" i="6"/>
  <c r="AG163" i="6" s="1"/>
  <c r="AC163" i="6"/>
  <c r="AF163" i="6" s="1"/>
  <c r="AB163" i="6"/>
  <c r="Y163" i="6"/>
  <c r="V163" i="6"/>
  <c r="S163" i="6"/>
  <c r="P163" i="6"/>
  <c r="M163" i="6"/>
  <c r="H163" i="6"/>
  <c r="AL162" i="6"/>
  <c r="AK162" i="6"/>
  <c r="AD162" i="6"/>
  <c r="AG162" i="6" s="1"/>
  <c r="AC162" i="6"/>
  <c r="AF162" i="6" s="1"/>
  <c r="AB162" i="6"/>
  <c r="Y162" i="6"/>
  <c r="V162" i="6"/>
  <c r="S162" i="6"/>
  <c r="P162" i="6"/>
  <c r="M162" i="6"/>
  <c r="H162" i="6"/>
  <c r="AL161" i="6"/>
  <c r="AK161" i="6"/>
  <c r="AD161" i="6"/>
  <c r="AG161" i="6" s="1"/>
  <c r="AC161" i="6"/>
  <c r="AB161" i="6"/>
  <c r="Y161" i="6"/>
  <c r="V161" i="6"/>
  <c r="S161" i="6"/>
  <c r="P161" i="6"/>
  <c r="M161" i="6"/>
  <c r="H161" i="6"/>
  <c r="AL160" i="6"/>
  <c r="AK160" i="6"/>
  <c r="AB160" i="6"/>
  <c r="Y160" i="6"/>
  <c r="V160" i="6"/>
  <c r="S160" i="6"/>
  <c r="H160" i="6"/>
  <c r="AM156" i="6"/>
  <c r="AD156" i="6"/>
  <c r="AC156" i="6"/>
  <c r="AF156" i="6" s="1"/>
  <c r="AB156" i="6"/>
  <c r="Y156" i="6"/>
  <c r="V156" i="6"/>
  <c r="S156" i="6"/>
  <c r="P156" i="6"/>
  <c r="M156" i="6"/>
  <c r="H156" i="6"/>
  <c r="AM155" i="6"/>
  <c r="AD155" i="6"/>
  <c r="AG155" i="6" s="1"/>
  <c r="AC155" i="6"/>
  <c r="AF155" i="6" s="1"/>
  <c r="AB155" i="6"/>
  <c r="Y155" i="6"/>
  <c r="V155" i="6"/>
  <c r="S155" i="6"/>
  <c r="P155" i="6"/>
  <c r="M155" i="6"/>
  <c r="H155" i="6"/>
  <c r="AM154" i="6"/>
  <c r="AD154" i="6"/>
  <c r="AG154" i="6" s="1"/>
  <c r="AC154" i="6"/>
  <c r="AF154" i="6" s="1"/>
  <c r="AB154" i="6"/>
  <c r="Y154" i="6"/>
  <c r="V154" i="6"/>
  <c r="S154" i="6"/>
  <c r="P154" i="6"/>
  <c r="M154" i="6"/>
  <c r="H154" i="6"/>
  <c r="AM153" i="6"/>
  <c r="AD153" i="6"/>
  <c r="AG153" i="6" s="1"/>
  <c r="AC153" i="6"/>
  <c r="AF153" i="6" s="1"/>
  <c r="AB153" i="6"/>
  <c r="Y153" i="6"/>
  <c r="V153" i="6"/>
  <c r="S153" i="6"/>
  <c r="P153" i="6"/>
  <c r="M153" i="6"/>
  <c r="H153" i="6"/>
  <c r="AM152" i="6"/>
  <c r="AD152" i="6"/>
  <c r="AG152" i="6" s="1"/>
  <c r="AC152" i="6"/>
  <c r="AF152" i="6" s="1"/>
  <c r="AB152" i="6"/>
  <c r="Y152" i="6"/>
  <c r="V152" i="6"/>
  <c r="S152" i="6"/>
  <c r="P152" i="6"/>
  <c r="M152" i="6"/>
  <c r="H152" i="6"/>
  <c r="AM151" i="6"/>
  <c r="AD151" i="6"/>
  <c r="AG151" i="6" s="1"/>
  <c r="AC151" i="6"/>
  <c r="AF151" i="6" s="1"/>
  <c r="AB151" i="6"/>
  <c r="Y151" i="6"/>
  <c r="V151" i="6"/>
  <c r="S151" i="6"/>
  <c r="P151" i="6"/>
  <c r="M151" i="6"/>
  <c r="H151" i="6"/>
  <c r="AM150" i="6"/>
  <c r="AD150" i="6"/>
  <c r="AG150" i="6" s="1"/>
  <c r="AC150" i="6"/>
  <c r="AF150" i="6" s="1"/>
  <c r="AB150" i="6"/>
  <c r="Y150" i="6"/>
  <c r="V150" i="6"/>
  <c r="S150" i="6"/>
  <c r="P150" i="6"/>
  <c r="M150" i="6"/>
  <c r="H150" i="6"/>
  <c r="AM149" i="6"/>
  <c r="AD149" i="6"/>
  <c r="AG149" i="6" s="1"/>
  <c r="AC149" i="6"/>
  <c r="AF149" i="6" s="1"/>
  <c r="AB149" i="6"/>
  <c r="Y149" i="6"/>
  <c r="V149" i="6"/>
  <c r="S149" i="6"/>
  <c r="P149" i="6"/>
  <c r="M149" i="6"/>
  <c r="H149" i="6"/>
  <c r="AM148" i="6"/>
  <c r="AD148" i="6"/>
  <c r="AG148" i="6" s="1"/>
  <c r="AC148" i="6"/>
  <c r="AB148" i="6"/>
  <c r="Y148" i="6"/>
  <c r="V148" i="6"/>
  <c r="S148" i="6"/>
  <c r="P148" i="6"/>
  <c r="M148" i="6"/>
  <c r="H148" i="6"/>
  <c r="AM147" i="6"/>
  <c r="AB147" i="6"/>
  <c r="Y147" i="6"/>
  <c r="V147" i="6"/>
  <c r="S147" i="6"/>
  <c r="H147" i="6"/>
  <c r="AL143" i="6"/>
  <c r="AK143" i="6"/>
  <c r="AD143" i="6"/>
  <c r="AG143" i="6" s="1"/>
  <c r="AC143" i="6"/>
  <c r="AB143" i="6"/>
  <c r="Y143" i="6"/>
  <c r="V143" i="6"/>
  <c r="S143" i="6"/>
  <c r="P143" i="6"/>
  <c r="M143" i="6"/>
  <c r="H143" i="6"/>
  <c r="AL142" i="6"/>
  <c r="AK142" i="6"/>
  <c r="AD142" i="6"/>
  <c r="AG142" i="6" s="1"/>
  <c r="AC142" i="6"/>
  <c r="AF142" i="6" s="1"/>
  <c r="AB142" i="6"/>
  <c r="Y142" i="6"/>
  <c r="V142" i="6"/>
  <c r="S142" i="6"/>
  <c r="P142" i="6"/>
  <c r="M142" i="6"/>
  <c r="H142" i="6"/>
  <c r="AL141" i="6"/>
  <c r="AK141" i="6"/>
  <c r="AD141" i="6"/>
  <c r="AG141" i="6" s="1"/>
  <c r="AC141" i="6"/>
  <c r="AF141" i="6" s="1"/>
  <c r="AB141" i="6"/>
  <c r="Y141" i="6"/>
  <c r="V141" i="6"/>
  <c r="S141" i="6"/>
  <c r="P141" i="6"/>
  <c r="M141" i="6"/>
  <c r="H141" i="6"/>
  <c r="AL140" i="6"/>
  <c r="AK140" i="6"/>
  <c r="AD140" i="6"/>
  <c r="AG140" i="6" s="1"/>
  <c r="AC140" i="6"/>
  <c r="AF140" i="6" s="1"/>
  <c r="AB140" i="6"/>
  <c r="Y140" i="6"/>
  <c r="V140" i="6"/>
  <c r="S140" i="6"/>
  <c r="P140" i="6"/>
  <c r="M140" i="6"/>
  <c r="H140" i="6"/>
  <c r="AL139" i="6"/>
  <c r="AK139" i="6"/>
  <c r="AD139" i="6"/>
  <c r="AG139" i="6" s="1"/>
  <c r="AC139" i="6"/>
  <c r="AB139" i="6"/>
  <c r="Y139" i="6"/>
  <c r="V139" i="6"/>
  <c r="S139" i="6"/>
  <c r="P139" i="6"/>
  <c r="M139" i="6"/>
  <c r="H139" i="6"/>
  <c r="AL138" i="6"/>
  <c r="AK138" i="6"/>
  <c r="AD138" i="6"/>
  <c r="AG138" i="6" s="1"/>
  <c r="AC138" i="6"/>
  <c r="AF138" i="6" s="1"/>
  <c r="AB138" i="6"/>
  <c r="Y138" i="6"/>
  <c r="V138" i="6"/>
  <c r="S138" i="6"/>
  <c r="P138" i="6"/>
  <c r="M138" i="6"/>
  <c r="H138" i="6"/>
  <c r="AL137" i="6"/>
  <c r="AK137" i="6"/>
  <c r="AD137" i="6"/>
  <c r="AG137" i="6" s="1"/>
  <c r="AC137" i="6"/>
  <c r="AF137" i="6" s="1"/>
  <c r="AB137" i="6"/>
  <c r="Y137" i="6"/>
  <c r="V137" i="6"/>
  <c r="S137" i="6"/>
  <c r="P137" i="6"/>
  <c r="M137" i="6"/>
  <c r="H137" i="6"/>
  <c r="AL136" i="6"/>
  <c r="AK136" i="6"/>
  <c r="AD136" i="6"/>
  <c r="AG136" i="6" s="1"/>
  <c r="AC136" i="6"/>
  <c r="AF136" i="6" s="1"/>
  <c r="AB136" i="6"/>
  <c r="Y136" i="6"/>
  <c r="V136" i="6"/>
  <c r="S136" i="6"/>
  <c r="P136" i="6"/>
  <c r="M136" i="6"/>
  <c r="H136" i="6"/>
  <c r="AL135" i="6"/>
  <c r="AK135" i="6"/>
  <c r="AD135" i="6"/>
  <c r="AG135" i="6" s="1"/>
  <c r="AC135" i="6"/>
  <c r="AF135" i="6" s="1"/>
  <c r="AB135" i="6"/>
  <c r="Y135" i="6"/>
  <c r="V135" i="6"/>
  <c r="S135" i="6"/>
  <c r="P135" i="6"/>
  <c r="M135" i="6"/>
  <c r="H135" i="6"/>
  <c r="AL134" i="6"/>
  <c r="AK134" i="6"/>
  <c r="AB134" i="6"/>
  <c r="Y134" i="6"/>
  <c r="V134" i="6"/>
  <c r="S134" i="6"/>
  <c r="H134" i="6"/>
  <c r="AK130" i="6"/>
  <c r="AM130" i="6" s="1"/>
  <c r="AD130" i="6"/>
  <c r="AG130" i="6" s="1"/>
  <c r="AC130" i="6"/>
  <c r="AF130" i="6" s="1"/>
  <c r="AB130" i="6"/>
  <c r="Y130" i="6"/>
  <c r="V130" i="6"/>
  <c r="S130" i="6"/>
  <c r="P130" i="6"/>
  <c r="M130" i="6"/>
  <c r="H130" i="6"/>
  <c r="AK129" i="6"/>
  <c r="AM129" i="6" s="1"/>
  <c r="AD129" i="6"/>
  <c r="AG129" i="6" s="1"/>
  <c r="AC129" i="6"/>
  <c r="AF129" i="6" s="1"/>
  <c r="AB129" i="6"/>
  <c r="Y129" i="6"/>
  <c r="V129" i="6"/>
  <c r="S129" i="6"/>
  <c r="P129" i="6"/>
  <c r="M129" i="6"/>
  <c r="H129" i="6"/>
  <c r="AK128" i="6"/>
  <c r="AM128" i="6" s="1"/>
  <c r="AD128" i="6"/>
  <c r="AG128" i="6" s="1"/>
  <c r="AC128" i="6"/>
  <c r="AF128" i="6" s="1"/>
  <c r="AB128" i="6"/>
  <c r="Y128" i="6"/>
  <c r="V128" i="6"/>
  <c r="S128" i="6"/>
  <c r="P128" i="6"/>
  <c r="M128" i="6"/>
  <c r="H128" i="6"/>
  <c r="AK127" i="6"/>
  <c r="AM127" i="6" s="1"/>
  <c r="AD127" i="6"/>
  <c r="AG127" i="6" s="1"/>
  <c r="AC127" i="6"/>
  <c r="AF127" i="6" s="1"/>
  <c r="AB127" i="6"/>
  <c r="Y127" i="6"/>
  <c r="V127" i="6"/>
  <c r="S127" i="6"/>
  <c r="P127" i="6"/>
  <c r="M127" i="6"/>
  <c r="H127" i="6"/>
  <c r="AK126" i="6"/>
  <c r="AM126" i="6" s="1"/>
  <c r="AD126" i="6"/>
  <c r="AG126" i="6" s="1"/>
  <c r="AC126" i="6"/>
  <c r="AF126" i="6" s="1"/>
  <c r="AB126" i="6"/>
  <c r="Y126" i="6"/>
  <c r="V126" i="6"/>
  <c r="S126" i="6"/>
  <c r="P126" i="6"/>
  <c r="M126" i="6"/>
  <c r="H126" i="6"/>
  <c r="AK125" i="6"/>
  <c r="AM125" i="6" s="1"/>
  <c r="AD125" i="6"/>
  <c r="AG125" i="6" s="1"/>
  <c r="AC125" i="6"/>
  <c r="AF125" i="6" s="1"/>
  <c r="AB125" i="6"/>
  <c r="Y125" i="6"/>
  <c r="V125" i="6"/>
  <c r="S125" i="6"/>
  <c r="P125" i="6"/>
  <c r="M125" i="6"/>
  <c r="H125" i="6"/>
  <c r="AK124" i="6"/>
  <c r="AM124" i="6" s="1"/>
  <c r="AD124" i="6"/>
  <c r="AG124" i="6" s="1"/>
  <c r="AC124" i="6"/>
  <c r="AF124" i="6" s="1"/>
  <c r="AB124" i="6"/>
  <c r="Y124" i="6"/>
  <c r="V124" i="6"/>
  <c r="S124" i="6"/>
  <c r="P124" i="6"/>
  <c r="M124" i="6"/>
  <c r="H124" i="6"/>
  <c r="AK123" i="6"/>
  <c r="AM123" i="6" s="1"/>
  <c r="AD123" i="6"/>
  <c r="AG123" i="6" s="1"/>
  <c r="AC123" i="6"/>
  <c r="AF123" i="6" s="1"/>
  <c r="AB123" i="6"/>
  <c r="Y123" i="6"/>
  <c r="V123" i="6"/>
  <c r="S123" i="6"/>
  <c r="P123" i="6"/>
  <c r="M123" i="6"/>
  <c r="H123" i="6"/>
  <c r="AK122" i="6"/>
  <c r="AM122" i="6" s="1"/>
  <c r="AD122" i="6"/>
  <c r="AG122" i="6" s="1"/>
  <c r="AC122" i="6"/>
  <c r="AF122" i="6" s="1"/>
  <c r="AB122" i="6"/>
  <c r="Y122" i="6"/>
  <c r="V122" i="6"/>
  <c r="S122" i="6"/>
  <c r="P122" i="6"/>
  <c r="M122" i="6"/>
  <c r="H122" i="6"/>
  <c r="AK121" i="6"/>
  <c r="AM121" i="6" s="1"/>
  <c r="AB121" i="6"/>
  <c r="Y121" i="6"/>
  <c r="V121" i="6"/>
  <c r="S121" i="6"/>
  <c r="H121" i="6"/>
  <c r="AD117" i="6"/>
  <c r="AG117" i="6" s="1"/>
  <c r="AC117" i="6"/>
  <c r="AB117" i="6"/>
  <c r="Y117" i="6"/>
  <c r="V117" i="6"/>
  <c r="S117" i="6"/>
  <c r="P117" i="6"/>
  <c r="M117" i="6"/>
  <c r="H117" i="6"/>
  <c r="AD116" i="6"/>
  <c r="AG116" i="6" s="1"/>
  <c r="AC116" i="6"/>
  <c r="AF116" i="6" s="1"/>
  <c r="AB116" i="6"/>
  <c r="Y116" i="6"/>
  <c r="V116" i="6"/>
  <c r="S116" i="6"/>
  <c r="P116" i="6"/>
  <c r="M116" i="6"/>
  <c r="H116" i="6"/>
  <c r="AD115" i="6"/>
  <c r="AG115" i="6" s="1"/>
  <c r="AC115" i="6"/>
  <c r="AF115" i="6" s="1"/>
  <c r="AB115" i="6"/>
  <c r="Y115" i="6"/>
  <c r="V115" i="6"/>
  <c r="S115" i="6"/>
  <c r="P115" i="6"/>
  <c r="M115" i="6"/>
  <c r="H115" i="6"/>
  <c r="AD114" i="6"/>
  <c r="AG114" i="6" s="1"/>
  <c r="AC114" i="6"/>
  <c r="AF114" i="6" s="1"/>
  <c r="AB114" i="6"/>
  <c r="Y114" i="6"/>
  <c r="V114" i="6"/>
  <c r="S114" i="6"/>
  <c r="P114" i="6"/>
  <c r="M114" i="6"/>
  <c r="H114" i="6"/>
  <c r="AD113" i="6"/>
  <c r="AG113" i="6" s="1"/>
  <c r="AC113" i="6"/>
  <c r="AF113" i="6" s="1"/>
  <c r="AB113" i="6"/>
  <c r="Y113" i="6"/>
  <c r="V113" i="6"/>
  <c r="S113" i="6"/>
  <c r="P113" i="6"/>
  <c r="M113" i="6"/>
  <c r="H113" i="6"/>
  <c r="AD112" i="6"/>
  <c r="AG112" i="6" s="1"/>
  <c r="AC112" i="6"/>
  <c r="AF112" i="6" s="1"/>
  <c r="AB112" i="6"/>
  <c r="Y112" i="6"/>
  <c r="V112" i="6"/>
  <c r="S112" i="6"/>
  <c r="P112" i="6"/>
  <c r="M112" i="6"/>
  <c r="H112" i="6"/>
  <c r="AD111" i="6"/>
  <c r="AG111" i="6" s="1"/>
  <c r="AC111" i="6"/>
  <c r="AB111" i="6"/>
  <c r="Y111" i="6"/>
  <c r="V111" i="6"/>
  <c r="S111" i="6"/>
  <c r="P111" i="6"/>
  <c r="M111" i="6"/>
  <c r="H111" i="6"/>
  <c r="AD110" i="6"/>
  <c r="AG110" i="6" s="1"/>
  <c r="AC110" i="6"/>
  <c r="AB110" i="6"/>
  <c r="Y110" i="6"/>
  <c r="V110" i="6"/>
  <c r="S110" i="6"/>
  <c r="P110" i="6"/>
  <c r="M110" i="6"/>
  <c r="H110" i="6"/>
  <c r="AD109" i="6"/>
  <c r="AG109" i="6" s="1"/>
  <c r="AC109" i="6"/>
  <c r="AF109" i="6" s="1"/>
  <c r="AB109" i="6"/>
  <c r="Y109" i="6"/>
  <c r="V109" i="6"/>
  <c r="S109" i="6"/>
  <c r="P109" i="6"/>
  <c r="M109" i="6"/>
  <c r="H109" i="6"/>
  <c r="AD108" i="6"/>
  <c r="AC108" i="6"/>
  <c r="AB108" i="6"/>
  <c r="Y108" i="6"/>
  <c r="V108" i="6"/>
  <c r="S108" i="6"/>
  <c r="H108" i="6"/>
  <c r="AC23" i="6"/>
  <c r="AF23" i="6" s="1"/>
  <c r="AB23" i="6"/>
  <c r="Y23" i="6"/>
  <c r="V23" i="6"/>
  <c r="S23" i="6"/>
  <c r="P23" i="6"/>
  <c r="M23" i="6"/>
  <c r="H23" i="6"/>
  <c r="AC22" i="6"/>
  <c r="AE22" i="6" s="1"/>
  <c r="AB22" i="6"/>
  <c r="Y22" i="6"/>
  <c r="V22" i="6"/>
  <c r="S22" i="6"/>
  <c r="P22" i="6"/>
  <c r="M22" i="6"/>
  <c r="H22" i="6"/>
  <c r="AC21" i="6"/>
  <c r="AE21" i="6" s="1"/>
  <c r="AB21" i="6"/>
  <c r="Y21" i="6"/>
  <c r="V21" i="6"/>
  <c r="S21" i="6"/>
  <c r="P21" i="6"/>
  <c r="M21" i="6"/>
  <c r="H21" i="6"/>
  <c r="AC20" i="6"/>
  <c r="AE20" i="6" s="1"/>
  <c r="AB20" i="6"/>
  <c r="Y20" i="6"/>
  <c r="V20" i="6"/>
  <c r="S20" i="6"/>
  <c r="P20" i="6"/>
  <c r="M20" i="6"/>
  <c r="H20" i="6"/>
  <c r="AC19" i="6"/>
  <c r="AE19" i="6" s="1"/>
  <c r="AB19" i="6"/>
  <c r="Y19" i="6"/>
  <c r="V19" i="6"/>
  <c r="S19" i="6"/>
  <c r="P19" i="6"/>
  <c r="M19" i="6"/>
  <c r="H19" i="6"/>
  <c r="AC18" i="6"/>
  <c r="AF18" i="6" s="1"/>
  <c r="AB18" i="6"/>
  <c r="Y18" i="6"/>
  <c r="V18" i="6"/>
  <c r="S18" i="6"/>
  <c r="P18" i="6"/>
  <c r="M18" i="6"/>
  <c r="H18" i="6"/>
  <c r="AB17" i="6"/>
  <c r="Y17" i="6"/>
  <c r="V17" i="6"/>
  <c r="S17" i="6"/>
  <c r="P17" i="6"/>
  <c r="M17" i="6"/>
  <c r="H17" i="6"/>
  <c r="H16" i="6"/>
  <c r="H12" i="5"/>
  <c r="N12" i="5" s="1"/>
  <c r="H11" i="5"/>
  <c r="N11" i="5" s="1"/>
  <c r="AA11" i="5" s="1"/>
  <c r="H9" i="5"/>
  <c r="M9" i="5" s="1"/>
  <c r="E9" i="5"/>
  <c r="G2" i="5"/>
  <c r="Z10" i="5" l="1"/>
  <c r="P10" i="5"/>
  <c r="O10" i="5"/>
  <c r="AB10" i="5"/>
  <c r="AH66" i="6"/>
  <c r="AM16" i="6"/>
  <c r="AM17" i="6"/>
  <c r="AH88" i="6"/>
  <c r="AH67" i="6"/>
  <c r="AH64" i="6"/>
  <c r="AH65" i="6"/>
  <c r="AH101" i="6"/>
  <c r="AH98" i="6"/>
  <c r="AH95" i="6"/>
  <c r="AH99" i="6"/>
  <c r="AF101" i="6"/>
  <c r="AF98" i="6"/>
  <c r="AF99" i="6"/>
  <c r="AH97" i="6"/>
  <c r="AF97" i="6"/>
  <c r="AH100" i="6"/>
  <c r="AH96" i="6"/>
  <c r="AF96" i="6"/>
  <c r="AF100" i="6"/>
  <c r="AF95" i="6"/>
  <c r="AE85" i="6"/>
  <c r="AH85" i="6" s="1"/>
  <c r="AE89" i="6"/>
  <c r="AH89" i="6" s="1"/>
  <c r="AF88" i="6"/>
  <c r="AE86" i="6"/>
  <c r="AH86" i="6" s="1"/>
  <c r="AE87" i="6"/>
  <c r="AH87" i="6" s="1"/>
  <c r="AE84" i="6"/>
  <c r="AH84" i="6" s="1"/>
  <c r="AE90" i="6"/>
  <c r="AH90" i="6" s="1"/>
  <c r="AH51" i="6"/>
  <c r="AH52" i="6"/>
  <c r="AF52" i="6"/>
  <c r="AE53" i="6"/>
  <c r="AH53" i="6" s="1"/>
  <c r="AE50" i="6"/>
  <c r="AH50" i="6" s="1"/>
  <c r="AH56" i="6"/>
  <c r="AH54" i="6"/>
  <c r="AF51" i="6"/>
  <c r="AF54" i="6"/>
  <c r="AF56" i="6"/>
  <c r="AE55" i="6"/>
  <c r="AH55" i="6" s="1"/>
  <c r="AF42" i="6"/>
  <c r="AH42" i="6"/>
  <c r="AE39" i="6"/>
  <c r="AH39" i="6" s="1"/>
  <c r="AF40" i="6"/>
  <c r="AH40" i="6"/>
  <c r="AE45" i="6"/>
  <c r="AH45" i="6" s="1"/>
  <c r="AH43" i="6"/>
  <c r="AF43" i="6"/>
  <c r="AE41" i="6"/>
  <c r="AH41" i="6" s="1"/>
  <c r="AE44" i="6"/>
  <c r="AH44" i="6" s="1"/>
  <c r="AH30" i="6"/>
  <c r="AH29" i="6"/>
  <c r="AH33" i="6"/>
  <c r="AE32" i="6"/>
  <c r="AH32" i="6" s="1"/>
  <c r="AF29" i="6"/>
  <c r="AF30" i="6"/>
  <c r="AE28" i="6"/>
  <c r="AH28" i="6" s="1"/>
  <c r="AE31" i="6"/>
  <c r="AH31" i="6" s="1"/>
  <c r="AF33" i="6"/>
  <c r="AE34" i="6"/>
  <c r="AH34" i="6" s="1"/>
  <c r="AH21" i="6"/>
  <c r="AH19" i="6"/>
  <c r="AH20" i="6"/>
  <c r="AH22" i="6"/>
  <c r="AE74" i="6"/>
  <c r="AH74" i="6" s="1"/>
  <c r="M8" i="5"/>
  <c r="N8" i="5"/>
  <c r="U8" i="5"/>
  <c r="W8" i="5" s="1"/>
  <c r="U11" i="5"/>
  <c r="W11" i="5" s="1"/>
  <c r="V11" i="5"/>
  <c r="X11" i="5" s="1"/>
  <c r="U12" i="5"/>
  <c r="W12" i="5" s="1"/>
  <c r="AE77" i="6"/>
  <c r="AH77" i="6" s="1"/>
  <c r="AE75" i="6"/>
  <c r="AH75" i="6" s="1"/>
  <c r="AE78" i="6"/>
  <c r="AH78" i="6" s="1"/>
  <c r="AE73" i="6"/>
  <c r="AH73" i="6" s="1"/>
  <c r="AE76" i="6"/>
  <c r="AH76" i="6" s="1"/>
  <c r="AE79" i="6"/>
  <c r="AH79" i="6" s="1"/>
  <c r="AE110" i="6"/>
  <c r="AH110" i="6" s="1"/>
  <c r="AM139" i="6"/>
  <c r="AE148" i="6"/>
  <c r="AH148" i="6" s="1"/>
  <c r="AE63" i="6"/>
  <c r="AH63" i="6" s="1"/>
  <c r="AF66" i="6"/>
  <c r="AF64" i="6"/>
  <c r="AE62" i="6"/>
  <c r="AH62" i="6" s="1"/>
  <c r="AE68" i="6"/>
  <c r="AH68" i="6" s="1"/>
  <c r="AF67" i="6"/>
  <c r="AF65" i="6"/>
  <c r="AE143" i="6"/>
  <c r="AH143" i="6" s="1"/>
  <c r="AE161" i="6"/>
  <c r="AH161" i="6" s="1"/>
  <c r="AM134" i="6"/>
  <c r="AM142" i="6"/>
  <c r="AM162" i="6"/>
  <c r="AM140" i="6"/>
  <c r="AM169" i="6"/>
  <c r="AE139" i="6"/>
  <c r="AH139" i="6" s="1"/>
  <c r="AM135" i="6"/>
  <c r="AM161" i="6"/>
  <c r="AE117" i="6"/>
  <c r="AH117" i="6" s="1"/>
  <c r="AE167" i="6"/>
  <c r="AH167" i="6" s="1"/>
  <c r="AM167" i="6"/>
  <c r="AE17" i="6"/>
  <c r="AH17" i="6" s="1"/>
  <c r="AF167" i="6"/>
  <c r="AM137" i="6"/>
  <c r="AE135" i="6"/>
  <c r="AH135" i="6" s="1"/>
  <c r="AE149" i="6"/>
  <c r="AH149" i="6" s="1"/>
  <c r="AE124" i="6"/>
  <c r="AH124" i="6" s="1"/>
  <c r="AE126" i="6"/>
  <c r="AH126" i="6" s="1"/>
  <c r="AM143" i="6"/>
  <c r="AE155" i="6"/>
  <c r="AH155" i="6" s="1"/>
  <c r="AF161" i="6"/>
  <c r="AM138" i="6"/>
  <c r="AF117" i="6"/>
  <c r="AF143" i="6"/>
  <c r="AE125" i="6"/>
  <c r="AH125" i="6" s="1"/>
  <c r="AE128" i="6"/>
  <c r="AH128" i="6" s="1"/>
  <c r="AE136" i="6"/>
  <c r="AH136" i="6" s="1"/>
  <c r="AM160" i="6"/>
  <c r="AE130" i="6"/>
  <c r="AH130" i="6" s="1"/>
  <c r="AE111" i="6"/>
  <c r="AH111" i="6" s="1"/>
  <c r="AM141" i="6"/>
  <c r="AM165" i="6"/>
  <c r="AF148" i="6"/>
  <c r="AF110" i="6"/>
  <c r="AE127" i="6"/>
  <c r="AH127" i="6" s="1"/>
  <c r="AE123" i="6"/>
  <c r="AH123" i="6" s="1"/>
  <c r="AE138" i="6"/>
  <c r="AH138" i="6" s="1"/>
  <c r="AM136" i="6"/>
  <c r="AE163" i="6"/>
  <c r="AH163" i="6" s="1"/>
  <c r="AE168" i="6"/>
  <c r="AH168" i="6" s="1"/>
  <c r="AE169" i="6"/>
  <c r="AH169" i="6" s="1"/>
  <c r="AF19" i="6"/>
  <c r="AF21" i="6"/>
  <c r="AM163" i="6"/>
  <c r="AM168" i="6"/>
  <c r="AE112" i="6"/>
  <c r="AH112" i="6" s="1"/>
  <c r="AE142" i="6"/>
  <c r="AH142" i="6" s="1"/>
  <c r="AF22" i="6"/>
  <c r="AE129" i="6"/>
  <c r="AH129" i="6" s="1"/>
  <c r="AE122" i="6"/>
  <c r="AH122" i="6" s="1"/>
  <c r="AM166" i="6"/>
  <c r="AE156" i="6"/>
  <c r="AH156" i="6" s="1"/>
  <c r="AM164" i="6"/>
  <c r="AE162" i="6"/>
  <c r="AH162" i="6" s="1"/>
  <c r="AE137" i="6"/>
  <c r="AH137" i="6" s="1"/>
  <c r="AE164" i="6"/>
  <c r="AH164" i="6" s="1"/>
  <c r="AF111" i="6"/>
  <c r="AE116" i="6"/>
  <c r="AH116" i="6" s="1"/>
  <c r="AF139" i="6"/>
  <c r="AE166" i="6"/>
  <c r="AH166" i="6" s="1"/>
  <c r="AF20" i="6"/>
  <c r="AE141" i="6"/>
  <c r="AH141" i="6" s="1"/>
  <c r="AE18" i="6"/>
  <c r="AH18" i="6" s="1"/>
  <c r="AE115" i="6"/>
  <c r="AH115" i="6" s="1"/>
  <c r="AG156" i="6"/>
  <c r="AE109" i="6"/>
  <c r="AH109" i="6" s="1"/>
  <c r="AE114" i="6"/>
  <c r="AH114" i="6" s="1"/>
  <c r="AE153" i="6"/>
  <c r="AH153" i="6" s="1"/>
  <c r="AE151" i="6"/>
  <c r="AH151" i="6" s="1"/>
  <c r="AG169" i="6"/>
  <c r="AE154" i="6"/>
  <c r="AH154" i="6" s="1"/>
  <c r="AE152" i="6"/>
  <c r="AH152" i="6" s="1"/>
  <c r="AE165" i="6"/>
  <c r="AH165" i="6" s="1"/>
  <c r="AE140" i="6"/>
  <c r="AH140" i="6" s="1"/>
  <c r="AE23" i="6"/>
  <c r="AH23" i="6" s="1"/>
  <c r="AE113" i="6"/>
  <c r="AH113" i="6" s="1"/>
  <c r="AE150" i="6"/>
  <c r="AH150" i="6" s="1"/>
  <c r="O9" i="5"/>
  <c r="P11" i="5"/>
  <c r="P12" i="5"/>
  <c r="V12" i="5"/>
  <c r="X12" i="5" s="1"/>
  <c r="M12" i="5"/>
  <c r="N9" i="5"/>
  <c r="U9" i="5"/>
  <c r="W9" i="5" s="1"/>
  <c r="M11" i="5"/>
  <c r="V9" i="5"/>
  <c r="X9" i="5" s="1"/>
  <c r="AC10" i="5" l="1"/>
  <c r="AD10" i="5"/>
  <c r="Z8" i="5"/>
  <c r="AC8" i="5" s="1"/>
  <c r="AA8" i="5"/>
  <c r="P8" i="5"/>
  <c r="AB8" i="5"/>
  <c r="O8" i="5"/>
  <c r="Z11" i="5"/>
  <c r="AC11" i="5" s="1"/>
  <c r="AB11" i="5"/>
  <c r="O11" i="5"/>
  <c r="P9" i="5"/>
  <c r="AA9" i="5"/>
  <c r="Z9" i="5"/>
  <c r="AC9" i="5" s="1"/>
  <c r="AB12" i="5"/>
  <c r="O12" i="5"/>
  <c r="AA12" i="5"/>
  <c r="Z12" i="5"/>
  <c r="AC12" i="5" s="1"/>
  <c r="AB9" i="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<sst xmlns="http://schemas.openxmlformats.org/spreadsheetml/2006/main" count="1980" uniqueCount="97">
  <si>
    <t>Input File</t>
  </si>
  <si>
    <t>Model</t>
  </si>
  <si>
    <t>Height</t>
  </si>
  <si>
    <t>Volume</t>
  </si>
  <si>
    <t>Material</t>
  </si>
  <si>
    <t>UO2</t>
  </si>
  <si>
    <t>Number</t>
  </si>
  <si>
    <t>IHM Mass</t>
  </si>
  <si>
    <t>Density (g/cc)</t>
  </si>
  <si>
    <t>IHM Mass (g)</t>
  </si>
  <si>
    <t>Enrich</t>
  </si>
  <si>
    <t>Total</t>
  </si>
  <si>
    <t>W/gIHM</t>
  </si>
  <si>
    <t>Radius</t>
  </si>
  <si>
    <t>Fuel Rod</t>
  </si>
  <si>
    <t>Seed</t>
  </si>
  <si>
    <t>Blanket</t>
  </si>
  <si>
    <t>Burnup (MWd/kg)</t>
  </si>
  <si>
    <t>k-eff</t>
  </si>
  <si>
    <t>std-dev</t>
  </si>
  <si>
    <t>delta rho</t>
  </si>
  <si>
    <t>Time (days)</t>
  </si>
  <si>
    <t>Power fraction</t>
  </si>
  <si>
    <t>Seed Cells</t>
  </si>
  <si>
    <t>Blanket Cells</t>
  </si>
  <si>
    <t>U-235 (g)</t>
  </si>
  <si>
    <t>U-238 (g)</t>
  </si>
  <si>
    <t>Pu-239 (g)</t>
  </si>
  <si>
    <t>Pu-240</t>
  </si>
  <si>
    <t>Pu-241</t>
  </si>
  <si>
    <t>Pu total</t>
  </si>
  <si>
    <t>in Seed</t>
  </si>
  <si>
    <t>in Blanket</t>
  </si>
  <si>
    <t>in Total</t>
  </si>
  <si>
    <t>Pu-239/Pu</t>
  </si>
  <si>
    <t>dollars</t>
  </si>
  <si>
    <t>.</t>
  </si>
  <si>
    <t>Rod 1</t>
  </si>
  <si>
    <t>Rod 2</t>
  </si>
  <si>
    <t>elwr-coreA.inp</t>
  </si>
  <si>
    <t>elwr-coreC.inp</t>
  </si>
  <si>
    <t>C</t>
  </si>
  <si>
    <t>BOL k-eff</t>
  </si>
  <si>
    <t>Weight [kg]</t>
  </si>
  <si>
    <t>No.</t>
  </si>
  <si>
    <t>of FAs</t>
  </si>
  <si>
    <t>FA Picture</t>
  </si>
  <si>
    <t>Subtotal PER FA</t>
  </si>
  <si>
    <t>Subtotal IN CORE</t>
  </si>
  <si>
    <t>Pwr density</t>
  </si>
  <si>
    <t>167 days EFPO</t>
  </si>
  <si>
    <t>U metal</t>
  </si>
  <si>
    <t>BOL CXS</t>
  </si>
  <si>
    <t>3.5%e UO2</t>
  </si>
  <si>
    <t>Pu-242</t>
  </si>
  <si>
    <t>4.0%e UO2</t>
  </si>
  <si>
    <t>2.2%e UO2</t>
  </si>
  <si>
    <t>Reflector</t>
  </si>
  <si>
    <t>BeO</t>
  </si>
  <si>
    <t>None</t>
  </si>
  <si>
    <t>ELWR B2 (Finite)</t>
  </si>
  <si>
    <t>5 mg/kgUO2</t>
  </si>
  <si>
    <t>Lithium-6</t>
  </si>
  <si>
    <t>0 mg/kgUO2</t>
  </si>
  <si>
    <t>Pu total [kg]</t>
  </si>
  <si>
    <t>10 mg/kgUO2</t>
  </si>
  <si>
    <t>ELWR C2 (Finite)</t>
  </si>
  <si>
    <t>Tritium raw</t>
  </si>
  <si>
    <t>Tritium multiplier</t>
  </si>
  <si>
    <t>20 mg/kgUO2</t>
  </si>
  <si>
    <t>0.7%e UO2</t>
  </si>
  <si>
    <t>Pu total [KG]</t>
  </si>
  <si>
    <t>DU</t>
  </si>
  <si>
    <t>Li-6 mg/kg</t>
  </si>
  <si>
    <t>A</t>
  </si>
  <si>
    <t>Core</t>
  </si>
  <si>
    <t>MCODE</t>
  </si>
  <si>
    <t>Refl/Clad</t>
  </si>
  <si>
    <t>BeO/SS</t>
  </si>
  <si>
    <t>BeO/Zr</t>
  </si>
  <si>
    <t>Separator</t>
  </si>
  <si>
    <t>Done</t>
  </si>
  <si>
    <t>Running</t>
  </si>
  <si>
    <t>Done but need to process</t>
  </si>
  <si>
    <t>Tritium tally raw</t>
  </si>
  <si>
    <t>Tritium multiplier [g]</t>
  </si>
  <si>
    <t>Total UO2</t>
  </si>
  <si>
    <t>kW/Lf</t>
  </si>
  <si>
    <t>elwr-coreB-fa25.inp</t>
  </si>
  <si>
    <t>W/cm</t>
  </si>
  <si>
    <t>unc</t>
  </si>
  <si>
    <t>B/Zr</t>
  </si>
  <si>
    <t>B/SS</t>
  </si>
  <si>
    <t>A/Zr</t>
  </si>
  <si>
    <t>A/SS</t>
  </si>
  <si>
    <t>OLD GRAPHITE REFLECTOR</t>
  </si>
  <si>
    <t>B FA25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</si>
</sst>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Helvetica Neue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Helvetica Neue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Helvetica Neue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1" fontId="0" fillId="2" borderId="0" xfId="0" applyNumberFormat="1" applyFill="1"/>
    <xf numFmtId="0" fontId="1" fillId="2" borderId="2" xfId="0" applyFont="1" applyFill="1" applyBorder="1"/>
    <xf numFmtId="0" fontId="1" fillId="2" borderId="3" xfId="0" applyFont="1" applyFill="1" applyBorder="1"/>
    <xf numFmtId="1" fontId="0" fillId="2" borderId="2" xfId="0" applyNumberFormat="1" applyFill="1" applyBorder="1"/>
    <xf numFmtId="0" fontId="1" fillId="3" borderId="1" xfId="0" applyFont="1" applyFill="1" applyBorder="1"/>
    <xf numFmtId="0" fontId="0" fillId="3" borderId="0" xfId="0" applyFill="1"/>
    <xf numFmtId="11" fontId="0" fillId="0" borderId="0" xfId="0" applyNumberFormat="1"/>
    <xf numFmtId="0" fontId="0" fillId="0" borderId="4" xfId="0" applyBorder="1"/>
    <xf numFmtId="11" fontId="0" fillId="0" borderId="4" xfId="0" applyNumberFormat="1" applyBorder="1"/>
    <xf numFmtId="0" fontId="0" fillId="0" borderId="5" xfId="0" applyBorder="1"/>
    <xf numFmtId="11" fontId="0" fillId="0" borderId="2" xfId="0" applyNumberFormat="1" applyBorder="1"/>
    <xf numFmtId="11" fontId="0" fillId="0" borderId="5" xfId="0" applyNumberFormat="1" applyBorder="1"/>
    <xf numFmtId="2" fontId="0" fillId="0" borderId="0" xfId="0" applyNumberFormat="1"/>
    <xf numFmtId="0" fontId="0" fillId="0" borderId="3" xfId="0" applyBorder="1"/>
    <xf numFmtId="1" fontId="0" fillId="0" borderId="2" xfId="0" applyNumberFormat="1" applyBorder="1"/>
    <xf numFmtId="164" fontId="0" fillId="2" borderId="2" xfId="0" applyNumberFormat="1" applyFill="1" applyBorder="1"/>
    <xf numFmtId="165" fontId="0" fillId="0" borderId="0" xfId="0" applyNumberFormat="1"/>
    <xf numFmtId="0" fontId="2" fillId="0" borderId="0" xfId="0" applyFont="1"/>
    <xf numFmtId="0" fontId="2" fillId="0" borderId="4" xfId="0" applyFont="1" applyBorder="1"/>
    <xf numFmtId="2" fontId="0" fillId="0" borderId="2" xfId="0" applyNumberFormat="1" applyBorder="1"/>
    <xf numFmtId="2" fontId="0" fillId="0" borderId="4" xfId="0" applyNumberFormat="1" applyBorder="1"/>
    <xf numFmtId="11" fontId="1" fillId="0" borderId="0" xfId="0" applyNumberFormat="1" applyFont="1"/>
    <xf numFmtId="0" fontId="0" fillId="0" borderId="0" xfId="0" applyAlignment="1">
      <alignment horizontal="center"/>
    </xf>
    <xf numFmtId="165" fontId="0" fillId="0" borderId="4" xfId="0" applyNumberFormat="1" applyBorder="1"/>
    <xf numFmtId="165" fontId="0" fillId="0" borderId="2" xfId="0" applyNumberFormat="1" applyBorder="1"/>
    <xf numFmtId="11" fontId="2" fillId="0" borderId="2" xfId="0" applyNumberFormat="1" applyFont="1" applyBorder="1"/>
    <xf numFmtId="0" fontId="4" fillId="0" borderId="8" xfId="0" applyFont="1" applyBorder="1"/>
    <xf numFmtId="0" fontId="4" fillId="0" borderId="0" xfId="0" applyFont="1"/>
    <xf numFmtId="0" fontId="3" fillId="3" borderId="0" xfId="0" applyFont="1" applyFill="1"/>
    <xf numFmtId="0" fontId="3" fillId="0" borderId="0" xfId="0" applyFont="1"/>
    <xf numFmtId="0" fontId="3" fillId="0" borderId="6" xfId="0" applyFont="1" applyBorder="1"/>
    <xf numFmtId="0" fontId="3" fillId="0" borderId="9" xfId="0" applyFont="1" applyBorder="1"/>
    <xf numFmtId="0" fontId="3" fillId="0" borderId="8" xfId="0" applyFont="1" applyBorder="1"/>
    <xf numFmtId="0" fontId="4" fillId="0" borderId="9" xfId="0" applyFont="1" applyBorder="1"/>
    <xf numFmtId="0" fontId="4" fillId="0" borderId="2" xfId="0" applyFont="1" applyBorder="1"/>
    <xf numFmtId="0" fontId="3" fillId="0" borderId="2" xfId="0" applyFont="1" applyBorder="1"/>
    <xf numFmtId="0" fontId="5" fillId="0" borderId="0" xfId="0" applyFont="1"/>
    <xf numFmtId="2" fontId="3" fillId="0" borderId="0" xfId="0" applyNumberFormat="1" applyFont="1"/>
    <xf numFmtId="164" fontId="5" fillId="0" borderId="2" xfId="0" applyNumberFormat="1" applyFont="1" applyBorder="1"/>
    <xf numFmtId="164" fontId="5" fillId="0" borderId="0" xfId="0" applyNumberFormat="1" applyFont="1"/>
    <xf numFmtId="11" fontId="3" fillId="0" borderId="0" xfId="0" applyNumberFormat="1" applyFont="1"/>
    <xf numFmtId="11" fontId="3" fillId="0" borderId="2" xfId="0" applyNumberFormat="1" applyFont="1" applyBorder="1"/>
    <xf numFmtId="11" fontId="5" fillId="0" borderId="2" xfId="0" applyNumberFormat="1" applyFont="1" applyBorder="1"/>
    <xf numFmtId="2" fontId="3" fillId="0" borderId="2" xfId="0" applyNumberFormat="1" applyFont="1" applyBorder="1"/>
    <xf numFmtId="0" fontId="3" fillId="0" borderId="5" xfId="0" applyFont="1" applyBorder="1"/>
    <xf numFmtId="0" fontId="3" fillId="0" borderId="4" xfId="0" applyFont="1" applyBorder="1"/>
    <xf numFmtId="0" fontId="5" fillId="0" borderId="4" xfId="0" applyFont="1" applyBorder="1"/>
    <xf numFmtId="2" fontId="3" fillId="0" borderId="4" xfId="0" applyNumberFormat="1" applyFont="1" applyBorder="1"/>
    <xf numFmtId="164" fontId="5" fillId="0" borderId="5" xfId="0" applyNumberFormat="1" applyFont="1" applyBorder="1"/>
    <xf numFmtId="164" fontId="5" fillId="0" borderId="4" xfId="0" applyNumberFormat="1" applyFont="1" applyBorder="1"/>
    <xf numFmtId="11" fontId="5" fillId="0" borderId="5" xfId="0" applyNumberFormat="1" applyFont="1" applyBorder="1"/>
    <xf numFmtId="11" fontId="3" fillId="0" borderId="4" xfId="0" applyNumberFormat="1" applyFont="1" applyBorder="1"/>
    <xf numFmtId="11" fontId="3" fillId="0" borderId="5" xfId="0" applyNumberFormat="1" applyFont="1" applyBorder="1"/>
    <xf numFmtId="2" fontId="3" fillId="0" borderId="5" xfId="0" applyNumberFormat="1" applyFont="1" applyBorder="1"/>
    <xf numFmtId="0" fontId="6" fillId="0" borderId="8" xfId="0" applyFont="1" applyBorder="1"/>
    <xf numFmtId="0" fontId="7" fillId="0" borderId="8" xfId="0" applyFont="1" applyBorder="1"/>
    <xf numFmtId="0" fontId="7" fillId="0" borderId="9" xfId="0" applyFont="1" applyBorder="1"/>
    <xf numFmtId="0" fontId="6" fillId="0" borderId="9" xfId="0" applyFont="1" applyBorder="1"/>
    <xf numFmtId="0" fontId="6" fillId="0" borderId="0" xfId="0" applyFont="1"/>
    <xf numFmtId="0" fontId="6" fillId="0" borderId="2" xfId="0" applyFont="1" applyBorder="1"/>
    <xf numFmtId="0" fontId="7" fillId="0" borderId="0" xfId="0" applyFont="1"/>
    <xf numFmtId="0" fontId="7" fillId="0" borderId="2" xfId="0" applyFont="1" applyBorder="1"/>
    <xf numFmtId="0" fontId="8" fillId="0" borderId="0" xfId="0" applyFont="1"/>
    <xf numFmtId="2" fontId="7" fillId="0" borderId="0" xfId="0" applyNumberFormat="1" applyFont="1"/>
    <xf numFmtId="164" fontId="8" fillId="0" borderId="2" xfId="0" applyNumberFormat="1" applyFont="1" applyBorder="1"/>
    <xf numFmtId="164" fontId="8" fillId="0" borderId="0" xfId="0" applyNumberFormat="1" applyFont="1"/>
    <xf numFmtId="11" fontId="7" fillId="0" borderId="0" xfId="0" applyNumberFormat="1" applyFont="1"/>
    <xf numFmtId="11" fontId="7" fillId="0" borderId="2" xfId="0" applyNumberFormat="1" applyFont="1" applyBorder="1"/>
    <xf numFmtId="11" fontId="8" fillId="0" borderId="2" xfId="0" applyNumberFormat="1" applyFont="1" applyBorder="1"/>
    <xf numFmtId="2" fontId="7" fillId="0" borderId="2" xfId="0" applyNumberFormat="1" applyFont="1" applyBorder="1"/>
    <xf numFmtId="0" fontId="7" fillId="3" borderId="6" xfId="0" applyFont="1" applyFill="1" applyBorder="1"/>
    <xf numFmtId="0" fontId="7" fillId="0" borderId="5" xfId="0" applyFont="1" applyBorder="1"/>
    <xf numFmtId="0" fontId="7" fillId="0" borderId="4" xfId="0" applyFont="1" applyBorder="1"/>
    <xf numFmtId="0" fontId="8" fillId="0" borderId="4" xfId="0" applyFont="1" applyBorder="1"/>
    <xf numFmtId="2" fontId="7" fillId="0" borderId="4" xfId="0" applyNumberFormat="1" applyFont="1" applyBorder="1"/>
    <xf numFmtId="164" fontId="8" fillId="0" borderId="5" xfId="0" applyNumberFormat="1" applyFont="1" applyBorder="1"/>
    <xf numFmtId="164" fontId="8" fillId="0" borderId="4" xfId="0" applyNumberFormat="1" applyFont="1" applyBorder="1"/>
    <xf numFmtId="11" fontId="8" fillId="0" borderId="5" xfId="0" applyNumberFormat="1" applyFont="1" applyBorder="1"/>
    <xf numFmtId="11" fontId="7" fillId="0" borderId="4" xfId="0" applyNumberFormat="1" applyFont="1" applyBorder="1"/>
    <xf numFmtId="11" fontId="7" fillId="0" borderId="5" xfId="0" applyNumberFormat="1" applyFont="1" applyBorder="1"/>
    <xf numFmtId="2" fontId="7" fillId="0" borderId="5" xfId="0" applyNumberFormat="1" applyFont="1" applyBorder="1"/>
    <xf numFmtId="0" fontId="9" fillId="0" borderId="8" xfId="0" applyFont="1" applyBorder="1"/>
    <xf numFmtId="0" fontId="10" fillId="0" borderId="8" xfId="0" applyFont="1" applyBorder="1"/>
    <xf numFmtId="0" fontId="10" fillId="0" borderId="9" xfId="0" applyFont="1" applyBorder="1"/>
    <xf numFmtId="0" fontId="9" fillId="0" borderId="9" xfId="0" applyFont="1" applyBorder="1"/>
    <xf numFmtId="0" fontId="9" fillId="0" borderId="0" xfId="0" applyFont="1"/>
    <xf numFmtId="0" fontId="10" fillId="3" borderId="0" xfId="0" applyFont="1" applyFill="1"/>
    <xf numFmtId="0" fontId="9" fillId="0" borderId="2" xfId="0" applyFont="1" applyBorder="1"/>
    <xf numFmtId="0" fontId="10" fillId="0" borderId="0" xfId="0" applyFont="1"/>
    <xf numFmtId="0" fontId="10" fillId="0" borderId="2" xfId="0" applyFont="1" applyBorder="1"/>
    <xf numFmtId="0" fontId="11" fillId="0" borderId="0" xfId="0" applyFont="1"/>
    <xf numFmtId="2" fontId="10" fillId="0" borderId="0" xfId="0" applyNumberFormat="1" applyFont="1"/>
    <xf numFmtId="164" fontId="11" fillId="0" borderId="2" xfId="0" applyNumberFormat="1" applyFont="1" applyBorder="1"/>
    <xf numFmtId="164" fontId="11" fillId="0" borderId="0" xfId="0" applyNumberFormat="1" applyFont="1"/>
    <xf numFmtId="11" fontId="10" fillId="0" borderId="0" xfId="0" applyNumberFormat="1" applyFont="1"/>
    <xf numFmtId="11" fontId="10" fillId="0" borderId="2" xfId="0" applyNumberFormat="1" applyFont="1" applyBorder="1"/>
    <xf numFmtId="11" fontId="11" fillId="0" borderId="2" xfId="0" applyNumberFormat="1" applyFont="1" applyBorder="1"/>
    <xf numFmtId="2" fontId="10" fillId="0" borderId="2" xfId="0" applyNumberFormat="1" applyFont="1" applyBorder="1"/>
    <xf numFmtId="0" fontId="10" fillId="3" borderId="6" xfId="0" applyFont="1" applyFill="1" applyBorder="1"/>
    <xf numFmtId="0" fontId="10" fillId="0" borderId="5" xfId="0" applyFont="1" applyBorder="1"/>
    <xf numFmtId="0" fontId="10" fillId="0" borderId="4" xfId="0" applyFont="1" applyBorder="1"/>
    <xf numFmtId="0" fontId="11" fillId="0" borderId="4" xfId="0" applyFont="1" applyBorder="1"/>
    <xf numFmtId="2" fontId="10" fillId="0" borderId="4" xfId="0" applyNumberFormat="1" applyFont="1" applyBorder="1"/>
    <xf numFmtId="164" fontId="11" fillId="0" borderId="5" xfId="0" applyNumberFormat="1" applyFont="1" applyBorder="1"/>
    <xf numFmtId="164" fontId="11" fillId="0" borderId="4" xfId="0" applyNumberFormat="1" applyFont="1" applyBorder="1"/>
    <xf numFmtId="11" fontId="11" fillId="0" borderId="5" xfId="0" applyNumberFormat="1" applyFont="1" applyBorder="1"/>
    <xf numFmtId="11" fontId="10" fillId="0" borderId="4" xfId="0" applyNumberFormat="1" applyFont="1" applyBorder="1"/>
    <xf numFmtId="11" fontId="10" fillId="0" borderId="5" xfId="0" applyNumberFormat="1" applyFont="1" applyBorder="1"/>
    <xf numFmtId="2" fontId="10" fillId="0" borderId="5" xfId="0" applyNumberFormat="1" applyFont="1" applyBorder="1"/>
    <xf numFmtId="164" fontId="0" fillId="0" borderId="0" xfId="0" applyNumberFormat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11" fontId="2" fillId="0" borderId="5" xfId="0" applyNumberFormat="1" applyFont="1" applyBorder="1"/>
    <xf numFmtId="165" fontId="0" fillId="0" borderId="5" xfId="0" applyNumberFormat="1" applyBorder="1"/>
    <xf numFmtId="167" fontId="2" fillId="0" borderId="0" xfId="0" applyNumberFormat="1" applyFont="1"/>
    <xf numFmtId="0" fontId="0" fillId="4" borderId="0" xfId="0" applyFill="1" applyAlignment="1">
      <alignment horizontal="center"/>
    </xf>
    <xf numFmtId="0" fontId="0" fillId="4" borderId="0" xfId="0" applyFill="1"/>
    <xf numFmtId="0" fontId="2" fillId="4" borderId="0" xfId="0" applyFont="1" applyFill="1"/>
    <xf numFmtId="2" fontId="0" fillId="4" borderId="0" xfId="0" applyNumberFormat="1" applyFill="1"/>
    <xf numFmtId="11" fontId="0" fillId="4" borderId="2" xfId="0" applyNumberFormat="1" applyFill="1" applyBorder="1"/>
    <xf numFmtId="11" fontId="0" fillId="4" borderId="0" xfId="0" applyNumberFormat="1" applyFill="1"/>
    <xf numFmtId="11" fontId="2" fillId="4" borderId="2" xfId="0" applyNumberFormat="1" applyFont="1" applyFill="1" applyBorder="1"/>
    <xf numFmtId="165" fontId="0" fillId="4" borderId="2" xfId="0" applyNumberFormat="1" applyFill="1" applyBorder="1"/>
    <xf numFmtId="165" fontId="0" fillId="4" borderId="0" xfId="0" applyNumberFormat="1" applyFill="1"/>
    <xf numFmtId="0" fontId="0" fillId="4" borderId="2" xfId="0" applyFill="1" applyBorder="1"/>
    <xf numFmtId="0" fontId="1" fillId="5" borderId="8" xfId="0" applyFont="1" applyFill="1" applyBorder="1"/>
    <xf numFmtId="0" fontId="0" fillId="5" borderId="8" xfId="0" applyFill="1" applyBorder="1"/>
    <xf numFmtId="0" fontId="1" fillId="5" borderId="9" xfId="0" applyFont="1" applyFill="1" applyBorder="1"/>
    <xf numFmtId="0" fontId="1" fillId="3" borderId="0" xfId="0" applyFont="1" applyFill="1"/>
    <xf numFmtId="166" fontId="1" fillId="3" borderId="6" xfId="0" applyNumberFormat="1" applyFont="1" applyFill="1" applyBorder="1"/>
    <xf numFmtId="0" fontId="1" fillId="3" borderId="6" xfId="0" applyFont="1" applyFill="1" applyBorder="1"/>
    <xf numFmtId="0" fontId="12" fillId="4" borderId="0" xfId="0" applyFont="1" applyFill="1"/>
    <xf numFmtId="0" fontId="0" fillId="5" borderId="0" xfId="0" applyFill="1"/>
    <xf numFmtId="0" fontId="0" fillId="6" borderId="0" xfId="0" applyFill="1"/>
    <xf numFmtId="0" fontId="1" fillId="7" borderId="8" xfId="0" applyFont="1" applyFill="1" applyBorder="1"/>
    <xf numFmtId="0" fontId="0" fillId="7" borderId="8" xfId="0" applyFill="1" applyBorder="1"/>
    <xf numFmtId="0" fontId="1" fillId="7" borderId="9" xfId="0" applyFont="1" applyFill="1" applyBorder="1"/>
    <xf numFmtId="0" fontId="0" fillId="7" borderId="0" xfId="0" applyFill="1"/>
    <xf numFmtId="0" fontId="9" fillId="5" borderId="8" xfId="0" applyFont="1" applyFill="1" applyBorder="1"/>
    <xf numFmtId="0" fontId="10" fillId="5" borderId="8" xfId="0" applyFont="1" applyFill="1" applyBorder="1"/>
    <xf numFmtId="0" fontId="9" fillId="5" borderId="9" xfId="0" applyFont="1" applyFill="1" applyBorder="1"/>
    <xf numFmtId="0" fontId="0" fillId="7" borderId="9" xfId="0" applyFill="1" applyBorder="1"/>
    <xf numFmtId="11" fontId="10" fillId="2" borderId="2" xfId="0" applyNumberFormat="1" applyFont="1" applyFill="1" applyBorder="1"/>
    <xf numFmtId="11" fontId="10" fillId="2" borderId="0" xfId="0" applyNumberFormat="1" applyFont="1" applyFill="1"/>
    <xf numFmtId="11" fontId="10" fillId="2" borderId="5" xfId="0" applyNumberFormat="1" applyFont="1" applyFill="1" applyBorder="1"/>
    <xf numFmtId="11" fontId="10" fillId="2" borderId="4" xfId="0" applyNumberFormat="1" applyFont="1" applyFill="1" applyBorder="1"/>
    <xf numFmtId="11" fontId="0" fillId="2" borderId="0" xfId="0" applyNumberFormat="1" applyFill="1"/>
    <xf numFmtId="11" fontId="0" fillId="2" borderId="4" xfId="0" applyNumberFormat="1" applyFill="1" applyBorder="1"/>
    <xf numFmtId="0" fontId="0" fillId="2" borderId="2" xfId="0" applyFill="1" applyBorder="1"/>
    <xf numFmtId="0" fontId="2" fillId="2" borderId="0" xfId="0" applyFont="1" applyFill="1"/>
    <xf numFmtId="2" fontId="0" fillId="2" borderId="0" xfId="0" applyNumberFormat="1" applyFill="1"/>
    <xf numFmtId="11" fontId="0" fillId="2" borderId="2" xfId="0" applyNumberFormat="1" applyFill="1" applyBorder="1"/>
    <xf numFmtId="11" fontId="2" fillId="2" borderId="2" xfId="0" applyNumberFormat="1" applyFont="1" applyFill="1" applyBorder="1"/>
    <xf numFmtId="165" fontId="0" fillId="2" borderId="2" xfId="0" applyNumberFormat="1" applyFill="1" applyBorder="1"/>
    <xf numFmtId="165" fontId="0" fillId="2" borderId="0" xfId="0" applyNumberFormat="1" applyFill="1"/>
    <xf numFmtId="2" fontId="10" fillId="2" borderId="0" xfId="0" applyNumberFormat="1" applyFont="1" applyFill="1"/>
    <xf numFmtId="167" fontId="2" fillId="2" borderId="0" xfId="0" applyNumberFormat="1" applyFont="1" applyFill="1"/>
    <xf numFmtId="0" fontId="0" fillId="2" borderId="5" xfId="0" applyFill="1" applyBorder="1"/>
    <xf numFmtId="0" fontId="0" fillId="2" borderId="4" xfId="0" applyFill="1" applyBorder="1"/>
    <xf numFmtId="0" fontId="2" fillId="2" borderId="4" xfId="0" applyFont="1" applyFill="1" applyBorder="1"/>
    <xf numFmtId="2" fontId="0" fillId="2" borderId="4" xfId="0" applyNumberFormat="1" applyFill="1" applyBorder="1"/>
    <xf numFmtId="11" fontId="0" fillId="2" borderId="5" xfId="0" applyNumberFormat="1" applyFill="1" applyBorder="1"/>
    <xf numFmtId="11" fontId="2" fillId="2" borderId="5" xfId="0" applyNumberFormat="1" applyFont="1" applyFill="1" applyBorder="1"/>
    <xf numFmtId="165" fontId="0" fillId="2" borderId="5" xfId="0" applyNumberFormat="1" applyFill="1" applyBorder="1"/>
    <xf numFmtId="165" fontId="0" fillId="2" borderId="4" xfId="0" applyNumberFormat="1" applyFill="1" applyBorder="1"/>
    <xf numFmtId="2" fontId="10" fillId="2" borderId="4" xfId="0" applyNumberFormat="1" applyFont="1" applyFill="1" applyBorder="1"/>
    <xf numFmtId="11" fontId="1" fillId="2" borderId="0" xfId="0" applyNumberFormat="1" applyFont="1" applyFill="1"/>
    <xf numFmtId="1" fontId="0" fillId="8" borderId="2" xfId="0" applyNumberFormat="1" applyFill="1" applyBorder="1"/>
    <xf numFmtId="0" fontId="1" fillId="9" borderId="0" xfId="0" applyFont="1" applyFill="1"/>
    <xf numFmtId="0" fontId="0" fillId="3" borderId="2" xfId="0" applyFill="1" applyBorder="1"/>
    <xf numFmtId="0" fontId="1" fillId="10" borderId="8" xfId="0" applyFont="1" applyFill="1" applyBorder="1"/>
    <xf numFmtId="0" fontId="0" fillId="10" borderId="8" xfId="0" applyFill="1" applyBorder="1"/>
    <xf numFmtId="0" fontId="1" fillId="10" borderId="9" xfId="0" applyFont="1" applyFill="1" applyBorder="1"/>
    <xf numFmtId="0" fontId="9" fillId="10" borderId="9" xfId="0" applyFont="1" applyFill="1" applyBorder="1"/>
    <xf numFmtId="0" fontId="10" fillId="10" borderId="8" xfId="0" applyFont="1" applyFill="1" applyBorder="1"/>
    <xf numFmtId="0" fontId="9" fillId="10" borderId="8" xfId="0" applyFont="1" applyFill="1" applyBorder="1"/>
    <xf numFmtId="0" fontId="1" fillId="6" borderId="8" xfId="0" applyFont="1" applyFill="1" applyBorder="1"/>
    <xf numFmtId="0" fontId="0" fillId="6" borderId="8" xfId="0" applyFill="1" applyBorder="1"/>
    <xf numFmtId="0" fontId="1" fillId="6" borderId="9" xfId="0" applyFont="1" applyFill="1" applyBorder="1"/>
    <xf numFmtId="0" fontId="9" fillId="6" borderId="9" xfId="0" applyFont="1" applyFill="1" applyBorder="1"/>
    <xf numFmtId="0" fontId="10" fillId="6" borderId="8" xfId="0" applyFont="1" applyFill="1" applyBorder="1"/>
    <xf numFmtId="166" fontId="1" fillId="0" borderId="6" xfId="0" applyNumberFormat="1" applyFont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9" fillId="8" borderId="9" xfId="0" applyFont="1" applyFill="1" applyBorder="1"/>
    <xf numFmtId="0" fontId="10" fillId="8" borderId="8" xfId="0" applyFont="1" applyFill="1" applyBorder="1"/>
    <xf numFmtId="0" fontId="0" fillId="0" borderId="2" xfId="0" applyFill="1" applyBorder="1"/>
    <xf numFmtId="0" fontId="0" fillId="0" borderId="0" xfId="0" applyFill="1"/>
    <xf numFmtId="0" fontId="2" fillId="0" borderId="0" xfId="0" applyFont="1" applyFill="1"/>
    <xf numFmtId="2" fontId="0" fillId="0" borderId="0" xfId="0" applyNumberFormat="1" applyFill="1"/>
    <xf numFmtId="11" fontId="0" fillId="0" borderId="2" xfId="0" applyNumberFormat="1" applyFill="1" applyBorder="1"/>
    <xf numFmtId="11" fontId="0" fillId="0" borderId="0" xfId="0" applyNumberFormat="1" applyFill="1"/>
    <xf numFmtId="165" fontId="0" fillId="0" borderId="2" xfId="0" applyNumberFormat="1" applyFill="1" applyBorder="1"/>
    <xf numFmtId="165" fontId="0" fillId="0" borderId="0" xfId="0" applyNumberFormat="1" applyFill="1"/>
    <xf numFmtId="11" fontId="10" fillId="0" borderId="2" xfId="0" applyNumberFormat="1" applyFont="1" applyFill="1" applyBorder="1"/>
    <xf numFmtId="11" fontId="10" fillId="0" borderId="0" xfId="0" applyNumberFormat="1" applyFont="1" applyFill="1"/>
    <xf numFmtId="2" fontId="10" fillId="0" borderId="0" xfId="0" applyNumberFormat="1" applyFont="1" applyFill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11" fontId="0" fillId="2" borderId="0" xfId="0" applyNumberFormat="1" applyFill="1" applyBorder="1"/>
    <xf numFmtId="165" fontId="0" fillId="2" borderId="0" xfId="0" applyNumberFormat="1" applyFill="1" applyBorder="1"/>
    <xf numFmtId="11" fontId="10" fillId="2" borderId="0" xfId="0" applyNumberFormat="1" applyFont="1" applyFill="1" applyBorder="1"/>
    <xf numFmtId="2" fontId="10" fillId="2" borderId="0" xfId="0" applyNumberFormat="1" applyFont="1" applyFill="1" applyBorder="1"/>
    <xf numFmtId="0" fontId="0" fillId="0" borderId="6" xfId="0" applyBorder="1"/>
    <xf numFmtId="0" fontId="0" fillId="4" borderId="6" xfId="0" applyFill="1" applyBorder="1"/>
    <xf numFmtId="0" fontId="10" fillId="10" borderId="10" xfId="0" applyFont="1" applyFill="1" applyBorder="1"/>
    <xf numFmtId="0" fontId="9" fillId="0" borderId="6" xfId="0" applyFont="1" applyBorder="1"/>
    <xf numFmtId="0" fontId="0" fillId="10" borderId="10" xfId="0" applyFill="1" applyBorder="1"/>
    <xf numFmtId="0" fontId="1" fillId="0" borderId="6" xfId="0" applyFont="1" applyBorder="1"/>
    <xf numFmtId="0" fontId="0" fillId="6" borderId="10" xfId="0" applyFill="1" applyBorder="1"/>
    <xf numFmtId="0" fontId="10" fillId="0" borderId="10" xfId="0" applyFont="1" applyBorder="1"/>
    <xf numFmtId="0" fontId="7" fillId="0" borderId="6" xfId="0" applyFont="1" applyBorder="1"/>
    <xf numFmtId="0" fontId="7" fillId="0" borderId="10" xfId="0" applyFont="1" applyBorder="1"/>
    <xf numFmtId="0" fontId="6" fillId="0" borderId="6" xfId="0" applyFont="1" applyBorder="1"/>
    <xf numFmtId="0" fontId="2" fillId="0" borderId="11" xfId="0" applyFont="1" applyBorder="1"/>
    <xf numFmtId="0" fontId="2" fillId="0" borderId="11" xfId="0" applyFont="1" applyFill="1" applyBorder="1"/>
    <xf numFmtId="0" fontId="2" fillId="2" borderId="12" xfId="0" applyFont="1" applyFill="1" applyBorder="1"/>
    <xf numFmtId="0" fontId="2" fillId="2" borderId="11" xfId="0" applyFont="1" applyFill="1" applyBorder="1"/>
    <xf numFmtId="0" fontId="0" fillId="10" borderId="13" xfId="0" applyFill="1" applyBorder="1"/>
    <xf numFmtId="0" fontId="1" fillId="0" borderId="11" xfId="0" applyFont="1" applyBorder="1"/>
    <xf numFmtId="0" fontId="0" fillId="6" borderId="13" xfId="0" applyFill="1" applyBorder="1"/>
    <xf numFmtId="0" fontId="0" fillId="0" borderId="11" xfId="0" applyBorder="1"/>
    <xf numFmtId="0" fontId="0" fillId="4" borderId="11" xfId="0" applyFill="1" applyBorder="1"/>
    <xf numFmtId="0" fontId="10" fillId="10" borderId="13" xfId="0" applyFont="1" applyFill="1" applyBorder="1"/>
    <xf numFmtId="0" fontId="9" fillId="0" borderId="11" xfId="0" applyFont="1" applyBorder="1"/>
    <xf numFmtId="167" fontId="2" fillId="2" borderId="11" xfId="0" applyNumberFormat="1" applyFont="1" applyFill="1" applyBorder="1"/>
    <xf numFmtId="0" fontId="2" fillId="4" borderId="11" xfId="0" applyFont="1" applyFill="1" applyBorder="1"/>
    <xf numFmtId="0" fontId="10" fillId="0" borderId="13" xfId="0" applyFont="1" applyBorder="1"/>
    <xf numFmtId="0" fontId="11" fillId="0" borderId="11" xfId="0" applyFont="1" applyBorder="1"/>
    <xf numFmtId="0" fontId="11" fillId="0" borderId="12" xfId="0" applyFont="1" applyBorder="1"/>
    <xf numFmtId="0" fontId="7" fillId="0" borderId="11" xfId="0" applyFont="1" applyBorder="1"/>
    <xf numFmtId="0" fontId="7" fillId="0" borderId="13" xfId="0" applyFont="1" applyBorder="1"/>
    <xf numFmtId="0" fontId="6" fillId="0" borderId="11" xfId="0" applyFont="1" applyBorder="1"/>
    <xf numFmtId="0" fontId="8" fillId="0" borderId="11" xfId="0" applyFont="1" applyBorder="1"/>
    <xf numFmtId="0" fontId="8" fillId="0" borderId="12" xfId="0" applyFont="1" applyBorder="1"/>
    <xf numFmtId="0" fontId="0" fillId="0" borderId="0" xfId="0" applyBorder="1"/>
    <xf numFmtId="0" fontId="0" fillId="4" borderId="0" xfId="0" applyFill="1" applyBorder="1"/>
    <xf numFmtId="0" fontId="9" fillId="0" borderId="0" xfId="0" applyFont="1" applyBorder="1"/>
    <xf numFmtId="11" fontId="2" fillId="0" borderId="0" xfId="0" applyNumberFormat="1" applyFont="1" applyBorder="1"/>
    <xf numFmtId="0" fontId="1" fillId="0" borderId="0" xfId="0" applyFont="1" applyBorder="1"/>
    <xf numFmtId="11" fontId="2" fillId="4" borderId="0" xfId="0" applyNumberFormat="1" applyFont="1" applyFill="1" applyBorder="1"/>
    <xf numFmtId="0" fontId="10" fillId="0" borderId="0" xfId="0" applyFont="1" applyBorder="1"/>
    <xf numFmtId="11" fontId="11" fillId="0" borderId="0" xfId="0" applyNumberFormat="1" applyFont="1" applyBorder="1"/>
    <xf numFmtId="11" fontId="11" fillId="0" borderId="4" xfId="0" applyNumberFormat="1" applyFont="1" applyBorder="1"/>
    <xf numFmtId="0" fontId="7" fillId="0" borderId="0" xfId="0" applyFont="1" applyBorder="1"/>
    <xf numFmtId="0" fontId="6" fillId="0" borderId="0" xfId="0" applyFont="1" applyBorder="1"/>
    <xf numFmtId="11" fontId="8" fillId="0" borderId="0" xfId="0" applyNumberFormat="1" applyFont="1" applyBorder="1"/>
    <xf numFmtId="11" fontId="8" fillId="0" borderId="4" xfId="0" applyNumberFormat="1" applyFont="1" applyBorder="1"/>
    <xf numFmtId="11" fontId="0" fillId="0" borderId="6" xfId="0" applyNumberFormat="1" applyBorder="1"/>
    <xf numFmtId="11" fontId="0" fillId="2" borderId="6" xfId="0" applyNumberFormat="1" applyFill="1" applyBorder="1"/>
    <xf numFmtId="11" fontId="0" fillId="2" borderId="7" xfId="0" applyNumberFormat="1" applyFill="1" applyBorder="1"/>
    <xf numFmtId="11" fontId="0" fillId="4" borderId="6" xfId="0" applyNumberFormat="1" applyFill="1" applyBorder="1"/>
    <xf numFmtId="11" fontId="10" fillId="2" borderId="6" xfId="0" applyNumberFormat="1" applyFont="1" applyFill="1" applyBorder="1"/>
    <xf numFmtId="11" fontId="10" fillId="2" borderId="7" xfId="0" applyNumberFormat="1" applyFont="1" applyFill="1" applyBorder="1"/>
    <xf numFmtId="11" fontId="0" fillId="0" borderId="6" xfId="0" applyNumberFormat="1" applyFill="1" applyBorder="1"/>
    <xf numFmtId="164" fontId="11" fillId="0" borderId="6" xfId="0" applyNumberFormat="1" applyFont="1" applyBorder="1"/>
    <xf numFmtId="164" fontId="11" fillId="0" borderId="7" xfId="0" applyNumberFormat="1" applyFont="1" applyBorder="1"/>
    <xf numFmtId="164" fontId="8" fillId="0" borderId="6" xfId="0" applyNumberFormat="1" applyFont="1" applyBorder="1"/>
    <xf numFmtId="164" fontId="8" fillId="0" borderId="7" xfId="0" applyNumberFormat="1" applyFont="1" applyBorder="1"/>
    <xf numFmtId="0" fontId="10" fillId="0" borderId="6" xfId="0" applyFont="1" applyBorder="1"/>
    <xf numFmtId="11" fontId="10" fillId="0" borderId="6" xfId="0" applyNumberFormat="1" applyFont="1" applyBorder="1"/>
    <xf numFmtId="11" fontId="10" fillId="0" borderId="7" xfId="0" applyNumberFormat="1" applyFont="1" applyBorder="1"/>
    <xf numFmtId="11" fontId="7" fillId="0" borderId="6" xfId="0" applyNumberFormat="1" applyFont="1" applyBorder="1"/>
    <xf numFmtId="11" fontId="7" fillId="0" borderId="7" xfId="0" applyNumberFormat="1" applyFont="1" applyBorder="1"/>
    <xf numFmtId="0" fontId="9" fillId="10" borderId="10" xfId="0" applyFont="1" applyFill="1" applyBorder="1"/>
    <xf numFmtId="0" fontId="1" fillId="10" borderId="10" xfId="0" applyFont="1" applyFill="1" applyBorder="1"/>
    <xf numFmtId="0" fontId="1" fillId="6" borderId="10" xfId="0" applyFont="1" applyFill="1" applyBorder="1"/>
    <xf numFmtId="0" fontId="9" fillId="0" borderId="10" xfId="0" applyFont="1" applyBorder="1"/>
    <xf numFmtId="0" fontId="6" fillId="0" borderId="10" xfId="0" applyFont="1" applyBorder="1"/>
    <xf numFmtId="11" fontId="10" fillId="11" borderId="2" xfId="0" applyNumberFormat="1" applyFont="1" applyFill="1" applyBorder="1"/>
    <xf numFmtId="11" fontId="10" fillId="11" borderId="0" xfId="0" applyNumberFormat="1" applyFont="1" applyFill="1"/>
    <xf numFmtId="2" fontId="10" fillId="11" borderId="0" xfId="0" applyNumberFormat="1" applyFont="1" applyFill="1"/>
    <xf numFmtId="0" fontId="10" fillId="10" borderId="9" xfId="0" applyFont="1" applyFill="1" applyBorder="1"/>
    <xf numFmtId="0" fontId="9" fillId="8" borderId="8" xfId="0" applyFont="1" applyFill="1" applyBorder="1"/>
    <xf numFmtId="0" fontId="10" fillId="8" borderId="9" xfId="0" applyFont="1" applyFill="1" applyBorder="1"/>
    <xf numFmtId="0" fontId="10" fillId="8" borderId="13" xfId="0" applyFont="1" applyFill="1" applyBorder="1"/>
    <xf numFmtId="0" fontId="10" fillId="8" borderId="10" xfId="0" applyFont="1" applyFill="1" applyBorder="1"/>
    <xf numFmtId="0" fontId="9" fillId="8" borderId="10" xfId="0" applyFont="1" applyFill="1" applyBorder="1"/>
    <xf numFmtId="0" fontId="10" fillId="0" borderId="0" xfId="0" applyFont="1" applyFill="1"/>
    <xf numFmtId="0" fontId="10" fillId="0" borderId="4" xfId="0" applyFont="1" applyFill="1" applyBorder="1"/>
    <xf numFmtId="0" fontId="0" fillId="11" borderId="2" xfId="0" applyFill="1" applyBorder="1"/>
    <xf numFmtId="0" fontId="0" fillId="11" borderId="0" xfId="0" applyFill="1"/>
    <xf numFmtId="0" fontId="2" fillId="11" borderId="11" xfId="0" applyFont="1" applyFill="1" applyBorder="1"/>
    <xf numFmtId="0" fontId="2" fillId="11" borderId="0" xfId="0" applyFont="1" applyFill="1"/>
    <xf numFmtId="2" fontId="0" fillId="11" borderId="0" xfId="0" applyNumberFormat="1" applyFill="1"/>
    <xf numFmtId="11" fontId="0" fillId="11" borderId="2" xfId="0" applyNumberFormat="1" applyFill="1" applyBorder="1"/>
    <xf numFmtId="11" fontId="0" fillId="11" borderId="6" xfId="0" applyNumberFormat="1" applyFill="1" applyBorder="1"/>
    <xf numFmtId="11" fontId="0" fillId="11" borderId="0" xfId="0" applyNumberFormat="1" applyFill="1"/>
    <xf numFmtId="165" fontId="0" fillId="11" borderId="0" xfId="0" applyNumberFormat="1" applyFill="1"/>
    <xf numFmtId="0" fontId="0" fillId="0" borderId="0" xfId="0" applyNumberFormat="1"/>
    <xf numFmtId="0" fontId="0" fillId="4" borderId="0" xfId="0" applyNumberFormat="1" applyFill="1"/>
    <xf numFmtId="0" fontId="10" fillId="10" borderId="8" xfId="0" applyNumberFormat="1" applyFont="1" applyFill="1" applyBorder="1"/>
    <xf numFmtId="0" fontId="9" fillId="0" borderId="0" xfId="0" applyNumberFormat="1" applyFont="1"/>
    <xf numFmtId="0" fontId="0" fillId="2" borderId="0" xfId="0" applyNumberFormat="1" applyFill="1"/>
    <xf numFmtId="0" fontId="0" fillId="2" borderId="4" xfId="0" applyNumberFormat="1" applyFill="1" applyBorder="1"/>
    <xf numFmtId="0" fontId="0" fillId="10" borderId="8" xfId="0" applyNumberFormat="1" applyFill="1" applyBorder="1"/>
    <xf numFmtId="0" fontId="1" fillId="0" borderId="0" xfId="0" applyNumberFormat="1" applyFont="1"/>
    <xf numFmtId="0" fontId="0" fillId="6" borderId="8" xfId="0" applyNumberFormat="1" applyFill="1" applyBorder="1"/>
    <xf numFmtId="0" fontId="0" fillId="11" borderId="0" xfId="0" applyNumberFormat="1" applyFill="1"/>
    <xf numFmtId="0" fontId="0" fillId="0" borderId="0" xfId="0" applyNumberFormat="1" applyFill="1"/>
    <xf numFmtId="0" fontId="0" fillId="2" borderId="0" xfId="0" applyNumberFormat="1" applyFill="1" applyBorder="1"/>
    <xf numFmtId="0" fontId="10" fillId="8" borderId="8" xfId="0" applyNumberFormat="1" applyFont="1" applyFill="1" applyBorder="1"/>
    <xf numFmtId="0" fontId="10" fillId="0" borderId="0" xfId="0" applyNumberFormat="1" applyFont="1"/>
    <xf numFmtId="0" fontId="10" fillId="0" borderId="4" xfId="0" applyNumberFormat="1" applyFont="1" applyBorder="1"/>
    <xf numFmtId="0" fontId="10" fillId="0" borderId="8" xfId="0" applyNumberFormat="1" applyFont="1" applyBorder="1"/>
    <xf numFmtId="0" fontId="7" fillId="0" borderId="0" xfId="0" applyNumberFormat="1" applyFont="1"/>
    <xf numFmtId="0" fontId="7" fillId="0" borderId="8" xfId="0" applyNumberFormat="1" applyFont="1" applyBorder="1"/>
    <xf numFmtId="0" fontId="6" fillId="0" borderId="0" xfId="0" applyNumberFormat="1" applyFont="1"/>
    <xf numFmtId="0" fontId="7" fillId="0" borderId="4" xfId="0" applyNumberFormat="1" applyFont="1" applyBorder="1"/>
    <xf numFmtId="0" fontId="0" fillId="11" borderId="2" xfId="0" applyNumberFormat="1" applyFill="1" applyBorder="1"/>
    <xf numFmtId="164" fontId="0" fillId="11" borderId="2" xfId="0" applyNumberFormat="1" applyFill="1" applyBorder="1"/>
    <xf numFmtId="0" fontId="10" fillId="11" borderId="2" xfId="0" applyNumberFormat="1" applyFont="1" applyFill="1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2"/>
          <c:tx>
            <c:v>A-SS-0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4'!$D$14:$D$20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4'!$Q$14:$Q$20</c:f>
              <c:numCache>
                <c:formatCode>0.00E+00</c:formatCode>
                <c:ptCount val="7"/>
                <c:pt idx="0">
                  <c:v>72.06</c:v>
                </c:pt>
                <c:pt idx="1">
                  <c:v>1672</c:v>
                </c:pt>
                <c:pt idx="2">
                  <c:v>7445</c:v>
                </c:pt>
                <c:pt idx="3">
                  <c:v>12190</c:v>
                </c:pt>
                <c:pt idx="4">
                  <c:v>15240</c:v>
                </c:pt>
                <c:pt idx="5">
                  <c:v>17200</c:v>
                </c:pt>
                <c:pt idx="6">
                  <c:v>18420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F158-483C-AC32-CF074CB93EED}"/>
            </c:ext>
          </c:extLst>
        </c:ser>
        <c:ser>
          <c:idx val="3"/>
          <c:order val="3"/>
          <c:tx>
            <c:v>A-SS-10</c:v>
          </c:tx>
          <c:spPr>
            <a:ln w="1905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  <a:prstDash val="solid"/>
              </a:ln>
              <a:effectLst/>
            </c:spPr>
          </c:marker>
          <c:xVal>
            <c:numRef>
              <c:f>'Results 4'!$D$58:$D$64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4'!$Q$58:$Q$64</c:f>
              <c:numCache>
                <c:formatCode>0.00E+00</c:formatCode>
                <c:ptCount val="7"/>
                <c:pt idx="0">
                  <c:v>73.23</c:v>
                </c:pt>
                <c:pt idx="1">
                  <c:v>1698</c:v>
                </c:pt>
                <c:pt idx="2">
                  <c:v>7550</c:v>
                </c:pt>
                <c:pt idx="3">
                  <c:v>12370</c:v>
                </c:pt>
                <c:pt idx="4">
                  <c:v>15480</c:v>
                </c:pt>
                <c:pt idx="5">
                  <c:v>17480</c:v>
                </c:pt>
                <c:pt idx="6">
                  <c:v>18770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F158-483C-AC32-CF074CB93EED}"/>
            </c:ext>
          </c:extLst>
        </c:ser>
        <c:ser>
          <c:idx val="4"/>
          <c:order val="4"/>
          <c:tx>
            <c:v>A-Zr-0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4'!$D$82:$D$88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4'!$Q$82:$Q$88</c:f>
              <c:numCache>
                <c:formatCode>0.00E+00</c:formatCode>
                <c:ptCount val="7"/>
                <c:pt idx="0">
                  <c:v>66.03</c:v>
                </c:pt>
                <c:pt idx="1">
                  <c:v>1535</c:v>
                </c:pt>
                <c:pt idx="2">
                  <c:v>6849</c:v>
                </c:pt>
                <c:pt idx="3">
                  <c:v>11200</c:v>
                </c:pt>
                <c:pt idx="4">
                  <c:v>13930</c:v>
                </c:pt>
                <c:pt idx="5">
                  <c:v>15620</c:v>
                </c:pt>
                <c:pt idx="6">
                  <c:v>16600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F158-483C-AC32-CF074CB93EED}"/>
            </c:ext>
          </c:extLst>
        </c:ser>
        <c:ser>
          <c:idx val="5"/>
          <c:order val="5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4'!$D$158:$D$165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4'!$Q$158:$Q$165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70.180000000000007</c:v>
                </c:pt>
                <c:pt idx="2">
                  <c:v>1630</c:v>
                </c:pt>
                <c:pt idx="3">
                  <c:v>7254</c:v>
                </c:pt>
                <c:pt idx="4">
                  <c:v>11860</c:v>
                </c:pt>
                <c:pt idx="5">
                  <c:v>14810</c:v>
                </c:pt>
                <c:pt idx="6">
                  <c:v>16680</c:v>
                </c:pt>
                <c:pt idx="7">
                  <c:v>17820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F158-483C-AC32-CF074CB93EED}"/>
            </c:ext>
          </c:extLst>
        </c:ser>
        <c:ser>
          <c:idx val="6"/>
          <c:order val="6"/>
          <c:tx>
            <c:v>B-Zr-seed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4'!$D$184:$D$190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4'!$Q$184:$Q$190</c:f>
              <c:numCache>
                <c:formatCode>0.00E+00</c:formatCode>
                <c:ptCount val="7"/>
                <c:pt idx="0">
                  <c:v>114.3</c:v>
                </c:pt>
                <c:pt idx="1">
                  <c:v>2104</c:v>
                </c:pt>
                <c:pt idx="2">
                  <c:v>8272</c:v>
                </c:pt>
                <c:pt idx="3">
                  <c:v>12300</c:v>
                </c:pt>
                <c:pt idx="4">
                  <c:v>14280</c:v>
                </c:pt>
                <c:pt idx="5">
                  <c:v>15180</c:v>
                </c:pt>
                <c:pt idx="6">
                  <c:v>15540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F158-483C-AC32-CF074CB93EED}"/>
            </c:ext>
          </c:extLst>
        </c:ser>
        <c:ser>
          <c:idx val="7"/>
          <c:order val="7"/>
          <c:tx>
            <c:v>B-Zr-blank</c:v>
          </c:tx>
          <c:spPr>
            <a:ln w="1905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4'!$D$184:$D$190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4'!$R$184:$R$190</c:f>
              <c:numCache>
                <c:formatCode>0.00E+00</c:formatCode>
                <c:ptCount val="7"/>
                <c:pt idx="0">
                  <c:v>27.2</c:v>
                </c:pt>
                <c:pt idx="1">
                  <c:v>481</c:v>
                </c:pt>
                <c:pt idx="2">
                  <c:v>2200</c:v>
                </c:pt>
                <c:pt idx="3">
                  <c:v>3936</c:v>
                </c:pt>
                <c:pt idx="4">
                  <c:v>5350</c:v>
                </c:pt>
                <c:pt idx="5">
                  <c:v>6503</c:v>
                </c:pt>
                <c:pt idx="6">
                  <c:v>7452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F158-483C-AC32-CF074CB93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C2-20mg-seed-time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0070C0"/>
                      </a:solidFill>
                      <a:prstDash val="solid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4'!$C$236:$C$243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3.5259299999999998</c:v>
                      </c:pt>
                      <c:pt idx="2">
                        <c:v>35.256599999999999</c:v>
                      </c:pt>
                      <c:pt idx="3">
                        <c:v>141.02600000000001</c:v>
                      </c:pt>
                      <c:pt idx="4">
                        <c:v>246.79599999999999</c:v>
                      </c:pt>
                      <c:pt idx="5">
                        <c:v>352.59300000000002</c:v>
                      </c:pt>
                      <c:pt idx="6">
                        <c:v>705.18499999999995</c:v>
                      </c:pt>
                      <c:pt idx="7">
                        <c:v>1057.78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4'!$AF$237:$AF$243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0.99639203015987832</c:v>
                      </c:pt>
                      <c:pt idx="1">
                        <c:v>0.97642800774438565</c:v>
                      </c:pt>
                      <c:pt idx="2">
                        <c:v>0.90902805743611237</c:v>
                      </c:pt>
                      <c:pt idx="3">
                        <c:v>0.85020630760703697</c:v>
                      </c:pt>
                      <c:pt idx="4">
                        <c:v>0.7984791523390371</c:v>
                      </c:pt>
                      <c:pt idx="5">
                        <c:v>0.66139793319723017</c:v>
                      </c:pt>
                      <c:pt idx="6">
                        <c:v>0.57298429319371724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4B5-4D4C-9C39-F3F658764BE6}"/>
                  </c:ext>
                </c:extLst>
              </c15:ser>
            </c15:filteredScatterSeries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4'!$D$14:$D$20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4'!$AF$14:$AF$20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0.99670412656809038</c:v>
                      </c:pt>
                      <c:pt idx="1">
                        <c:v>0.97880054994072818</c:v>
                      </c:pt>
                      <c:pt idx="2">
                        <c:v>0.90049140584065124</c:v>
                      </c:pt>
                      <c:pt idx="3">
                        <c:v>0.81864385835782316</c:v>
                      </c:pt>
                      <c:pt idx="4">
                        <c:v>0.75089057395828707</c:v>
                      </c:pt>
                      <c:pt idx="5">
                        <c:v>0.69402132905084524</c:v>
                      </c:pt>
                      <c:pt idx="6">
                        <c:v>0.64567011935432983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4B5-4D4C-9C39-F3F658764BE6}"/>
                  </c:ext>
                </c:extLst>
              </c15:ser>
            </c15:filteredScatterSeries>
          </c:ext>
        </c:extLst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A/SS/10 BU v.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25046117744682"/>
                  <c:y val="0.12914676649025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4'!$D$59:$D$64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4'!$E$59:$E$64</c:f>
              <c:numCache>
                <c:formatCode>General</c:formatCode>
                <c:ptCount val="6"/>
                <c:pt idx="0">
                  <c:v>1.08179</c:v>
                </c:pt>
                <c:pt idx="1">
                  <c:v>1.0490699999999999</c:v>
                </c:pt>
                <c:pt idx="2">
                  <c:v>1.0041800000000001</c:v>
                </c:pt>
                <c:pt idx="3">
                  <c:v>0.96431999999999995</c:v>
                </c:pt>
                <c:pt idx="4" formatCode="0.00000">
                  <c:v>0.92623</c:v>
                </c:pt>
                <c:pt idx="5">
                  <c:v>0.89146999999999998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6-4F89-9A97-28765A3D1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02047"/>
        <c:axId val="497602527"/>
      </c:scatterChart>
      <c:valAx>
        <c:axId val="49760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02527"/>
        <c:crosses val="autoZero"/>
        <c:crossBetween val="midCat"/>
      </c:valAx>
      <c:valAx>
        <c:axId val="4976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0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A/SS/10 BU v. Pu49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877131487596308"/>
                  <c:y val="0.1475567190226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4'!$D$59:$D$64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4'!$Q$59:$Q$64</c:f>
              <c:numCache>
                <c:formatCode>0.00E+00</c:formatCode>
                <c:ptCount val="6"/>
                <c:pt idx="0">
                  <c:v>1698</c:v>
                </c:pt>
                <c:pt idx="1">
                  <c:v>7550</c:v>
                </c:pt>
                <c:pt idx="2">
                  <c:v>12370</c:v>
                </c:pt>
                <c:pt idx="3">
                  <c:v>15480</c:v>
                </c:pt>
                <c:pt idx="4">
                  <c:v>17480</c:v>
                </c:pt>
                <c:pt idx="5">
                  <c:v>18770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9-467C-A087-EA67E31AA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08399"/>
        <c:axId val="1093708879"/>
      </c:scatterChart>
      <c:valAx>
        <c:axId val="109370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08879"/>
        <c:crosses val="autoZero"/>
        <c:crossBetween val="midCat"/>
      </c:valAx>
      <c:valAx>
        <c:axId val="10937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0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A/SS/10 BU v. 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863523302155601E-2"/>
                  <c:y val="-0.13210180623973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4'!$D$59:$D$64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4'!$AC$59:$AC$65</c:f>
              <c:numCache>
                <c:formatCode>0.00E+00</c:formatCode>
                <c:ptCount val="7"/>
                <c:pt idx="0">
                  <c:v>1.7348835000000002</c:v>
                </c:pt>
                <c:pt idx="1">
                  <c:v>8.3850519999999999</c:v>
                </c:pt>
                <c:pt idx="2" formatCode="General">
                  <c:v>15.106020000000001</c:v>
                </c:pt>
                <c:pt idx="3">
                  <c:v>20.5959</c:v>
                </c:pt>
                <c:pt idx="4">
                  <c:v>25.143999999999998</c:v>
                </c:pt>
                <c:pt idx="5">
                  <c:v>28.976800000000001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F-4E59-8FB2-B3B37DA1E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0975"/>
        <c:axId val="189145695"/>
      </c:scatterChart>
      <c:valAx>
        <c:axId val="1891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45695"/>
        <c:crosses val="autoZero"/>
        <c:crossBetween val="midCat"/>
      </c:valAx>
      <c:valAx>
        <c:axId val="1891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2"/>
          <c:tx>
            <c:v>A-SS-0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4'!$D$13:$D$20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4'!$AF$14:$AF$20</c:f>
              <c:numCache>
                <c:formatCode>0.000</c:formatCode>
                <c:ptCount val="7"/>
                <c:pt idx="0">
                  <c:v>0.99670412656809038</c:v>
                </c:pt>
                <c:pt idx="1">
                  <c:v>0.97880054994072818</c:v>
                </c:pt>
                <c:pt idx="2">
                  <c:v>0.90049140584065124</c:v>
                </c:pt>
                <c:pt idx="3">
                  <c:v>0.81864385835782316</c:v>
                </c:pt>
                <c:pt idx="4">
                  <c:v>0.75089057395828707</c:v>
                </c:pt>
                <c:pt idx="5">
                  <c:v>0.69402132905084524</c:v>
                </c:pt>
                <c:pt idx="6">
                  <c:v>0.64567011935432983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9-4D62-8699-1B014716FEC9}"/>
            </c:ext>
          </c:extLst>
        </c:ser>
        <c:ser>
          <c:idx val="3"/>
          <c:order val="3"/>
          <c:tx>
            <c:v>A-SS-10</c:v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  <a:prstDash val="solid"/>
              </a:ln>
              <a:effectLst/>
            </c:spPr>
          </c:marker>
          <c:xVal>
            <c:numRef>
              <c:f>'Results 4'!$D$57:$D$64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4'!$AF$58:$AF$64</c:f>
              <c:numCache>
                <c:formatCode>0.000</c:formatCode>
                <c:ptCount val="7"/>
                <c:pt idx="0">
                  <c:v>0.99667052432464054</c:v>
                </c:pt>
                <c:pt idx="1">
                  <c:v>0.97874007101917782</c:v>
                </c:pt>
                <c:pt idx="2">
                  <c:v>0.90041182809599751</c:v>
                </c:pt>
                <c:pt idx="3" formatCode="0.0000">
                  <c:v>0.81887883108853277</c:v>
                </c:pt>
                <c:pt idx="4">
                  <c:v>0.75160590214557255</c:v>
                </c:pt>
                <c:pt idx="5">
                  <c:v>0.69519567292395801</c:v>
                </c:pt>
                <c:pt idx="6">
                  <c:v>0.64775958697992875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9-4D62-8699-1B014716FEC9}"/>
            </c:ext>
          </c:extLst>
        </c:ser>
        <c:ser>
          <c:idx val="4"/>
          <c:order val="4"/>
          <c:tx>
            <c:v>A-Zr-0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4'!$D$81:$D$88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4'!$AF$82:$AF$88</c:f>
              <c:numCache>
                <c:formatCode>0.000</c:formatCode>
                <c:ptCount val="7"/>
                <c:pt idx="0">
                  <c:v>0.99686630404747767</c:v>
                </c:pt>
                <c:pt idx="1">
                  <c:v>0.97914871866334208</c:v>
                </c:pt>
                <c:pt idx="2">
                  <c:v>0.90072306402077562</c:v>
                </c:pt>
                <c:pt idx="3">
                  <c:v>0.81708107997691737</c:v>
                </c:pt>
                <c:pt idx="4">
                  <c:v>0.74628864709065279</c:v>
                </c:pt>
                <c:pt idx="5">
                  <c:v>0.68614401996055319</c:v>
                </c:pt>
                <c:pt idx="6">
                  <c:v>0.63453231910095176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59-4D62-8699-1B014716FEC9}"/>
            </c:ext>
          </c:extLst>
        </c:ser>
        <c:ser>
          <c:idx val="5"/>
          <c:order val="5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4'!$D$159:$D$165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4'!$AH$159:$AH$165</c:f>
              <c:numCache>
                <c:formatCode>0.000</c:formatCode>
                <c:ptCount val="7"/>
                <c:pt idx="0">
                  <c:v>0.99674011444502397</c:v>
                </c:pt>
                <c:pt idx="1">
                  <c:v>0.97887689946182965</c:v>
                </c:pt>
                <c:pt idx="2">
                  <c:v>0.90041088228598609</c:v>
                </c:pt>
                <c:pt idx="3">
                  <c:v>0.81780526167354961</c:v>
                </c:pt>
                <c:pt idx="4">
                  <c:v>0.7492171414406622</c:v>
                </c:pt>
                <c:pt idx="5">
                  <c:v>0.69137317157080147</c:v>
                </c:pt>
                <c:pt idx="6">
                  <c:v>0.64209968759796343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59-4D62-8699-1B014716FEC9}"/>
            </c:ext>
          </c:extLst>
        </c:ser>
        <c:ser>
          <c:idx val="6"/>
          <c:order val="6"/>
          <c:tx>
            <c:v>B-Zr-seed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4'!$D$184:$D$190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4'!$AF$184:$AF$190</c:f>
              <c:numCache>
                <c:formatCode>0.00</c:formatCode>
                <c:ptCount val="7"/>
                <c:pt idx="0">
                  <c:v>0.99589555977917121</c:v>
                </c:pt>
                <c:pt idx="1">
                  <c:v>0.96728202568496047</c:v>
                </c:pt>
                <c:pt idx="2">
                  <c:v>0.84876978658652336</c:v>
                </c:pt>
                <c:pt idx="3">
                  <c:v>0.73446428891317206</c:v>
                </c:pt>
                <c:pt idx="4">
                  <c:v>0.64836886194919296</c:v>
                </c:pt>
                <c:pt idx="5">
                  <c:v>0.58218915394645998</c:v>
                </c:pt>
                <c:pt idx="6">
                  <c:v>0.53142739894672042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59-4D62-8699-1B014716FEC9}"/>
            </c:ext>
          </c:extLst>
        </c:ser>
        <c:ser>
          <c:idx val="7"/>
          <c:order val="7"/>
          <c:tx>
            <c:v>B-Zr-blank</c:v>
          </c:tx>
          <c:spPr>
            <a:ln w="1905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4'!$D$184:$D$190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4'!$AG$184:$AG$190</c:f>
              <c:numCache>
                <c:formatCode>0.00</c:formatCode>
                <c:ptCount val="7"/>
                <c:pt idx="0">
                  <c:v>0.99842857620047265</c:v>
                </c:pt>
                <c:pt idx="1">
                  <c:v>0.98714551587080723</c:v>
                </c:pt>
                <c:pt idx="2">
                  <c:v>0.93924674545666065</c:v>
                </c:pt>
                <c:pt idx="3">
                  <c:v>0.8864112213895351</c:v>
                </c:pt>
                <c:pt idx="4">
                  <c:v>0.83900511244236742</c:v>
                </c:pt>
                <c:pt idx="5">
                  <c:v>0.79561804461235797</c:v>
                </c:pt>
                <c:pt idx="6">
                  <c:v>0.75593426658551421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59-4D62-8699-1B014716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4'!$D$14:$D$20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4'!$AF$14:$AF$20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0.99670412656809038</c:v>
                      </c:pt>
                      <c:pt idx="1">
                        <c:v>0.97880054994072818</c:v>
                      </c:pt>
                      <c:pt idx="2">
                        <c:v>0.90049140584065124</c:v>
                      </c:pt>
                      <c:pt idx="3">
                        <c:v>0.81864385835782316</c:v>
                      </c:pt>
                      <c:pt idx="4">
                        <c:v>0.75089057395828707</c:v>
                      </c:pt>
                      <c:pt idx="5">
                        <c:v>0.69402132905084524</c:v>
                      </c:pt>
                      <c:pt idx="6">
                        <c:v>0.64567011935432983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A59-4D62-8699-1B014716FEC9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C2-20mg-seed-time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0070C0"/>
                      </a:solidFill>
                      <a:prstDash val="solid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4'!$C$236:$C$243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3.5259299999999998</c:v>
                      </c:pt>
                      <c:pt idx="2">
                        <c:v>35.256599999999999</c:v>
                      </c:pt>
                      <c:pt idx="3">
                        <c:v>141.02600000000001</c:v>
                      </c:pt>
                      <c:pt idx="4">
                        <c:v>246.79599999999999</c:v>
                      </c:pt>
                      <c:pt idx="5">
                        <c:v>352.59300000000002</c:v>
                      </c:pt>
                      <c:pt idx="6">
                        <c:v>705.18499999999995</c:v>
                      </c:pt>
                      <c:pt idx="7">
                        <c:v>1057.78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4'!$AF$237:$AF$243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0.99639203015987832</c:v>
                      </c:pt>
                      <c:pt idx="1">
                        <c:v>0.97642800774438565</c:v>
                      </c:pt>
                      <c:pt idx="2">
                        <c:v>0.90902805743611237</c:v>
                      </c:pt>
                      <c:pt idx="3">
                        <c:v>0.85020630760703697</c:v>
                      </c:pt>
                      <c:pt idx="4">
                        <c:v>0.7984791523390371</c:v>
                      </c:pt>
                      <c:pt idx="5">
                        <c:v>0.66139793319723017</c:v>
                      </c:pt>
                      <c:pt idx="6">
                        <c:v>0.57298429319371724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A59-4D62-8699-1B014716FEC9}"/>
                  </c:ext>
                </c:extLst>
              </c15:ser>
            </c15:filteredScatterSeries>
          </c:ext>
        </c:extLst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 Quality [Pu-239/Pu]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B-Zr-0 BU v.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1482652433236"/>
                  <c:y val="0.13285061959246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4'!$E$184:$E$190</c:f>
              <c:numCache>
                <c:formatCode>General</c:formatCode>
                <c:ptCount val="7"/>
                <c:pt idx="0">
                  <c:v>1.1112500000000001</c:v>
                </c:pt>
                <c:pt idx="1">
                  <c:v>1.0978399999999999</c:v>
                </c:pt>
                <c:pt idx="2">
                  <c:v>1.0549200000000001</c:v>
                </c:pt>
                <c:pt idx="3">
                  <c:v>1.00122</c:v>
                </c:pt>
                <c:pt idx="4">
                  <c:v>0.95201000000000002</c:v>
                </c:pt>
                <c:pt idx="5">
                  <c:v>0.90839999999999999</c:v>
                </c:pt>
                <c:pt idx="6">
                  <c:v>0.87061999999999995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A-4672-AF5B-8470062E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71551"/>
        <c:axId val="658767231"/>
      </c:scatterChart>
      <c:valAx>
        <c:axId val="65877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67231"/>
        <c:crosses val="autoZero"/>
        <c:crossBetween val="midCat"/>
      </c:valAx>
      <c:valAx>
        <c:axId val="6587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7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B-Zr-0 BU v. Pu49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248224170150538"/>
                  <c:y val="0.18642136264725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4'!$S$184:$S$190</c:f>
              <c:numCache>
                <c:formatCode>0.00E+00</c:formatCode>
                <c:ptCount val="7"/>
                <c:pt idx="0">
                  <c:v>141.5</c:v>
                </c:pt>
                <c:pt idx="1">
                  <c:v>2585</c:v>
                </c:pt>
                <c:pt idx="2">
                  <c:v>10472</c:v>
                </c:pt>
                <c:pt idx="3">
                  <c:v>16236</c:v>
                </c:pt>
                <c:pt idx="4">
                  <c:v>19630</c:v>
                </c:pt>
                <c:pt idx="5">
                  <c:v>21683</c:v>
                </c:pt>
                <c:pt idx="6">
                  <c:v>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D-4F5E-9B38-6BC54A8E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7759"/>
        <c:axId val="194609679"/>
      </c:scatterChart>
      <c:valAx>
        <c:axId val="19460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9679"/>
        <c:crosses val="autoZero"/>
        <c:crossBetween val="midCat"/>
      </c:valAx>
      <c:valAx>
        <c:axId val="1946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838813665106793"/>
                  <c:y val="0.20178156052696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4'!$D$185:$D$190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4'!$AE$185:$AE$190</c:f>
              <c:numCache>
                <c:formatCode>General</c:formatCode>
                <c:ptCount val="6"/>
                <c:pt idx="0">
                  <c:v>2.6624305812000002</c:v>
                </c:pt>
                <c:pt idx="1">
                  <c:v>12.088172500000001</c:v>
                </c:pt>
                <c:pt idx="2">
                  <c:v>21.187277000000002</c:v>
                </c:pt>
                <c:pt idx="3">
                  <c:v>28.4011</c:v>
                </c:pt>
                <c:pt idx="4">
                  <c:v>34.247520000000002</c:v>
                </c:pt>
                <c:pt idx="5">
                  <c:v>39.1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6-463F-B851-8E5634729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91631"/>
        <c:axId val="1219890191"/>
      </c:scatterChart>
      <c:valAx>
        <c:axId val="121989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90191"/>
        <c:crosses val="autoZero"/>
        <c:crossBetween val="midCat"/>
      </c:valAx>
      <c:valAx>
        <c:axId val="12198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9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A2-Burnup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'Results 3'!$D$16:$D$23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3'!$AC$16:$AC$23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7.0679715000000004E-2</c:v>
                </c:pt>
                <c:pt idx="2">
                  <c:v>1.6757728200000002</c:v>
                </c:pt>
                <c:pt idx="3">
                  <c:v>8.0109729999999999</c:v>
                </c:pt>
                <c:pt idx="4">
                  <c:v>14.41907</c:v>
                </c:pt>
                <c:pt idx="5">
                  <c:v>19.684200000000001</c:v>
                </c:pt>
                <c:pt idx="6">
                  <c:v>24.077900000000003</c:v>
                </c:pt>
                <c:pt idx="7">
                  <c:v>27.736999999999998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4-4629-917D-8DE512BF9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</c:scatterChart>
      <c:scatterChart>
        <c:scatterStyle val="lineMarker"/>
        <c:varyColors val="0"/>
        <c:ser>
          <c:idx val="1"/>
          <c:order val="1"/>
          <c:tx>
            <c:v>A2-Time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'Results 3'!$C$16:$C$23</c:f>
              <c:numCache>
                <c:formatCode>General</c:formatCode>
                <c:ptCount val="8"/>
                <c:pt idx="0">
                  <c:v>0</c:v>
                </c:pt>
                <c:pt idx="1">
                  <c:v>3.5256599999999998</c:v>
                </c:pt>
                <c:pt idx="2">
                  <c:v>35.256599999999999</c:v>
                </c:pt>
                <c:pt idx="3">
                  <c:v>176.28299999999999</c:v>
                </c:pt>
                <c:pt idx="4">
                  <c:v>352.56599999999997</c:v>
                </c:pt>
                <c:pt idx="5">
                  <c:v>528.84900000000005</c:v>
                </c:pt>
                <c:pt idx="6">
                  <c:v>705.13199999999995</c:v>
                </c:pt>
                <c:pt idx="7">
                  <c:v>881.41399999999999</c:v>
                </c:pt>
              </c:numCache>
            </c:numRef>
          </c:xVal>
          <c:yVal>
            <c:numRef>
              <c:f>'Results 3'!$AC$16:$AC$23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7.0679715000000004E-2</c:v>
                </c:pt>
                <c:pt idx="2">
                  <c:v>1.6757728200000002</c:v>
                </c:pt>
                <c:pt idx="3">
                  <c:v>8.0109729999999999</c:v>
                </c:pt>
                <c:pt idx="4">
                  <c:v>14.41907</c:v>
                </c:pt>
                <c:pt idx="5">
                  <c:v>19.684200000000001</c:v>
                </c:pt>
                <c:pt idx="6">
                  <c:v>24.077900000000003</c:v>
                </c:pt>
                <c:pt idx="7">
                  <c:v>27.736999999999998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14-4629-917D-8DE512BF9D3A}"/>
            </c:ext>
          </c:extLst>
        </c:ser>
        <c:ser>
          <c:idx val="2"/>
          <c:order val="2"/>
          <c:tx>
            <c:v>C2-20mg-seed-time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3'!$C$160:$C$167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3'!$AC$161:$AC$167</c:f>
              <c:numCache>
                <c:formatCode>0.00E+00</c:formatCode>
                <c:ptCount val="7"/>
                <c:pt idx="0">
                  <c:v>5.8019332000000007E-2</c:v>
                </c:pt>
                <c:pt idx="1">
                  <c:v>1.372349</c:v>
                </c:pt>
                <c:pt idx="2">
                  <c:v>5.3661709999999996</c:v>
                </c:pt>
                <c:pt idx="3">
                  <c:v>8.768460000000001</c:v>
                </c:pt>
                <c:pt idx="4">
                  <c:v>11.71978</c:v>
                </c:pt>
                <c:pt idx="5">
                  <c:v>19.005200000000002</c:v>
                </c:pt>
                <c:pt idx="6">
                  <c:v>23.875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14-4629-917D-8DE512BF9D3A}"/>
            </c:ext>
          </c:extLst>
        </c:ser>
        <c:ser>
          <c:idx val="3"/>
          <c:order val="3"/>
          <c:tx>
            <c:v>C2-20mg-blank-time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3'!$C$160:$C$167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3'!$AD$161:$AD$167</c:f>
              <c:numCache>
                <c:formatCode>0.00E+00</c:formatCode>
                <c:ptCount val="7"/>
                <c:pt idx="0">
                  <c:v>7.2869970000000008E-3</c:v>
                </c:pt>
                <c:pt idx="1">
                  <c:v>0.17629578653</c:v>
                </c:pt>
                <c:pt idx="2">
                  <c:v>0.72811762999999996</c:v>
                </c:pt>
                <c:pt idx="3">
                  <c:v>1.2480448999999998</c:v>
                </c:pt>
                <c:pt idx="4">
                  <c:v>1.7439009000000001</c:v>
                </c:pt>
                <c:pt idx="5">
                  <c:v>3.1615600000000001</c:v>
                </c:pt>
                <c:pt idx="6">
                  <c:v>4.4044099999999995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14-4629-917D-8DE512BF9D3A}"/>
            </c:ext>
          </c:extLst>
        </c:ser>
        <c:ser>
          <c:idx val="4"/>
          <c:order val="4"/>
          <c:tx>
            <c:v>B2-seed-time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'Results 3'!$C$108:$C$115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3'!$AC$108:$AC$115</c:f>
              <c:numCache>
                <c:formatCode>0.00E+00</c:formatCode>
                <c:ptCount val="8"/>
                <c:pt idx="0">
                  <c:v>0</c:v>
                </c:pt>
                <c:pt idx="1">
                  <c:v>5.826337899999999E-2</c:v>
                </c:pt>
                <c:pt idx="2">
                  <c:v>1.3758328399999999</c:v>
                </c:pt>
                <c:pt idx="3">
                  <c:v>5.3122830000000008</c:v>
                </c:pt>
                <c:pt idx="4">
                  <c:v>8.5945</c:v>
                </c:pt>
                <c:pt idx="5">
                  <c:v>11.397349999999999</c:v>
                </c:pt>
                <c:pt idx="6">
                  <c:v>18.133599999999998</c:v>
                </c:pt>
                <c:pt idx="7">
                  <c:v>22.452999999999999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14-4629-917D-8DE512BF9D3A}"/>
            </c:ext>
          </c:extLst>
        </c:ser>
        <c:ser>
          <c:idx val="5"/>
          <c:order val="5"/>
          <c:tx>
            <c:v>B2-blank-time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3'!$C$108:$C$115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3'!$AD$108:$AD$115</c:f>
              <c:numCache>
                <c:formatCode>0.00E+00</c:formatCode>
                <c:ptCount val="8"/>
                <c:pt idx="0">
                  <c:v>0</c:v>
                </c:pt>
                <c:pt idx="1">
                  <c:v>7.9637499999999986E-3</c:v>
                </c:pt>
                <c:pt idx="2">
                  <c:v>0.18879185600000004</c:v>
                </c:pt>
                <c:pt idx="3">
                  <c:v>0.75070055999999996</c:v>
                </c:pt>
                <c:pt idx="4">
                  <c:v>1.2745178999999998</c:v>
                </c:pt>
                <c:pt idx="5">
                  <c:v>1.7673659999999998</c:v>
                </c:pt>
                <c:pt idx="6">
                  <c:v>3.09558</c:v>
                </c:pt>
                <c:pt idx="7">
                  <c:v>4.2515400000000003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714-4629-917D-8DE512BF9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 / kg-UO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A2-Burnup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'Results 3'!$D$17:$D$23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3'!$AF$17:$AF$23</c:f>
              <c:numCache>
                <c:formatCode>0.000</c:formatCode>
                <c:ptCount val="7"/>
                <c:pt idx="0">
                  <c:v>0.99674991615345365</c:v>
                </c:pt>
                <c:pt idx="1">
                  <c:v>0.97865294175137652</c:v>
                </c:pt>
                <c:pt idx="2">
                  <c:v>0.89801825571001181</c:v>
                </c:pt>
                <c:pt idx="3">
                  <c:v>0.81489305482253716</c:v>
                </c:pt>
                <c:pt idx="4">
                  <c:v>0.7472998648662379</c:v>
                </c:pt>
                <c:pt idx="5">
                  <c:v>0.69109016982378024</c:v>
                </c:pt>
                <c:pt idx="6">
                  <c:v>0.64318419439737529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11-4D31-930B-C1853C7E2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</c:scatterChart>
      <c:scatterChart>
        <c:scatterStyle val="lineMarker"/>
        <c:varyColors val="0"/>
        <c:ser>
          <c:idx val="2"/>
          <c:order val="2"/>
          <c:tx>
            <c:v>C2-20mg-seed-time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3'!$C$160:$C$167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3'!$AF$161:$AF$167</c:f>
              <c:numCache>
                <c:formatCode>0.00</c:formatCode>
                <c:ptCount val="7"/>
                <c:pt idx="0">
                  <c:v>0.99639203015987832</c:v>
                </c:pt>
                <c:pt idx="1">
                  <c:v>0.97642800774438565</c:v>
                </c:pt>
                <c:pt idx="2">
                  <c:v>0.90902805743611237</c:v>
                </c:pt>
                <c:pt idx="3">
                  <c:v>0.85020630760703697</c:v>
                </c:pt>
                <c:pt idx="4">
                  <c:v>0.7984791523390371</c:v>
                </c:pt>
                <c:pt idx="5">
                  <c:v>0.66139793319723017</c:v>
                </c:pt>
                <c:pt idx="6">
                  <c:v>0.57298429319371724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11-4D31-930B-C1853C7E2891}"/>
            </c:ext>
          </c:extLst>
        </c:ser>
        <c:ser>
          <c:idx val="3"/>
          <c:order val="3"/>
          <c:tx>
            <c:v>C2-20mg-blank-time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3'!$C$160:$C$167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3'!$AG$161:$AG$167</c:f>
              <c:numCache>
                <c:formatCode>0.00</c:formatCode>
                <c:ptCount val="7"/>
                <c:pt idx="0">
                  <c:v>0.99862810427944448</c:v>
                </c:pt>
                <c:pt idx="1">
                  <c:v>0.99038101497841846</c:v>
                </c:pt>
                <c:pt idx="2">
                  <c:v>0.9617951429084336</c:v>
                </c:pt>
                <c:pt idx="3">
                  <c:v>0.93426125935052518</c:v>
                </c:pt>
                <c:pt idx="4">
                  <c:v>0.90773506682633165</c:v>
                </c:pt>
                <c:pt idx="5">
                  <c:v>0.82554182112627938</c:v>
                </c:pt>
                <c:pt idx="6">
                  <c:v>0.75310881593675438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11-4D31-930B-C1853C7E2891}"/>
            </c:ext>
          </c:extLst>
        </c:ser>
        <c:ser>
          <c:idx val="4"/>
          <c:order val="4"/>
          <c:tx>
            <c:v>B2-seed-time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3'!$C$109:$C$115</c:f>
              <c:numCache>
                <c:formatCode>General</c:formatCode>
                <c:ptCount val="7"/>
                <c:pt idx="0">
                  <c:v>3.5259299999999998</c:v>
                </c:pt>
                <c:pt idx="1">
                  <c:v>35.256599999999999</c:v>
                </c:pt>
                <c:pt idx="2">
                  <c:v>141.02600000000001</c:v>
                </c:pt>
                <c:pt idx="3">
                  <c:v>246.79599999999999</c:v>
                </c:pt>
                <c:pt idx="4">
                  <c:v>352.59300000000002</c:v>
                </c:pt>
                <c:pt idx="5">
                  <c:v>705.18499999999995</c:v>
                </c:pt>
                <c:pt idx="6">
                  <c:v>1057.78</c:v>
                </c:pt>
              </c:numCache>
            </c:numRef>
          </c:xVal>
          <c:yVal>
            <c:numRef>
              <c:f>'Results 3'!$AF$109:$AF$115</c:f>
              <c:numCache>
                <c:formatCode>0.00</c:formatCode>
                <c:ptCount val="7"/>
                <c:pt idx="0">
                  <c:v>0.99616604797329056</c:v>
                </c:pt>
                <c:pt idx="1">
                  <c:v>0.97322869542785451</c:v>
                </c:pt>
                <c:pt idx="2">
                  <c:v>0.8956601144931472</c:v>
                </c:pt>
                <c:pt idx="3">
                  <c:v>0.82855314445284778</c:v>
                </c:pt>
                <c:pt idx="4">
                  <c:v>0.76991581376372586</c:v>
                </c:pt>
                <c:pt idx="5">
                  <c:v>0.61929236334759785</c:v>
                </c:pt>
                <c:pt idx="6">
                  <c:v>0.52598761858103593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11-4D31-930B-C1853C7E2891}"/>
            </c:ext>
          </c:extLst>
        </c:ser>
        <c:ser>
          <c:idx val="5"/>
          <c:order val="5"/>
          <c:tx>
            <c:v>B2-blank-time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3'!$C$109:$C$115</c:f>
              <c:numCache>
                <c:formatCode>General</c:formatCode>
                <c:ptCount val="7"/>
                <c:pt idx="0">
                  <c:v>3.5259299999999998</c:v>
                </c:pt>
                <c:pt idx="1">
                  <c:v>35.256599999999999</c:v>
                </c:pt>
                <c:pt idx="2">
                  <c:v>141.02600000000001</c:v>
                </c:pt>
                <c:pt idx="3">
                  <c:v>246.79599999999999</c:v>
                </c:pt>
                <c:pt idx="4">
                  <c:v>352.59300000000002</c:v>
                </c:pt>
                <c:pt idx="5">
                  <c:v>705.18499999999995</c:v>
                </c:pt>
                <c:pt idx="6">
                  <c:v>1057.78</c:v>
                </c:pt>
              </c:numCache>
            </c:numRef>
          </c:xVal>
          <c:yVal>
            <c:numRef>
              <c:f>'Results 3'!$AG$109:$AG$115</c:f>
              <c:numCache>
                <c:formatCode>0.00</c:formatCode>
                <c:ptCount val="7"/>
                <c:pt idx="0">
                  <c:v>0.99839899544812438</c:v>
                </c:pt>
                <c:pt idx="1">
                  <c:v>0.98786040855491131</c:v>
                </c:pt>
                <c:pt idx="2">
                  <c:v>0.95271009255674466</c:v>
                </c:pt>
                <c:pt idx="3">
                  <c:v>0.91877877901911009</c:v>
                </c:pt>
                <c:pt idx="4">
                  <c:v>0.88606434660392941</c:v>
                </c:pt>
                <c:pt idx="5">
                  <c:v>0.79048191292100356</c:v>
                </c:pt>
                <c:pt idx="6">
                  <c:v>0.70727312926610109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11-4D31-930B-C1853C7E2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A2-Time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3'!$C$17:$C$23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3.5256599999999998</c:v>
                      </c:pt>
                      <c:pt idx="1">
                        <c:v>35.256599999999999</c:v>
                      </c:pt>
                      <c:pt idx="2">
                        <c:v>176.28299999999999</c:v>
                      </c:pt>
                      <c:pt idx="3">
                        <c:v>352.56599999999997</c:v>
                      </c:pt>
                      <c:pt idx="4">
                        <c:v>528.84900000000005</c:v>
                      </c:pt>
                      <c:pt idx="5">
                        <c:v>705.13199999999995</c:v>
                      </c:pt>
                      <c:pt idx="6">
                        <c:v>881.41399999999999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3'!$AF$17:$AF$23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0.99674991615345365</c:v>
                      </c:pt>
                      <c:pt idx="1">
                        <c:v>0.97865294175137652</c:v>
                      </c:pt>
                      <c:pt idx="2">
                        <c:v>0.89801825571001181</c:v>
                      </c:pt>
                      <c:pt idx="3">
                        <c:v>0.81489305482253716</c:v>
                      </c:pt>
                      <c:pt idx="4">
                        <c:v>0.7472998648662379</c:v>
                      </c:pt>
                      <c:pt idx="5">
                        <c:v>0.69109016982378024</c:v>
                      </c:pt>
                      <c:pt idx="6">
                        <c:v>0.64318419439737529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E211-4D31-930B-C1853C7E2891}"/>
                  </c:ext>
                </c:extLst>
              </c15:ser>
            </c15:filteredScatterSeries>
          </c:ext>
        </c:extLst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 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 Quality [Pu-239/Pu]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3'!$D$134:$D$141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3'!$AM$134:$AM$141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0.12551854970694015</c:v>
                      </c:pt>
                      <c:pt idx="2">
                        <c:v>1.2339374629876365</c:v>
                      </c:pt>
                      <c:pt idx="3">
                        <c:v>4.7741288033244071</c:v>
                      </c:pt>
                      <c:pt idx="4">
                        <c:v>8.1959045664103449</c:v>
                      </c:pt>
                      <c:pt idx="5">
                        <c:v>11.599238313618619</c:v>
                      </c:pt>
                      <c:pt idx="6">
                        <c:v>23.406213221102867</c:v>
                      </c:pt>
                      <c:pt idx="7">
                        <c:v>36.365308752743459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AF0-4F0A-AB18-AF615891F0C5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A2-Time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'Results 3'!$C$134:$C$141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3'!$AM$134:$AM$141</c:f>
              <c:numCache>
                <c:formatCode>0.00</c:formatCode>
                <c:ptCount val="8"/>
                <c:pt idx="0">
                  <c:v>0</c:v>
                </c:pt>
                <c:pt idx="1">
                  <c:v>0.12551854970694015</c:v>
                </c:pt>
                <c:pt idx="2">
                  <c:v>1.2339374629876365</c:v>
                </c:pt>
                <c:pt idx="3">
                  <c:v>4.7741288033244071</c:v>
                </c:pt>
                <c:pt idx="4">
                  <c:v>8.1959045664103449</c:v>
                </c:pt>
                <c:pt idx="5">
                  <c:v>11.599238313618619</c:v>
                </c:pt>
                <c:pt idx="6">
                  <c:v>23.406213221102867</c:v>
                </c:pt>
                <c:pt idx="7">
                  <c:v>36.365308752743459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F0-4F0A-AB18-AF615891F0C5}"/>
            </c:ext>
          </c:extLst>
        </c:ser>
        <c:ser>
          <c:idx val="2"/>
          <c:order val="2"/>
          <c:tx>
            <c:v>C2-Time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'Results 3'!$C$160:$C$165</c:f>
              <c:numCache>
                <c:formatCode>General</c:formatCode>
                <c:ptCount val="6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</c:numCache>
            </c:numRef>
          </c:xVal>
          <c:yVal>
            <c:numRef>
              <c:f>'Results 3'!$AM$160:$AM$165</c:f>
              <c:numCache>
                <c:formatCode>0.00</c:formatCode>
                <c:ptCount val="6"/>
                <c:pt idx="0">
                  <c:v>0</c:v>
                </c:pt>
                <c:pt idx="1">
                  <c:v>0.47062210419135803</c:v>
                </c:pt>
                <c:pt idx="2">
                  <c:v>4.618917750599187</c:v>
                </c:pt>
                <c:pt idx="3">
                  <c:v>17.84198452138514</c:v>
                </c:pt>
                <c:pt idx="4">
                  <c:v>30.544852365990867</c:v>
                </c:pt>
                <c:pt idx="5">
                  <c:v>43.06054665074177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F0-4F0A-AB18-AF615891F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</c:scatterChart>
      <c:valAx>
        <c:axId val="160028804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 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 [g/4 t 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A-SS-10</c:v>
          </c:tx>
          <c:spPr>
            <a:ln w="2540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933773284128249"/>
                  <c:y val="5.4660531015403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4'!$D$57:$D$61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'Results 4'!$AK$57:$AK$61</c:f>
              <c:numCache>
                <c:formatCode>0.00E+00</c:formatCode>
                <c:ptCount val="5"/>
                <c:pt idx="0">
                  <c:v>0</c:v>
                </c:pt>
                <c:pt idx="1">
                  <c:v>0.20540101228204138</c:v>
                </c:pt>
                <c:pt idx="2">
                  <c:v>2.011476828922929</c:v>
                </c:pt>
                <c:pt idx="3">
                  <c:v>9.5385182878980252</c:v>
                </c:pt>
                <c:pt idx="4" formatCode="General">
                  <c:v>18.33302411082267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91-47D6-A16F-0C36A92A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4'!$D$210:$D$217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4'!$AM$210:$AM$217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0.12551854970694015</c:v>
                      </c:pt>
                      <c:pt idx="2">
                        <c:v>1.2339374629876365</c:v>
                      </c:pt>
                      <c:pt idx="3">
                        <c:v>4.7741288033244071</c:v>
                      </c:pt>
                      <c:pt idx="4">
                        <c:v>8.1959045664103449</c:v>
                      </c:pt>
                      <c:pt idx="5">
                        <c:v>11.599238313618619</c:v>
                      </c:pt>
                      <c:pt idx="6">
                        <c:v>23.406213221102867</c:v>
                      </c:pt>
                      <c:pt idx="7">
                        <c:v>36.365308752743459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F91-47D6-A16F-0C36A92A7978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2"/>
          <c:order val="2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55302253409959"/>
                  <c:y val="0.18623562573999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4'!$C$158:$C$163</c:f>
              <c:numCache>
                <c:formatCode>General</c:formatCode>
                <c:ptCount val="6"/>
                <c:pt idx="0">
                  <c:v>0</c:v>
                </c:pt>
                <c:pt idx="1">
                  <c:v>3.5256599999999998</c:v>
                </c:pt>
                <c:pt idx="2">
                  <c:v>35.256599999999999</c:v>
                </c:pt>
                <c:pt idx="3">
                  <c:v>176.28299999999999</c:v>
                </c:pt>
                <c:pt idx="4">
                  <c:v>352.56599999999997</c:v>
                </c:pt>
                <c:pt idx="5">
                  <c:v>528.84900000000005</c:v>
                </c:pt>
              </c:numCache>
            </c:numRef>
          </c:xVal>
          <c:yVal>
            <c:numRef>
              <c:f>'Results 4'!$AK$158:$AK$163</c:f>
              <c:numCache>
                <c:formatCode>0.00E+00</c:formatCode>
                <c:ptCount val="6"/>
                <c:pt idx="0">
                  <c:v>0</c:v>
                </c:pt>
                <c:pt idx="1">
                  <c:v>0.75047870281172091</c:v>
                </c:pt>
                <c:pt idx="2">
                  <c:v>7.3611564354247596</c:v>
                </c:pt>
                <c:pt idx="3">
                  <c:v>35.042076976589001</c:v>
                </c:pt>
                <c:pt idx="4">
                  <c:v>67.79195029973674</c:v>
                </c:pt>
                <c:pt idx="5">
                  <c:v>100.28431857622473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91-47D6-A16F-0C36A92A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</c:scatterChart>
      <c:valAx>
        <c:axId val="160028804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Tritium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5"/>
          <c:tx>
            <c:v>A/SS-Li01mg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3'!$D$27:$D$34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3'!$E$27:$E$34</c:f>
              <c:numCache>
                <c:formatCode>General</c:formatCode>
                <c:ptCount val="8"/>
                <c:pt idx="0">
                  <c:v>1.1037699999999999</c:v>
                </c:pt>
                <c:pt idx="1">
                  <c:v>1.0723199999999999</c:v>
                </c:pt>
                <c:pt idx="2">
                  <c:v>1.0603199999999999</c:v>
                </c:pt>
                <c:pt idx="3">
                  <c:v>1.0269699999999999</c:v>
                </c:pt>
                <c:pt idx="4">
                  <c:v>0.98243999999999998</c:v>
                </c:pt>
                <c:pt idx="5">
                  <c:v>0.94211</c:v>
                </c:pt>
                <c:pt idx="6" formatCode="0.00000">
                  <c:v>0.90439000000000003</c:v>
                </c:pt>
                <c:pt idx="7">
                  <c:v>0.86914999999999998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70-433B-BE74-438DA8EA5B03}"/>
            </c:ext>
          </c:extLst>
        </c:ser>
        <c:ser>
          <c:idx val="6"/>
          <c:order val="6"/>
          <c:tx>
            <c:v>A/SS-Li1mg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3'!$D$38:$D$45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3'!$E$38:$E$45</c:f>
              <c:numCache>
                <c:formatCode>General</c:formatCode>
                <c:ptCount val="8"/>
                <c:pt idx="0">
                  <c:v>1.0570299999999999</c:v>
                </c:pt>
                <c:pt idx="1">
                  <c:v>1.0280499999999999</c:v>
                </c:pt>
                <c:pt idx="2">
                  <c:v>1.0178499999999999</c:v>
                </c:pt>
                <c:pt idx="3">
                  <c:v>0.98836000000000002</c:v>
                </c:pt>
                <c:pt idx="4">
                  <c:v>0.94703000000000004</c:v>
                </c:pt>
                <c:pt idx="5">
                  <c:v>0.90983999999999998</c:v>
                </c:pt>
                <c:pt idx="6" formatCode="0.00000">
                  <c:v>0.87436000000000003</c:v>
                </c:pt>
                <c:pt idx="7">
                  <c:v>0.84186000000000005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70-433B-BE74-438DA8EA5B03}"/>
            </c:ext>
          </c:extLst>
        </c:ser>
        <c:ser>
          <c:idx val="7"/>
          <c:order val="7"/>
          <c:tx>
            <c:v>A/Zr-Clean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3'!$D$61:$D$68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3'!$E$61:$E$68</c:f>
              <c:numCache>
                <c:formatCode>General</c:formatCode>
                <c:ptCount val="8"/>
                <c:pt idx="0">
                  <c:v>1.2345900000000001</c:v>
                </c:pt>
                <c:pt idx="1">
                  <c:v>1.19452</c:v>
                </c:pt>
                <c:pt idx="2">
                  <c:v>1.1789400000000001</c:v>
                </c:pt>
                <c:pt idx="3">
                  <c:v>1.13592</c:v>
                </c:pt>
                <c:pt idx="4">
                  <c:v>1.08226</c:v>
                </c:pt>
                <c:pt idx="5">
                  <c:v>1.03457</c:v>
                </c:pt>
                <c:pt idx="6">
                  <c:v>0.99038000000000004</c:v>
                </c:pt>
                <c:pt idx="7">
                  <c:v>0.94781000000000004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70-433B-BE74-438DA8EA5B03}"/>
            </c:ext>
          </c:extLst>
        </c:ser>
        <c:ser>
          <c:idx val="8"/>
          <c:order val="8"/>
          <c:tx>
            <c:v>A/Zr-Li01mg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3'!$D$72:$D$79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3'!$E$72:$E$79</c:f>
              <c:numCache>
                <c:formatCode>General</c:formatCode>
                <c:ptCount val="8"/>
                <c:pt idx="0">
                  <c:v>1.2273799999999999</c:v>
                </c:pt>
                <c:pt idx="1">
                  <c:v>1.1881900000000001</c:v>
                </c:pt>
                <c:pt idx="2">
                  <c:v>1.1727099999999999</c:v>
                </c:pt>
                <c:pt idx="3">
                  <c:v>1.12974</c:v>
                </c:pt>
                <c:pt idx="4">
                  <c:v>1.07691</c:v>
                </c:pt>
                <c:pt idx="5">
                  <c:v>1.0301800000000001</c:v>
                </c:pt>
                <c:pt idx="6">
                  <c:v>0.98546</c:v>
                </c:pt>
                <c:pt idx="7">
                  <c:v>0.94318999999999997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70-433B-BE74-438DA8EA5B03}"/>
            </c:ext>
          </c:extLst>
        </c:ser>
        <c:ser>
          <c:idx val="9"/>
          <c:order val="9"/>
          <c:tx>
            <c:v>A/Zr-Li1mg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3'!$D$83:$D$90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3'!$E$83:$E$90</c:f>
              <c:numCache>
                <c:formatCode>General</c:formatCode>
                <c:ptCount val="8"/>
                <c:pt idx="0">
                  <c:v>1.1680600000000001</c:v>
                </c:pt>
                <c:pt idx="1">
                  <c:v>1.1332599999999999</c:v>
                </c:pt>
                <c:pt idx="2">
                  <c:v>1.11924</c:v>
                </c:pt>
                <c:pt idx="3">
                  <c:v>1.0805400000000001</c:v>
                </c:pt>
                <c:pt idx="4">
                  <c:v>1.0311900000000001</c:v>
                </c:pt>
                <c:pt idx="5">
                  <c:v>0.98692999999999997</c:v>
                </c:pt>
                <c:pt idx="6">
                  <c:v>0.94540999999999997</c:v>
                </c:pt>
                <c:pt idx="7">
                  <c:v>0.90666999999999998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70-433B-BE74-438DA8EA5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log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3'!$D$16:$D$23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3'!$E$16:$E$23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1.1094299999999999</c:v>
                      </c:pt>
                      <c:pt idx="1">
                        <c:v>1.0772699999999999</c:v>
                      </c:pt>
                      <c:pt idx="2">
                        <c:v>1.0663800000000001</c:v>
                      </c:pt>
                      <c:pt idx="3">
                        <c:v>1.03081</c:v>
                      </c:pt>
                      <c:pt idx="4">
                        <c:v>0.98626000000000003</c:v>
                      </c:pt>
                      <c:pt idx="5">
                        <c:v>0.94626999999999994</c:v>
                      </c:pt>
                      <c:pt idx="6" formatCode="0.00000">
                        <c:v>0.90869999999999995</c:v>
                      </c:pt>
                      <c:pt idx="7">
                        <c:v>0.87290999999999996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27AD-4D21-8D5E-D5625CF7D424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B2</c:v>
                </c:tx>
                <c:spPr>
                  <a:ln w="1270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3'!$D$108:$D$115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3'!$E$108:$E$115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1.16862</c:v>
                      </c:pt>
                      <c:pt idx="1">
                        <c:v>1.1294</c:v>
                      </c:pt>
                      <c:pt idx="2">
                        <c:v>1.1160399999999999</c:v>
                      </c:pt>
                      <c:pt idx="3">
                        <c:v>1.0836699999999999</c:v>
                      </c:pt>
                      <c:pt idx="4">
                        <c:v>1.0490999999999999</c:v>
                      </c:pt>
                      <c:pt idx="5">
                        <c:v>1.0170999999999999</c:v>
                      </c:pt>
                      <c:pt idx="6">
                        <c:v>0.92530999999999997</c:v>
                      </c:pt>
                      <c:pt idx="7">
                        <c:v>0.84433000000000002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7AD-4D21-8D5E-D5625CF7D424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C2-20mg</c:v>
                </c:tx>
                <c:spPr>
                  <a:ln w="1270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3'!$D$160:$D$167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3'!$E$160:$E$167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1.1368400000000001</c:v>
                      </c:pt>
                      <c:pt idx="1">
                        <c:v>1.1039000000000001</c:v>
                      </c:pt>
                      <c:pt idx="2">
                        <c:v>1.09118</c:v>
                      </c:pt>
                      <c:pt idx="3">
                        <c:v>1.06359</c:v>
                      </c:pt>
                      <c:pt idx="4">
                        <c:v>1.03552</c:v>
                      </c:pt>
                      <c:pt idx="5">
                        <c:v>1.0078100000000001</c:v>
                      </c:pt>
                      <c:pt idx="6">
                        <c:v>0.92989999999999995</c:v>
                      </c:pt>
                      <c:pt idx="7">
                        <c:v>0.85782999999999998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7AD-4D21-8D5E-D5625CF7D424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C2-5mg</c:v>
                </c:tx>
                <c:spPr>
                  <a:ln w="19050" cap="rnd">
                    <a:solidFill>
                      <a:srgbClr val="0070C0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3'!$C$134:$C$141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3.5259299999999998</c:v>
                      </c:pt>
                      <c:pt idx="2">
                        <c:v>35.256599999999999</c:v>
                      </c:pt>
                      <c:pt idx="3">
                        <c:v>141.02600000000001</c:v>
                      </c:pt>
                      <c:pt idx="4">
                        <c:v>246.79599999999999</c:v>
                      </c:pt>
                      <c:pt idx="5">
                        <c:v>352.59300000000002</c:v>
                      </c:pt>
                      <c:pt idx="6">
                        <c:v>705.18499999999995</c:v>
                      </c:pt>
                      <c:pt idx="7">
                        <c:v>1057.78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3'!$E$134:$E$141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1.20699</c:v>
                      </c:pt>
                      <c:pt idx="1">
                        <c:v>1.1708000000000001</c:v>
                      </c:pt>
                      <c:pt idx="2">
                        <c:v>1.1556200000000001</c:v>
                      </c:pt>
                      <c:pt idx="3">
                        <c:v>1.12476</c:v>
                      </c:pt>
                      <c:pt idx="4">
                        <c:v>1.0932599999999999</c:v>
                      </c:pt>
                      <c:pt idx="5">
                        <c:v>1.06393</c:v>
                      </c:pt>
                      <c:pt idx="6">
                        <c:v>0.97867000000000004</c:v>
                      </c:pt>
                      <c:pt idx="7">
                        <c:v>0.90022000000000002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AD-4D21-8D5E-D5625CF7D424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4"/>
          <c:tx>
            <c:v>A/SS-Clean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3'!$C$16:$C$23</c:f>
              <c:numCache>
                <c:formatCode>General</c:formatCode>
                <c:ptCount val="8"/>
                <c:pt idx="0">
                  <c:v>0</c:v>
                </c:pt>
                <c:pt idx="1">
                  <c:v>3.5256599999999998</c:v>
                </c:pt>
                <c:pt idx="2">
                  <c:v>35.256599999999999</c:v>
                </c:pt>
                <c:pt idx="3">
                  <c:v>176.28299999999999</c:v>
                </c:pt>
                <c:pt idx="4">
                  <c:v>352.56599999999997</c:v>
                </c:pt>
                <c:pt idx="5">
                  <c:v>528.84900000000005</c:v>
                </c:pt>
                <c:pt idx="6">
                  <c:v>705.13199999999995</c:v>
                </c:pt>
                <c:pt idx="7">
                  <c:v>881.41399999999999</c:v>
                </c:pt>
              </c:numCache>
            </c:numRef>
          </c:xVal>
          <c:yVal>
            <c:numRef>
              <c:f>'Results 3'!$E$16:$E$23</c:f>
              <c:numCache>
                <c:formatCode>General</c:formatCode>
                <c:ptCount val="8"/>
                <c:pt idx="0">
                  <c:v>1.1094299999999999</c:v>
                </c:pt>
                <c:pt idx="1">
                  <c:v>1.0772699999999999</c:v>
                </c:pt>
                <c:pt idx="2">
                  <c:v>1.0663800000000001</c:v>
                </c:pt>
                <c:pt idx="3">
                  <c:v>1.03081</c:v>
                </c:pt>
                <c:pt idx="4">
                  <c:v>0.98626000000000003</c:v>
                </c:pt>
                <c:pt idx="5">
                  <c:v>0.94626999999999994</c:v>
                </c:pt>
                <c:pt idx="6" formatCode="0.00000">
                  <c:v>0.90869999999999995</c:v>
                </c:pt>
                <c:pt idx="7">
                  <c:v>0.87290999999999996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7AD-4D21-8D5E-D5625CF7D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04768"/>
        <c:axId val="268904288"/>
      </c:scatterChart>
      <c:valAx>
        <c:axId val="160028804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 / kg-UO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.2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k-eff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2689042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68904768"/>
        <c:crosses val="max"/>
        <c:crossBetween val="midCat"/>
      </c:valAx>
      <c:valAx>
        <c:axId val="268904768"/>
        <c:scaling>
          <c:orientation val="minMax"/>
          <c:max val="705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Full Power Days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8904288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1"/>
          <c:order val="8"/>
          <c:tx>
            <c:v>A/SS-Li10mg</c:v>
          </c:tx>
          <c:spPr>
            <a:ln w="1905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4'!$D$57:$D$64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4'!$E$57:$E$64</c:f>
              <c:numCache>
                <c:formatCode>General</c:formatCode>
                <c:ptCount val="8"/>
                <c:pt idx="0">
                  <c:v>1.12459</c:v>
                </c:pt>
                <c:pt idx="1">
                  <c:v>1.0932200000000001</c:v>
                </c:pt>
                <c:pt idx="2">
                  <c:v>1.08179</c:v>
                </c:pt>
                <c:pt idx="3">
                  <c:v>1.0490699999999999</c:v>
                </c:pt>
                <c:pt idx="4">
                  <c:v>1.0041800000000001</c:v>
                </c:pt>
                <c:pt idx="5">
                  <c:v>0.96431999999999995</c:v>
                </c:pt>
                <c:pt idx="6" formatCode="0.00000">
                  <c:v>0.92623</c:v>
                </c:pt>
                <c:pt idx="7">
                  <c:v>0.89146999999999998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FB-4FBA-8169-D69096DFC330}"/>
            </c:ext>
          </c:extLst>
        </c:ser>
        <c:ser>
          <c:idx val="7"/>
          <c:order val="10"/>
          <c:tx>
            <c:v>A/Zr-Clean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4'!$D$81:$D$88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4'!$E$81:$E$88</c:f>
              <c:numCache>
                <c:formatCode>General</c:formatCode>
                <c:ptCount val="8"/>
                <c:pt idx="0">
                  <c:v>1.2827599999999999</c:v>
                </c:pt>
                <c:pt idx="1">
                  <c:v>1.2418800000000001</c:v>
                </c:pt>
                <c:pt idx="2">
                  <c:v>1.2251700000000001</c:v>
                </c:pt>
                <c:pt idx="3">
                  <c:v>1.1808700000000001</c:v>
                </c:pt>
                <c:pt idx="4">
                  <c:v>1.1259300000000001</c:v>
                </c:pt>
                <c:pt idx="5">
                  <c:v>1.07622</c:v>
                </c:pt>
                <c:pt idx="6">
                  <c:v>1.0305500000000001</c:v>
                </c:pt>
                <c:pt idx="7">
                  <c:v>0.98716999999999999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E-475C-8A47-E9FEB74E4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log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4'!$D$13:$D$20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4'!$E$13:$E$20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1.1505399999999999</c:v>
                      </c:pt>
                      <c:pt idx="1">
                        <c:v>1.11757</c:v>
                      </c:pt>
                      <c:pt idx="2">
                        <c:v>1.10528</c:v>
                      </c:pt>
                      <c:pt idx="3">
                        <c:v>1.0702400000000001</c:v>
                      </c:pt>
                      <c:pt idx="4">
                        <c:v>1.02396</c:v>
                      </c:pt>
                      <c:pt idx="5">
                        <c:v>0.98189000000000004</c:v>
                      </c:pt>
                      <c:pt idx="6" formatCode="0.00000">
                        <c:v>0.94372999999999996</c:v>
                      </c:pt>
                      <c:pt idx="7">
                        <c:v>0.90688000000000002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414E-475C-8A47-E9FEB74E4013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B2</c:v>
                </c:tx>
                <c:spPr>
                  <a:ln w="1270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4'!$D$172:$D$178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4'!$E$172:$E$178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1.0440799999999999</c:v>
                      </c:pt>
                      <c:pt idx="1">
                        <c:v>0.98631000000000002</c:v>
                      </c:pt>
                      <c:pt idx="2">
                        <c:v>0.97909999999999997</c:v>
                      </c:pt>
                      <c:pt idx="3">
                        <c:v>0.95118000000000003</c:v>
                      </c:pt>
                      <c:pt idx="4">
                        <c:v>0.90968000000000004</c:v>
                      </c:pt>
                      <c:pt idx="5">
                        <c:v>0.87248999999999999</c:v>
                      </c:pt>
                      <c:pt idx="6">
                        <c:v>0.8387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14E-475C-8A47-E9FEB74E4013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C2-20mg</c:v>
                </c:tx>
                <c:spPr>
                  <a:ln w="1270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4'!$D$236:$D$243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4'!$E$236:$E$243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1.1368400000000001</c:v>
                      </c:pt>
                      <c:pt idx="1">
                        <c:v>1.1039000000000001</c:v>
                      </c:pt>
                      <c:pt idx="2">
                        <c:v>1.09118</c:v>
                      </c:pt>
                      <c:pt idx="3">
                        <c:v>1.06359</c:v>
                      </c:pt>
                      <c:pt idx="4">
                        <c:v>1.03552</c:v>
                      </c:pt>
                      <c:pt idx="5">
                        <c:v>1.0078100000000001</c:v>
                      </c:pt>
                      <c:pt idx="6">
                        <c:v>0.92989999999999995</c:v>
                      </c:pt>
                      <c:pt idx="7">
                        <c:v>0.85782999999999998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14E-475C-8A47-E9FEB74E4013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C2-5mg</c:v>
                </c:tx>
                <c:spPr>
                  <a:ln w="19050" cap="rnd">
                    <a:solidFill>
                      <a:srgbClr val="0070C0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4'!$C$210:$C$217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3.5259299999999998</c:v>
                      </c:pt>
                      <c:pt idx="2">
                        <c:v>35.256599999999999</c:v>
                      </c:pt>
                      <c:pt idx="3">
                        <c:v>141.02600000000001</c:v>
                      </c:pt>
                      <c:pt idx="4">
                        <c:v>246.79599999999999</c:v>
                      </c:pt>
                      <c:pt idx="5">
                        <c:v>352.59300000000002</c:v>
                      </c:pt>
                      <c:pt idx="6">
                        <c:v>705.18499999999995</c:v>
                      </c:pt>
                      <c:pt idx="7">
                        <c:v>1057.78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4'!$E$210:$E$217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1.20699</c:v>
                      </c:pt>
                      <c:pt idx="1">
                        <c:v>1.1708000000000001</c:v>
                      </c:pt>
                      <c:pt idx="2">
                        <c:v>1.1556200000000001</c:v>
                      </c:pt>
                      <c:pt idx="3">
                        <c:v>1.12476</c:v>
                      </c:pt>
                      <c:pt idx="4">
                        <c:v>1.0932599999999999</c:v>
                      </c:pt>
                      <c:pt idx="5">
                        <c:v>1.06393</c:v>
                      </c:pt>
                      <c:pt idx="6">
                        <c:v>0.97867000000000004</c:v>
                      </c:pt>
                      <c:pt idx="7">
                        <c:v>0.90022000000000002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14E-475C-8A47-E9FEB74E401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A/SS-Li0_1mg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4'!$D$57:$D$64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4'!$E$57:$E$64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1.12459</c:v>
                      </c:pt>
                      <c:pt idx="1">
                        <c:v>1.0932200000000001</c:v>
                      </c:pt>
                      <c:pt idx="2">
                        <c:v>1.08179</c:v>
                      </c:pt>
                      <c:pt idx="3">
                        <c:v>1.0490699999999999</c:v>
                      </c:pt>
                      <c:pt idx="4">
                        <c:v>1.0041800000000001</c:v>
                      </c:pt>
                      <c:pt idx="5">
                        <c:v>0.96431999999999995</c:v>
                      </c:pt>
                      <c:pt idx="6" formatCode="0.00000">
                        <c:v>0.92623</c:v>
                      </c:pt>
                      <c:pt idx="7">
                        <c:v>0.89146999999999998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14E-475C-8A47-E9FEB74E401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A/SS-Li1mg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4'!$D$68:$D$75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4'!$E$68:$E$75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1.1120300000000001</c:v>
                      </c:pt>
                      <c:pt idx="1">
                        <c:v>1.0802700000000001</c:v>
                      </c:pt>
                      <c:pt idx="2">
                        <c:v>1.0698300000000001</c:v>
                      </c:pt>
                      <c:pt idx="3">
                        <c:v>1.0376099999999999</c:v>
                      </c:pt>
                      <c:pt idx="4">
                        <c:v>0.99497999999999998</c:v>
                      </c:pt>
                      <c:pt idx="5">
                        <c:v>0.95506000000000002</c:v>
                      </c:pt>
                      <c:pt idx="6" formatCode="0.00000">
                        <c:v>0.91849000000000003</c:v>
                      </c:pt>
                      <c:pt idx="7">
                        <c:v>0.88426000000000005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14E-475C-8A47-E9FEB74E4013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A/SS-Li05mg</c:v>
                </c:tx>
                <c:spPr>
                  <a:ln w="19050" cap="rnd">
                    <a:solidFill>
                      <a:srgbClr val="0070C0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  <a:prstDash val="lgDash"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4'!$D$46:$D$53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4'!$E$46:$E$53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1.1416299999999999</c:v>
                      </c:pt>
                      <c:pt idx="1">
                        <c:v>1.1084799999999999</c:v>
                      </c:pt>
                      <c:pt idx="2">
                        <c:v>1.09622</c:v>
                      </c:pt>
                      <c:pt idx="3">
                        <c:v>1.0630599999999999</c:v>
                      </c:pt>
                      <c:pt idx="4">
                        <c:v>1.01667</c:v>
                      </c:pt>
                      <c:pt idx="5">
                        <c:v>0.97570999999999997</c:v>
                      </c:pt>
                      <c:pt idx="6" formatCode="0.00000">
                        <c:v>0.93664999999999998</c:v>
                      </c:pt>
                      <c:pt idx="7">
                        <c:v>0.90022999999999997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3FB-4FBA-8169-D69096DFC330}"/>
                  </c:ext>
                </c:extLst>
              </c15:ser>
            </c15:filteredScatterSeries>
            <c15:filteredScatterSeries>
              <c15:ser>
                <c:idx val="12"/>
                <c:order val="9"/>
                <c:tx>
                  <c:v>A/SS-Li15mg</c:v>
                </c:tx>
                <c:spPr>
                  <a:ln w="19050" cap="rnd">
                    <a:solidFill>
                      <a:srgbClr val="0070C0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4'!$D$68:$D$75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4'!$E$68:$E$75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1.1120300000000001</c:v>
                      </c:pt>
                      <c:pt idx="1">
                        <c:v>1.0802700000000001</c:v>
                      </c:pt>
                      <c:pt idx="2">
                        <c:v>1.0698300000000001</c:v>
                      </c:pt>
                      <c:pt idx="3">
                        <c:v>1.0376099999999999</c:v>
                      </c:pt>
                      <c:pt idx="4">
                        <c:v>0.99497999999999998</c:v>
                      </c:pt>
                      <c:pt idx="5">
                        <c:v>0.95506000000000002</c:v>
                      </c:pt>
                      <c:pt idx="6" formatCode="0.00000">
                        <c:v>0.91849000000000003</c:v>
                      </c:pt>
                      <c:pt idx="7">
                        <c:v>0.88426000000000005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3FB-4FBA-8169-D69096DFC330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v>A/Zr-Li10mg</c:v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4'!$D$125:$D$132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4'!$E$125:$E$132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1.2501</c:v>
                      </c:pt>
                      <c:pt idx="1">
                        <c:v>1.2105699999999999</c:v>
                      </c:pt>
                      <c:pt idx="2">
                        <c:v>1.19496</c:v>
                      </c:pt>
                      <c:pt idx="3">
                        <c:v>1.1529100000000001</c:v>
                      </c:pt>
                      <c:pt idx="4">
                        <c:v>1.1000000000000001</c:v>
                      </c:pt>
                      <c:pt idx="5">
                        <c:v>1.0525100000000001</c:v>
                      </c:pt>
                      <c:pt idx="6">
                        <c:v>1.0077400000000001</c:v>
                      </c:pt>
                      <c:pt idx="7">
                        <c:v>0.96616999999999997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14E-475C-8A47-E9FEB74E4013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v>A-Zr-Li15mg</c:v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4'!$D$136:$D$143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4'!$E$136:$E$143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1.2337499999999999</c:v>
                      </c:pt>
                      <c:pt idx="1">
                        <c:v>1.19503</c:v>
                      </c:pt>
                      <c:pt idx="2">
                        <c:v>1.1802299999999999</c:v>
                      </c:pt>
                      <c:pt idx="3">
                        <c:v>1.13896</c:v>
                      </c:pt>
                      <c:pt idx="4">
                        <c:v>1.0867899999999999</c:v>
                      </c:pt>
                      <c:pt idx="5">
                        <c:v>1.0401800000000001</c:v>
                      </c:pt>
                      <c:pt idx="6">
                        <c:v>0.99697999999999998</c:v>
                      </c:pt>
                      <c:pt idx="7">
                        <c:v>0.95591999999999999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5E4-45DA-A211-034813545B6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A-Zr-Li05mg</c:v>
                </c:tx>
                <c:spPr>
                  <a:ln w="19050" cap="rnd">
                    <a:solidFill>
                      <a:schemeClr val="tx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4'!$D$114:$D$121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4'!$E$114:$E$121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1.2660100000000001</c:v>
                      </c:pt>
                      <c:pt idx="1">
                        <c:v>1.2257199999999999</c:v>
                      </c:pt>
                      <c:pt idx="2">
                        <c:v>1.2101999999999999</c:v>
                      </c:pt>
                      <c:pt idx="3">
                        <c:v>1.16754</c:v>
                      </c:pt>
                      <c:pt idx="4">
                        <c:v>1.1128899999999999</c:v>
                      </c:pt>
                      <c:pt idx="5">
                        <c:v>1.06385</c:v>
                      </c:pt>
                      <c:pt idx="6">
                        <c:v>1.0194099999999999</c:v>
                      </c:pt>
                      <c:pt idx="7">
                        <c:v>0.97713000000000005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5E4-45DA-A211-034813545B6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A-Zr-Li20mg</c:v>
                </c:tx>
                <c:spPr>
                  <a:ln w="19050" cap="rnd">
                    <a:solidFill>
                      <a:schemeClr val="tx1"/>
                    </a:solidFill>
                    <a:prstDash val="lgDashDot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4'!$D$147:$D$154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4'!$E$147:$E$154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1.2177</c:v>
                      </c:pt>
                      <c:pt idx="1">
                        <c:v>1.1808000000000001</c:v>
                      </c:pt>
                      <c:pt idx="2">
                        <c:v>1.1663600000000001</c:v>
                      </c:pt>
                      <c:pt idx="3">
                        <c:v>1.12608</c:v>
                      </c:pt>
                      <c:pt idx="4">
                        <c:v>1.0753900000000001</c:v>
                      </c:pt>
                      <c:pt idx="5">
                        <c:v>1.02898</c:v>
                      </c:pt>
                      <c:pt idx="6">
                        <c:v>0.98621999999999999</c:v>
                      </c:pt>
                      <c:pt idx="7">
                        <c:v>0.94635000000000002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65E4-45DA-A211-034813545B67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4"/>
          <c:tx>
            <c:v>A/SS-Clean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4'!$D$13:$D$20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4'!$E$13:$E$20</c:f>
              <c:numCache>
                <c:formatCode>General</c:formatCode>
                <c:ptCount val="8"/>
                <c:pt idx="0">
                  <c:v>1.1505399999999999</c:v>
                </c:pt>
                <c:pt idx="1">
                  <c:v>1.11757</c:v>
                </c:pt>
                <c:pt idx="2">
                  <c:v>1.10528</c:v>
                </c:pt>
                <c:pt idx="3">
                  <c:v>1.0702400000000001</c:v>
                </c:pt>
                <c:pt idx="4">
                  <c:v>1.02396</c:v>
                </c:pt>
                <c:pt idx="5">
                  <c:v>0.98189000000000004</c:v>
                </c:pt>
                <c:pt idx="6" formatCode="0.00000">
                  <c:v>0.94372999999999996</c:v>
                </c:pt>
                <c:pt idx="7">
                  <c:v>0.90688000000000002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14E-475C-8A47-E9FEB74E4013}"/>
            </c:ext>
          </c:extLst>
        </c:ser>
        <c:ser>
          <c:idx val="15"/>
          <c:order val="15"/>
          <c:tx>
            <c:v>B-Zr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4'!$D$183:$D$190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4'!$E$183:$E$190</c:f>
              <c:numCache>
                <c:formatCode>General</c:formatCode>
                <c:ptCount val="8"/>
                <c:pt idx="0">
                  <c:v>1.19417</c:v>
                </c:pt>
                <c:pt idx="1">
                  <c:v>1.1112500000000001</c:v>
                </c:pt>
                <c:pt idx="2">
                  <c:v>1.0978399999999999</c:v>
                </c:pt>
                <c:pt idx="3">
                  <c:v>1.0549200000000001</c:v>
                </c:pt>
                <c:pt idx="4">
                  <c:v>1.00122</c:v>
                </c:pt>
                <c:pt idx="5">
                  <c:v>0.95201000000000002</c:v>
                </c:pt>
                <c:pt idx="6">
                  <c:v>0.90839999999999999</c:v>
                </c:pt>
                <c:pt idx="7">
                  <c:v>0.87061999999999995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E4-45DA-A211-034813545B67}"/>
            </c:ext>
          </c:extLst>
        </c:ser>
        <c:ser>
          <c:idx val="16"/>
          <c:order val="16"/>
          <c:tx>
            <c:v>B-SS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4'!$D$172:$D$179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4'!$E$172:$E$179</c:f>
              <c:numCache>
                <c:formatCode>General</c:formatCode>
                <c:ptCount val="8"/>
                <c:pt idx="0">
                  <c:v>1.0440799999999999</c:v>
                </c:pt>
                <c:pt idx="1">
                  <c:v>0.98631000000000002</c:v>
                </c:pt>
                <c:pt idx="2">
                  <c:v>0.97909999999999997</c:v>
                </c:pt>
                <c:pt idx="3">
                  <c:v>0.95118000000000003</c:v>
                </c:pt>
                <c:pt idx="4">
                  <c:v>0.90968000000000004</c:v>
                </c:pt>
                <c:pt idx="5">
                  <c:v>0.87248999999999999</c:v>
                </c:pt>
                <c:pt idx="6">
                  <c:v>0.8387</c:v>
                </c:pt>
                <c:pt idx="7">
                  <c:v>0.80906999999999996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E4-45DA-A211-034813545B67}"/>
            </c:ext>
          </c:extLst>
        </c:ser>
        <c:ser>
          <c:idx val="17"/>
          <c:order val="17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4'!$D$158:$D$165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4'!$E$158:$E$165</c:f>
              <c:numCache>
                <c:formatCode>General</c:formatCode>
                <c:ptCount val="8"/>
                <c:pt idx="0">
                  <c:v>1.17353</c:v>
                </c:pt>
                <c:pt idx="1">
                  <c:v>1.13852</c:v>
                </c:pt>
                <c:pt idx="2">
                  <c:v>1.1257600000000001</c:v>
                </c:pt>
                <c:pt idx="3">
                  <c:v>1.0890599999999999</c:v>
                </c:pt>
                <c:pt idx="4">
                  <c:v>1.04145</c:v>
                </c:pt>
                <c:pt idx="5">
                  <c:v>0.99824000000000002</c:v>
                </c:pt>
                <c:pt idx="6">
                  <c:v>0.95670999999999995</c:v>
                </c:pt>
                <c:pt idx="7">
                  <c:v>0.91866000000000003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E4-45DA-A211-034813545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04768"/>
        <c:axId val="268904288"/>
      </c:scatterChart>
      <c:valAx>
        <c:axId val="1600288047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  <c:majorUnit val="1"/>
      </c:valAx>
      <c:valAx>
        <c:axId val="1445968319"/>
        <c:scaling>
          <c:orientation val="minMax"/>
          <c:max val="1.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k-eff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  <c:majorUnit val="2.5000000000000005E-2"/>
      </c:valAx>
      <c:valAx>
        <c:axId val="2689042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68904768"/>
        <c:crosses val="max"/>
        <c:crossBetween val="midCat"/>
      </c:valAx>
      <c:valAx>
        <c:axId val="268904768"/>
        <c:scaling>
          <c:orientation val="minMax"/>
          <c:max val="881.41399999999999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268904288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323709536307961E-2"/>
                  <c:y val="0.17346383785360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4'!$E$15:$E$20</c:f>
              <c:numCache>
                <c:formatCode>General</c:formatCode>
                <c:ptCount val="6"/>
                <c:pt idx="0">
                  <c:v>1.10528</c:v>
                </c:pt>
                <c:pt idx="1">
                  <c:v>1.0702400000000001</c:v>
                </c:pt>
                <c:pt idx="2">
                  <c:v>1.02396</c:v>
                </c:pt>
                <c:pt idx="3">
                  <c:v>0.98189000000000004</c:v>
                </c:pt>
                <c:pt idx="4" formatCode="0.00000">
                  <c:v>0.94372999999999996</c:v>
                </c:pt>
                <c:pt idx="5">
                  <c:v>0.90688000000000002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E-4050-8B93-CA6C1CCD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8143"/>
        <c:axId val="130548623"/>
      </c:scatterChart>
      <c:valAx>
        <c:axId val="13054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623"/>
        <c:crosses val="autoZero"/>
        <c:crossBetween val="midCat"/>
      </c:valAx>
      <c:valAx>
        <c:axId val="13054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A/SS/0 Pu49 vs.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784169815366865"/>
                  <c:y val="0.19439024390243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4'!$Q$15:$Q$20</c:f>
              <c:numCache>
                <c:formatCode>0.00E+00</c:formatCode>
                <c:ptCount val="6"/>
                <c:pt idx="0">
                  <c:v>1672</c:v>
                </c:pt>
                <c:pt idx="1">
                  <c:v>7445</c:v>
                </c:pt>
                <c:pt idx="2">
                  <c:v>12190</c:v>
                </c:pt>
                <c:pt idx="3">
                  <c:v>15240</c:v>
                </c:pt>
                <c:pt idx="4">
                  <c:v>17200</c:v>
                </c:pt>
                <c:pt idx="5">
                  <c:v>18420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C-42C0-A251-898994A2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57599"/>
        <c:axId val="415865279"/>
      </c:scatterChart>
      <c:valAx>
        <c:axId val="41585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5279"/>
        <c:crosses val="autoZero"/>
        <c:crossBetween val="midCat"/>
      </c:valAx>
      <c:valAx>
        <c:axId val="4158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A/SS/0 Pu</a:t>
            </a:r>
            <a:r>
              <a:rPr lang="en-US" baseline="0"/>
              <a:t> v.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783449962236444"/>
                  <c:y val="0.24082125603864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4'!$AC$15:$AC$20</c:f>
              <c:numCache>
                <c:formatCode>0.00E+00</c:formatCode>
                <c:ptCount val="6"/>
                <c:pt idx="0">
                  <c:v>1.70821318</c:v>
                </c:pt>
                <c:pt idx="1">
                  <c:v>8.2677080000000007</c:v>
                </c:pt>
                <c:pt idx="2">
                  <c:v>14.89048</c:v>
                </c:pt>
                <c:pt idx="3">
                  <c:v>20.295900000000003</c:v>
                </c:pt>
                <c:pt idx="4">
                  <c:v>24.783099999999997</c:v>
                </c:pt>
                <c:pt idx="5">
                  <c:v>28.528500000000001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8-4DF8-9235-823E09AF2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70351"/>
        <c:axId val="494272751"/>
      </c:scatterChart>
      <c:valAx>
        <c:axId val="49427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2751"/>
        <c:crosses val="autoZero"/>
        <c:crossBetween val="midCat"/>
      </c:valAx>
      <c:valAx>
        <c:axId val="4942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A/Zr/0 BU v.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308926857200094"/>
                  <c:y val="0.11006046119235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4'!$E$83:$E$88</c:f>
              <c:numCache>
                <c:formatCode>General</c:formatCode>
                <c:ptCount val="6"/>
                <c:pt idx="0">
                  <c:v>1.2251700000000001</c:v>
                </c:pt>
                <c:pt idx="1">
                  <c:v>1.1808700000000001</c:v>
                </c:pt>
                <c:pt idx="2">
                  <c:v>1.1259300000000001</c:v>
                </c:pt>
                <c:pt idx="3">
                  <c:v>1.07622</c:v>
                </c:pt>
                <c:pt idx="4">
                  <c:v>1.0305500000000001</c:v>
                </c:pt>
                <c:pt idx="5">
                  <c:v>0.98716999999999999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D-4CAC-8F33-AE896D6B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31871"/>
        <c:axId val="418729951"/>
      </c:scatterChart>
      <c:valAx>
        <c:axId val="4187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29951"/>
        <c:crosses val="autoZero"/>
        <c:crossBetween val="midCat"/>
      </c:valAx>
      <c:valAx>
        <c:axId val="4187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3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A/Zr/0 BU</a:t>
            </a:r>
            <a:r>
              <a:rPr lang="en-US" baseline="0"/>
              <a:t> v. Pu49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04597170562248"/>
                  <c:y val="0.21985294117647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4'!$Q$83:$Q$88</c:f>
              <c:numCache>
                <c:formatCode>0.00E+00</c:formatCode>
                <c:ptCount val="6"/>
                <c:pt idx="0">
                  <c:v>1535</c:v>
                </c:pt>
                <c:pt idx="1">
                  <c:v>6849</c:v>
                </c:pt>
                <c:pt idx="2">
                  <c:v>11200</c:v>
                </c:pt>
                <c:pt idx="3">
                  <c:v>13930</c:v>
                </c:pt>
                <c:pt idx="4">
                  <c:v>15620</c:v>
                </c:pt>
                <c:pt idx="5">
                  <c:v>16600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21F-B8C3-02E559882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9567"/>
        <c:axId val="28462447"/>
      </c:scatterChart>
      <c:valAx>
        <c:axId val="2845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2447"/>
        <c:crosses val="autoZero"/>
        <c:crossBetween val="midCat"/>
      </c:valAx>
      <c:valAx>
        <c:axId val="284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A/Zr/0</a:t>
            </a:r>
            <a:r>
              <a:rPr lang="en-US" baseline="0"/>
              <a:t> BU v. 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857876807952197"/>
                  <c:y val="0.24317073170731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4'!$AC$83:$AC$88</c:f>
              <c:numCache>
                <c:formatCode>0.00E+00</c:formatCode>
                <c:ptCount val="6"/>
                <c:pt idx="0">
                  <c:v>1.5676883099999999</c:v>
                </c:pt>
                <c:pt idx="1">
                  <c:v>7.6038910000000008</c:v>
                </c:pt>
                <c:pt idx="2">
                  <c:v>13.707330000000001</c:v>
                </c:pt>
                <c:pt idx="3">
                  <c:v>18.665700000000001</c:v>
                </c:pt>
                <c:pt idx="4">
                  <c:v>22.764900000000001</c:v>
                </c:pt>
                <c:pt idx="5">
                  <c:v>26.161000000000001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D-49AE-AC54-2EA735EC4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41407"/>
        <c:axId val="196041887"/>
      </c:scatterChart>
      <c:valAx>
        <c:axId val="19604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1887"/>
        <c:crosses val="autoZero"/>
        <c:crossBetween val="midCat"/>
      </c:valAx>
      <c:valAx>
        <c:axId val="1960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282931</xdr:colOff>
      <xdr:row>57</xdr:row>
      <xdr:rowOff>112221</xdr:rowOff>
    </xdr:from>
    <xdr:to>
      <xdr:col>52</xdr:col>
      <xdr:colOff>539513</xdr:colOff>
      <xdr:row>89</xdr:row>
      <xdr:rowOff>160317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12F0D-C28A-49F3-9129-D75EA8F5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294906</xdr:colOff>
      <xdr:row>91</xdr:row>
      <xdr:rowOff>23753</xdr:rowOff>
    </xdr:from>
    <xdr:to>
      <xdr:col>52</xdr:col>
      <xdr:colOff>544972</xdr:colOff>
      <xdr:row>110</xdr:row>
      <xdr:rowOff>59777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054947-BDC3-4996-95F6-39165EF63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143224</xdr:colOff>
      <xdr:row>10</xdr:row>
      <xdr:rowOff>133001</xdr:rowOff>
    </xdr:from>
    <xdr:to>
      <xdr:col>61</xdr:col>
      <xdr:colOff>17767</xdr:colOff>
      <xdr:row>55</xdr:row>
      <xdr:rowOff>90339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9EF952-A3D6-4D7E-A81A-B441806F4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121926</xdr:colOff>
      <xdr:row>1</xdr:row>
      <xdr:rowOff>68580</xdr:rowOff>
    </xdr:from>
    <xdr:to>
      <xdr:col>20</xdr:col>
      <xdr:colOff>327660</xdr:colOff>
      <xdr:row>8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9693CB-BFC8-6382-C43B-5CDD491DD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392430</xdr:colOff>
      <xdr:row>0</xdr:row>
      <xdr:rowOff>0</xdr:rowOff>
    </xdr:from>
    <xdr:to>
      <xdr:col>25</xdr:col>
      <xdr:colOff>434340</xdr:colOff>
      <xdr:row>8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7284ED-FB6A-E59F-54C0-C55071EA1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499110</xdr:colOff>
      <xdr:row>0</xdr:row>
      <xdr:rowOff>0</xdr:rowOff>
    </xdr:from>
    <xdr:to>
      <xdr:col>30</xdr:col>
      <xdr:colOff>7620</xdr:colOff>
      <xdr:row>8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324D22-5198-A306-0A15-5F93FA199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83826</xdr:colOff>
      <xdr:row>70</xdr:row>
      <xdr:rowOff>68580</xdr:rowOff>
    </xdr:from>
    <xdr:to>
      <xdr:col>9</xdr:col>
      <xdr:colOff>365760</xdr:colOff>
      <xdr:row>78</xdr:row>
      <xdr:rowOff>99060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FF5A6E-3997-078D-F9DA-D27642A8C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499110</xdr:colOff>
      <xdr:row>70</xdr:row>
      <xdr:rowOff>38100</xdr:rowOff>
    </xdr:from>
    <xdr:to>
      <xdr:col>14</xdr:col>
      <xdr:colOff>350520</xdr:colOff>
      <xdr:row>78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84D69F-2A90-2F98-33D3-D83B214F1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407670</xdr:colOff>
      <xdr:row>70</xdr:row>
      <xdr:rowOff>38100</xdr:rowOff>
    </xdr:from>
    <xdr:to>
      <xdr:col>19</xdr:col>
      <xdr:colOff>220980</xdr:colOff>
      <xdr:row>78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CE8D82-75B5-9A4C-9FEC-CA619C43A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68586</xdr:colOff>
      <xdr:row>46</xdr:row>
      <xdr:rowOff>15240</xdr:rowOff>
    </xdr:from>
    <xdr:to>
      <xdr:col>9</xdr:col>
      <xdr:colOff>91440</xdr:colOff>
      <xdr:row>53</xdr:row>
      <xdr:rowOff>129540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D2D788E-6887-4B24-65E9-869F9A2CD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140970</xdr:colOff>
      <xdr:row>46</xdr:row>
      <xdr:rowOff>0</xdr:rowOff>
    </xdr:from>
    <xdr:to>
      <xdr:col>13</xdr:col>
      <xdr:colOff>266700</xdr:colOff>
      <xdr:row>53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273F7BE-119D-F2F3-EBDD-E7E13756B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308610</xdr:colOff>
      <xdr:row>45</xdr:row>
      <xdr:rowOff>137160</xdr:rowOff>
    </xdr:from>
    <xdr:to>
      <xdr:col>18</xdr:col>
      <xdr:colOff>182880</xdr:colOff>
      <xdr:row>54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44B2CC6-5A47-490F-82BD-016F08D0C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52</xdr:col>
      <xdr:colOff>566407</xdr:colOff>
      <xdr:row>57</xdr:row>
      <xdr:rowOff>159735</xdr:rowOff>
    </xdr:from>
    <xdr:to>
      <xdr:col>63</xdr:col>
      <xdr:colOff>43543</xdr:colOff>
      <xdr:row>90</xdr:row>
      <xdr:rowOff>27722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46234B4-E255-4C4D-94CE-CF85F0DC2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107583</xdr:colOff>
      <xdr:row>172</xdr:row>
      <xdr:rowOff>53788</xdr:rowOff>
    </xdr:from>
    <xdr:to>
      <xdr:col>9</xdr:col>
      <xdr:colOff>62753</xdr:colOff>
      <xdr:row>180</xdr:row>
      <xdr:rowOff>67234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9B3D6A6-939A-9806-3A35-F1E81AFA5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138954</xdr:colOff>
      <xdr:row>172</xdr:row>
      <xdr:rowOff>22412</xdr:rowOff>
    </xdr:from>
    <xdr:to>
      <xdr:col>13</xdr:col>
      <xdr:colOff>295836</xdr:colOff>
      <xdr:row>180</xdr:row>
      <xdr:rowOff>71718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9B0A2A2-AFCE-E709-1D5E-574F1ADCB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363071</xdr:colOff>
      <xdr:row>171</xdr:row>
      <xdr:rowOff>174811</xdr:rowOff>
    </xdr:from>
    <xdr:to>
      <xdr:col>18</xdr:col>
      <xdr:colOff>349623</xdr:colOff>
      <xdr:row>180</xdr:row>
      <xdr:rowOff>44823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CE3E15C-A69E-68A6-634E-227D2EBC3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468391</xdr:colOff>
      <xdr:row>15</xdr:row>
      <xdr:rowOff>70441</xdr:rowOff>
    </xdr:from>
    <xdr:to>
      <xdr:col>50</xdr:col>
      <xdr:colOff>96051</xdr:colOff>
      <xdr:row>43</xdr:row>
      <xdr:rowOff>71721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43118-65E0-4BB4-BC86-EEC09346A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75112</xdr:colOff>
      <xdr:row>114</xdr:row>
      <xdr:rowOff>15239</xdr:rowOff>
    </xdr:from>
    <xdr:to>
      <xdr:col>49</xdr:col>
      <xdr:colOff>283029</xdr:colOff>
      <xdr:row>133</xdr:row>
      <xdr:rowOff>21770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763D1-E59F-439B-8DFC-F38C0C679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87087</xdr:colOff>
      <xdr:row>134</xdr:row>
      <xdr:rowOff>65315</xdr:rowOff>
    </xdr:from>
    <xdr:to>
      <xdr:col>49</xdr:col>
      <xdr:colOff>337153</xdr:colOff>
      <xdr:row>153</xdr:row>
      <xdr:rowOff>101340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F3ED85-46CA-40E1-82EF-8F605B622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600586</xdr:colOff>
      <xdr:row>154</xdr:row>
      <xdr:rowOff>134469</xdr:rowOff>
    </xdr:from>
    <xdr:to>
      <xdr:col>51</xdr:col>
      <xdr:colOff>140677</xdr:colOff>
      <xdr:row>175</xdr:row>
      <xdr:rowOff>26893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7B832B-12E9-4EF9-863B-ABAEECB71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8275-C206-4B3A-81AC-5ABD3F29A445}">
  <dimension ref="A1:AE12"/>
  <sheetViews>
    <sheetView zoomScale="70" zoomScaleNormal="70" workbookViewId="0">
      <pane ySplit="7" topLeftCell="A8" activePane="bottomLeft" state="frozen"/>
      <selection pane="bottomLeft" activeCell="AB5" sqref="AB5"/>
    </sheetView>
  </sheetViews>
  <sheetFormatPr defaultColWidth="8.77734375" defaultRowHeight="14.4"/>
  <cols>
    <col min="1" max="1" width="34.33203125" customWidth="1"/>
    <col min="2" max="2" width="11.109375" style="7" customWidth="1"/>
    <col min="3" max="4" width="11.109375" customWidth="1"/>
    <col min="5" max="5" width="10" customWidth="1"/>
    <col min="6" max="6" width="8.77734375" style="7"/>
    <col min="9" max="9" width="8.77734375" style="7"/>
    <col min="10" max="10" width="10.88671875" customWidth="1"/>
    <col min="11" max="11" width="7.44140625" customWidth="1"/>
    <col min="13" max="13" width="12.109375" customWidth="1"/>
    <col min="14" max="14" width="7.44140625" customWidth="1"/>
    <col min="15" max="15" width="12.109375" customWidth="1"/>
    <col min="16" max="16" width="10.33203125" customWidth="1"/>
    <col min="17" max="17" width="8.77734375" style="7"/>
    <col min="18" max="18" width="12.21875" customWidth="1"/>
    <col min="19" max="19" width="7.109375" customWidth="1"/>
    <col min="21" max="21" width="9.44140625" customWidth="1"/>
    <col min="22" max="22" width="7.77734375" customWidth="1"/>
    <col min="23" max="23" width="12.77734375" customWidth="1"/>
    <col min="24" max="24" width="10.33203125" customWidth="1"/>
    <col min="25" max="25" width="6.77734375" style="7" customWidth="1"/>
    <col min="26" max="26" width="8.6640625" style="7" customWidth="1"/>
    <col min="27" max="27" width="11.77734375" style="7" customWidth="1"/>
    <col min="28" max="28" width="11.33203125" style="7" bestFit="1" customWidth="1"/>
    <col min="29" max="29" width="11.33203125" customWidth="1"/>
    <col min="30" max="30" width="15.44140625" customWidth="1"/>
    <col min="31" max="31" width="22.109375" style="7" customWidth="1"/>
  </cols>
  <sheetData>
    <row r="1" spans="1:31">
      <c r="A1" s="1"/>
      <c r="B1"/>
      <c r="F1"/>
      <c r="I1"/>
      <c r="Q1"/>
      <c r="Z1"/>
      <c r="AA1"/>
      <c r="AB1"/>
    </row>
    <row r="2" spans="1:31">
      <c r="B2"/>
      <c r="E2" t="s">
        <v>50</v>
      </c>
      <c r="F2"/>
      <c r="G2">
        <f>100*167/4000</f>
        <v>4.1749999999999998</v>
      </c>
      <c r="I2"/>
      <c r="Q2"/>
      <c r="Z2"/>
      <c r="AA2"/>
      <c r="AB2"/>
    </row>
    <row r="3" spans="1:31">
      <c r="B3"/>
      <c r="F3"/>
      <c r="I3"/>
      <c r="Q3"/>
      <c r="Z3"/>
      <c r="AA3"/>
      <c r="AB3"/>
    </row>
    <row r="4" spans="1:31">
      <c r="B4"/>
      <c r="F4"/>
      <c r="I4"/>
      <c r="Q4"/>
      <c r="Z4"/>
      <c r="AA4"/>
      <c r="AB4"/>
    </row>
    <row r="5" spans="1:31" s="6" customFormat="1" ht="15" thickBot="1">
      <c r="Y5" s="23"/>
      <c r="AE5" s="23"/>
    </row>
    <row r="6" spans="1:31">
      <c r="F6" s="8" t="s">
        <v>14</v>
      </c>
      <c r="H6" s="3"/>
      <c r="I6" s="8" t="s">
        <v>37</v>
      </c>
      <c r="M6" s="2" t="s">
        <v>47</v>
      </c>
      <c r="N6" s="2"/>
      <c r="O6" s="2" t="s">
        <v>48</v>
      </c>
      <c r="P6" s="3"/>
      <c r="Q6" s="8" t="s">
        <v>38</v>
      </c>
      <c r="U6" s="2" t="s">
        <v>47</v>
      </c>
      <c r="V6" s="2"/>
      <c r="W6" s="2" t="s">
        <v>48</v>
      </c>
      <c r="X6" s="3"/>
      <c r="Y6" s="8" t="s">
        <v>44</v>
      </c>
      <c r="Z6" s="11" t="s">
        <v>11</v>
      </c>
      <c r="AA6" s="11" t="s">
        <v>86</v>
      </c>
      <c r="AB6" s="11" t="s">
        <v>49</v>
      </c>
      <c r="AC6" s="2"/>
      <c r="AD6" s="1"/>
    </row>
    <row r="7" spans="1:31" s="6" customFormat="1" ht="15" thickBot="1">
      <c r="A7" s="4" t="s">
        <v>0</v>
      </c>
      <c r="B7" s="9" t="s">
        <v>1</v>
      </c>
      <c r="C7" s="14" t="s">
        <v>42</v>
      </c>
      <c r="D7" s="14" t="s">
        <v>90</v>
      </c>
      <c r="E7" s="14" t="s">
        <v>52</v>
      </c>
      <c r="F7" s="9" t="s">
        <v>13</v>
      </c>
      <c r="G7" s="4" t="s">
        <v>2</v>
      </c>
      <c r="H7" s="5" t="s">
        <v>3</v>
      </c>
      <c r="I7" s="9" t="s">
        <v>4</v>
      </c>
      <c r="J7" s="4" t="s">
        <v>10</v>
      </c>
      <c r="K7" s="4" t="s">
        <v>8</v>
      </c>
      <c r="L7" s="4" t="s">
        <v>6</v>
      </c>
      <c r="M7" s="5" t="s">
        <v>9</v>
      </c>
      <c r="N7" s="5" t="s">
        <v>3</v>
      </c>
      <c r="O7" s="5" t="s">
        <v>9</v>
      </c>
      <c r="P7" s="5" t="s">
        <v>3</v>
      </c>
      <c r="Q7" s="9" t="s">
        <v>4</v>
      </c>
      <c r="R7" s="4" t="s">
        <v>10</v>
      </c>
      <c r="S7" s="4" t="s">
        <v>8</v>
      </c>
      <c r="T7" s="4" t="s">
        <v>6</v>
      </c>
      <c r="U7" s="5" t="s">
        <v>7</v>
      </c>
      <c r="V7" s="5" t="s">
        <v>3</v>
      </c>
      <c r="W7" s="5" t="s">
        <v>9</v>
      </c>
      <c r="X7" s="5" t="s">
        <v>3</v>
      </c>
      <c r="Y7" s="9" t="s">
        <v>45</v>
      </c>
      <c r="Z7" s="12" t="s">
        <v>3</v>
      </c>
      <c r="AA7" s="12" t="s">
        <v>43</v>
      </c>
      <c r="AB7" s="12" t="s">
        <v>12</v>
      </c>
      <c r="AC7" s="4" t="s">
        <v>87</v>
      </c>
      <c r="AD7" s="4" t="s">
        <v>89</v>
      </c>
      <c r="AE7" s="9" t="s">
        <v>46</v>
      </c>
    </row>
    <row r="8" spans="1:31" ht="120" customHeight="1">
      <c r="A8" s="1" t="s">
        <v>39</v>
      </c>
      <c r="B8" s="7" t="s">
        <v>93</v>
      </c>
      <c r="C8" s="15">
        <v>1.28285</v>
      </c>
      <c r="D8" s="15">
        <v>1.1E-4</v>
      </c>
      <c r="E8" s="15">
        <f>(C8-1)/C8</f>
        <v>0.22048563744787</v>
      </c>
      <c r="F8" s="7">
        <v>0.40949999999999998</v>
      </c>
      <c r="G8">
        <v>144.16</v>
      </c>
      <c r="H8" s="3">
        <f t="shared" ref="H8" si="0">PI()*F8^2*G8</f>
        <v>75.945572190120131</v>
      </c>
      <c r="I8" s="7" t="s">
        <v>5</v>
      </c>
      <c r="J8" s="26">
        <v>3.5000000000000003E-2</v>
      </c>
      <c r="K8">
        <v>9.5</v>
      </c>
      <c r="L8">
        <v>264</v>
      </c>
      <c r="M8" s="10">
        <f t="shared" ref="M8" si="1">H8*L8*K8*((J8*235+(1-J8)*238)/((J8*235+(1-J8)*238)+2*16))</f>
        <v>167888.31329069051</v>
      </c>
      <c r="N8" s="10">
        <f t="shared" ref="N8" si="2">H8*L8</f>
        <v>20049.631058191713</v>
      </c>
      <c r="O8" s="10">
        <f t="shared" ref="O8" si="3">M8*Y8</f>
        <v>3525654.5791045008</v>
      </c>
      <c r="P8" s="10">
        <f t="shared" ref="P8" si="4">N8*Y8</f>
        <v>421042.252222026</v>
      </c>
      <c r="Q8" s="7" t="s">
        <v>5</v>
      </c>
      <c r="R8" s="119">
        <v>0</v>
      </c>
      <c r="S8">
        <v>9.5</v>
      </c>
      <c r="T8">
        <v>0</v>
      </c>
      <c r="U8" s="10">
        <f t="shared" ref="U8" si="5">H8*T8*S8*((R8*235+(1-R8)*238)/((R8*235+(1-R8)*238)+2*16))</f>
        <v>0</v>
      </c>
      <c r="V8" s="10">
        <f t="shared" ref="V8" si="6">H8*T8</f>
        <v>0</v>
      </c>
      <c r="W8" s="10">
        <f t="shared" ref="W8" si="7">U8*Y8</f>
        <v>0</v>
      </c>
      <c r="X8" s="10">
        <f t="shared" ref="X8" si="8">V8*Y8</f>
        <v>0</v>
      </c>
      <c r="Y8" s="24">
        <v>21</v>
      </c>
      <c r="Z8" s="13">
        <f t="shared" ref="Z8" si="9">Y8*(N8+V8)</f>
        <v>421042.252222026</v>
      </c>
      <c r="AA8" s="13">
        <f t="shared" ref="AA8" si="10">(K8*N8+S8*V8)*Y8/1000</f>
        <v>3999.9013961092464</v>
      </c>
      <c r="AB8" s="25">
        <f t="shared" ref="AB8" si="11">100000000/(Y8*(M8+U8))</f>
        <v>28.363527327001933</v>
      </c>
      <c r="AC8">
        <f>100000/(Z8/1000)</f>
        <v>237.50585475033876</v>
      </c>
      <c r="AD8">
        <f>100000000/(Z8/(PI()*F8^2))</f>
        <v>125.12151801829937</v>
      </c>
      <c r="AE8" s="7" t="e" vm="1">
        <v>#VALUE!</v>
      </c>
    </row>
    <row r="9" spans="1:31" ht="120" customHeight="1">
      <c r="A9" s="1" t="s">
        <v>39</v>
      </c>
      <c r="B9" s="7" t="s">
        <v>94</v>
      </c>
      <c r="C9" s="15">
        <v>1.15059</v>
      </c>
      <c r="D9" s="15">
        <v>1.4999999999999999E-4</v>
      </c>
      <c r="E9" s="15">
        <f>(C9-1)/C9</f>
        <v>0.13088067860836614</v>
      </c>
      <c r="F9" s="7">
        <v>0.40949999999999998</v>
      </c>
      <c r="G9">
        <v>144.16</v>
      </c>
      <c r="H9" s="3">
        <f t="shared" ref="H9:H12" si="12">PI()*F9^2*G9</f>
        <v>75.945572190120131</v>
      </c>
      <c r="I9" s="7" t="s">
        <v>5</v>
      </c>
      <c r="J9" s="26">
        <v>3.5000000000000003E-2</v>
      </c>
      <c r="K9">
        <v>9.5</v>
      </c>
      <c r="L9">
        <v>264</v>
      </c>
      <c r="M9" s="10">
        <f t="shared" ref="M9:M12" si="13">H9*L9*K9*((J9*235+(1-J9)*238)/((J9*235+(1-J9)*238)+2*16))</f>
        <v>167888.31329069051</v>
      </c>
      <c r="N9" s="10">
        <f t="shared" ref="N9:N12" si="14">H9*L9</f>
        <v>20049.631058191713</v>
      </c>
      <c r="O9" s="10">
        <f t="shared" ref="O9:O12" si="15">M9*Y9</f>
        <v>3525654.5791045008</v>
      </c>
      <c r="P9" s="10">
        <f t="shared" ref="P9:P12" si="16">N9*Y9</f>
        <v>421042.252222026</v>
      </c>
      <c r="Q9" s="7" t="s">
        <v>5</v>
      </c>
      <c r="R9" s="119">
        <v>0</v>
      </c>
      <c r="S9">
        <v>9.5</v>
      </c>
      <c r="T9">
        <v>0</v>
      </c>
      <c r="U9" s="10">
        <f t="shared" ref="U9:U12" si="17">H9*T9*S9*((R9*235+(1-R9)*238)/((R9*235+(1-R9)*238)+2*16))</f>
        <v>0</v>
      </c>
      <c r="V9" s="10">
        <f t="shared" ref="V9:V12" si="18">H9*T9</f>
        <v>0</v>
      </c>
      <c r="W9" s="10">
        <f t="shared" ref="W9:W12" si="19">U9*Y9</f>
        <v>0</v>
      </c>
      <c r="X9" s="10">
        <f t="shared" ref="X9:X12" si="20">V9*Y9</f>
        <v>0</v>
      </c>
      <c r="Y9" s="24">
        <v>21</v>
      </c>
      <c r="Z9" s="13">
        <f t="shared" ref="Z9:Z12" si="21">Y9*(N9+V9)</f>
        <v>421042.252222026</v>
      </c>
      <c r="AA9" s="13">
        <f t="shared" ref="AA9:AA12" si="22">(K9*N9+S9*V9)*Y9/1000</f>
        <v>3999.9013961092464</v>
      </c>
      <c r="AB9" s="25">
        <f t="shared" ref="AB9:AB12" si="23">100000000/(Y9*(M9+U9))</f>
        <v>28.363527327001933</v>
      </c>
      <c r="AC9">
        <f>100000/(Z9/1000)</f>
        <v>237.50585475033876</v>
      </c>
      <c r="AD9">
        <f t="shared" ref="AD9:AD12" si="24">100000000/(Z9/(PI()*F9^2))</f>
        <v>125.12151801829937</v>
      </c>
      <c r="AE9" s="7" t="e" vm="1">
        <v>#VALUE!</v>
      </c>
    </row>
    <row r="10" spans="1:31" ht="120" customHeight="1">
      <c r="A10" t="s">
        <v>88</v>
      </c>
      <c r="B10" s="7" t="s">
        <v>91</v>
      </c>
      <c r="C10" s="15">
        <v>1.1944900000000001</v>
      </c>
      <c r="D10" s="15">
        <v>1.2999999999999999E-4</v>
      </c>
      <c r="E10" s="15"/>
      <c r="F10" s="7">
        <v>0.40949999999999998</v>
      </c>
      <c r="G10">
        <v>144.16</v>
      </c>
      <c r="H10" s="3">
        <f t="shared" ref="H10" si="25">PI()*F10^2*G10</f>
        <v>75.945572190120131</v>
      </c>
      <c r="I10" s="8" t="s">
        <v>5</v>
      </c>
      <c r="J10" s="26">
        <v>3.5000000000000003E-2</v>
      </c>
      <c r="K10">
        <v>9.5</v>
      </c>
      <c r="L10" s="180">
        <v>200</v>
      </c>
      <c r="M10" s="10">
        <f t="shared" ref="M10" si="26">H10*L10*K10*((J10*235+(1-J10)*238)/((J10*235+(1-J10)*238)+2*16))</f>
        <v>127188.11612931101</v>
      </c>
      <c r="N10" s="10">
        <f t="shared" ref="N10" si="27">H10*L10</f>
        <v>15189.114438024026</v>
      </c>
      <c r="O10" s="10">
        <f t="shared" ref="O10" si="28">M10*Y10</f>
        <v>3179702.9032327752</v>
      </c>
      <c r="P10" s="10">
        <f t="shared" ref="P10" si="29">N10*Y10</f>
        <v>379727.86095060065</v>
      </c>
      <c r="Q10" s="8" t="s">
        <v>72</v>
      </c>
      <c r="R10">
        <v>2.5000000000000001E-3</v>
      </c>
      <c r="S10">
        <v>18.95</v>
      </c>
      <c r="T10" s="180">
        <v>64</v>
      </c>
      <c r="U10" s="10">
        <f t="shared" ref="U10" si="30">H10*T10*S10*((R10*235+(1-R10)*238)/((R10*235+(1-R10)*238)+2*16))</f>
        <v>81190.126420895569</v>
      </c>
      <c r="V10" s="10">
        <f t="shared" ref="V10" si="31">H10*T10</f>
        <v>4860.5166201676884</v>
      </c>
      <c r="W10" s="10">
        <f t="shared" ref="W10" si="32">U10*Y10</f>
        <v>2029753.1605223892</v>
      </c>
      <c r="X10" s="10">
        <f t="shared" ref="X10" si="33">V10*Y10</f>
        <v>121512.91550419221</v>
      </c>
      <c r="Y10" s="24">
        <v>25</v>
      </c>
      <c r="Z10" s="13">
        <f t="shared" ref="Z10" si="34">Y10*(N10+V10)</f>
        <v>501240.77645479282</v>
      </c>
      <c r="AA10" s="179">
        <f>(K10*N10)*Y10/1000</f>
        <v>3607.4146790307059</v>
      </c>
      <c r="AB10" s="25">
        <f t="shared" ref="AB10" si="35">100000000/(Y10*(M10+U10))</f>
        <v>19.195862058565169</v>
      </c>
      <c r="AC10">
        <f>100000/(Z10/1000)</f>
        <v>199.50491799028458</v>
      </c>
      <c r="AD10">
        <f t="shared" si="24"/>
        <v>105.10207513537148</v>
      </c>
      <c r="AE10" s="7" t="e" vm="2">
        <v>#VALUE!</v>
      </c>
    </row>
    <row r="11" spans="1:31" ht="120" customHeight="1">
      <c r="A11" t="s">
        <v>88</v>
      </c>
      <c r="B11" s="7" t="s">
        <v>92</v>
      </c>
      <c r="C11" s="15">
        <v>1.0439799999999999</v>
      </c>
      <c r="D11" s="15">
        <v>1.3999999999999999E-4</v>
      </c>
      <c r="E11" s="15"/>
      <c r="F11" s="7">
        <v>0.40949999999999998</v>
      </c>
      <c r="G11">
        <v>144.16</v>
      </c>
      <c r="H11" s="3">
        <f t="shared" si="12"/>
        <v>75.945572190120131</v>
      </c>
      <c r="I11" s="8" t="s">
        <v>5</v>
      </c>
      <c r="J11" s="26">
        <v>3.5000000000000003E-2</v>
      </c>
      <c r="K11">
        <v>9.5</v>
      </c>
      <c r="L11" s="180">
        <v>200</v>
      </c>
      <c r="M11" s="10">
        <f t="shared" si="13"/>
        <v>127188.11612931101</v>
      </c>
      <c r="N11" s="10">
        <f t="shared" si="14"/>
        <v>15189.114438024026</v>
      </c>
      <c r="O11" s="10">
        <f t="shared" si="15"/>
        <v>3179702.9032327752</v>
      </c>
      <c r="P11" s="10">
        <f t="shared" si="16"/>
        <v>379727.86095060065</v>
      </c>
      <c r="Q11" s="8" t="s">
        <v>72</v>
      </c>
      <c r="R11">
        <v>2.5000000000000001E-3</v>
      </c>
      <c r="S11">
        <v>18.95</v>
      </c>
      <c r="T11" s="180">
        <v>64</v>
      </c>
      <c r="U11" s="10">
        <f t="shared" si="17"/>
        <v>81190.126420895569</v>
      </c>
      <c r="V11" s="10">
        <f t="shared" si="18"/>
        <v>4860.5166201676884</v>
      </c>
      <c r="W11" s="10">
        <f t="shared" si="19"/>
        <v>2029753.1605223892</v>
      </c>
      <c r="X11" s="10">
        <f t="shared" si="20"/>
        <v>121512.91550419221</v>
      </c>
      <c r="Y11" s="24">
        <v>25</v>
      </c>
      <c r="Z11" s="13">
        <f t="shared" si="21"/>
        <v>501240.77645479282</v>
      </c>
      <c r="AA11" s="179">
        <f>(K11*N11)*Y11/1000</f>
        <v>3607.4146790307059</v>
      </c>
      <c r="AB11" s="25">
        <f t="shared" si="23"/>
        <v>19.195862058565169</v>
      </c>
      <c r="AC11">
        <f>100000/(Z11/1000)</f>
        <v>199.50491799028458</v>
      </c>
      <c r="AD11">
        <f t="shared" si="24"/>
        <v>105.10207513537148</v>
      </c>
      <c r="AE11" s="7" t="e" vm="2">
        <v>#VALUE!</v>
      </c>
    </row>
    <row r="12" spans="1:31" ht="120" customHeight="1">
      <c r="A12" t="s">
        <v>40</v>
      </c>
      <c r="B12" s="7" t="s">
        <v>41</v>
      </c>
      <c r="C12" s="15"/>
      <c r="D12" s="15"/>
      <c r="E12" s="15"/>
      <c r="F12" s="7">
        <v>0.40949999999999998</v>
      </c>
      <c r="G12">
        <v>144.16</v>
      </c>
      <c r="H12" s="3">
        <f t="shared" si="12"/>
        <v>75.945572190120131</v>
      </c>
      <c r="I12" s="7" t="s">
        <v>5</v>
      </c>
      <c r="J12" s="26">
        <v>0.04</v>
      </c>
      <c r="K12">
        <v>9.5</v>
      </c>
      <c r="L12">
        <v>196</v>
      </c>
      <c r="M12" s="10">
        <f t="shared" si="13"/>
        <v>124643.42193135733</v>
      </c>
      <c r="N12" s="10">
        <f t="shared" si="14"/>
        <v>14885.332149263546</v>
      </c>
      <c r="O12" s="10">
        <f t="shared" si="15"/>
        <v>2617511.8605585038</v>
      </c>
      <c r="P12" s="10">
        <f t="shared" si="16"/>
        <v>312591.97513453447</v>
      </c>
      <c r="Q12" s="7" t="s">
        <v>51</v>
      </c>
      <c r="R12">
        <v>7.2040000000000003E-3</v>
      </c>
      <c r="S12">
        <v>18.7</v>
      </c>
      <c r="T12">
        <v>68</v>
      </c>
      <c r="U12" s="10">
        <f t="shared" si="17"/>
        <v>85125.856820775371</v>
      </c>
      <c r="V12" s="10">
        <f t="shared" si="18"/>
        <v>5164.2989089281691</v>
      </c>
      <c r="W12" s="10">
        <f t="shared" si="19"/>
        <v>1787642.9932362828</v>
      </c>
      <c r="X12" s="10">
        <f t="shared" si="20"/>
        <v>108450.27708749156</v>
      </c>
      <c r="Y12" s="24">
        <v>21</v>
      </c>
      <c r="Z12" s="13">
        <f t="shared" si="21"/>
        <v>421042.252222026</v>
      </c>
      <c r="AA12" s="13">
        <f t="shared" si="22"/>
        <v>4997.6439453141693</v>
      </c>
      <c r="AB12" s="25">
        <f t="shared" si="23"/>
        <v>22.7006775741052</v>
      </c>
      <c r="AC12">
        <f>100000/(Z12/1000)</f>
        <v>237.50585475033876</v>
      </c>
      <c r="AD12">
        <f t="shared" si="24"/>
        <v>125.12151801829937</v>
      </c>
      <c r="AE12" s="7" t="e" vm="2">
        <v>#VALUE!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7502-C543-43FF-A41C-F7CA224243DB}">
  <dimension ref="A4:BA245"/>
  <sheetViews>
    <sheetView tabSelected="1" zoomScale="85" zoomScaleNormal="85" workbookViewId="0">
      <pane xSplit="5" topLeftCell="F1" activePane="topRight" state="frozen"/>
      <selection pane="topRight" activeCell="R35" sqref="R35"/>
    </sheetView>
  </sheetViews>
  <sheetFormatPr defaultColWidth="8.77734375" defaultRowHeight="14.4"/>
  <cols>
    <col min="1" max="1" width="9.88671875" customWidth="1"/>
    <col min="2" max="2" width="10" customWidth="1"/>
    <col min="3" max="3" width="8.6640625" style="7" customWidth="1"/>
    <col min="4" max="4" width="6" customWidth="1"/>
    <col min="5" max="5" width="9.5546875" style="248" customWidth="1"/>
    <col min="6" max="6" width="9.44140625" customWidth="1"/>
    <col min="7" max="7" width="10.33203125" customWidth="1"/>
    <col min="8" max="8" width="7.33203125" customWidth="1"/>
    <col min="9" max="9" width="11.77734375" style="7" customWidth="1"/>
    <col min="10" max="10" width="12.109375" style="230" customWidth="1"/>
    <col min="11" max="11" width="10.5546875" style="262" customWidth="1"/>
    <col min="12" max="12" width="9.77734375" customWidth="1"/>
    <col min="13" max="13" width="8.77734375" style="230"/>
    <col min="14" max="14" width="10.21875" style="262" customWidth="1"/>
    <col min="15" max="15" width="9.77734375" customWidth="1"/>
    <col min="16" max="16" width="8.77734375" style="230"/>
    <col min="17" max="17" width="10" style="262" customWidth="1"/>
    <col min="18" max="18" width="9.77734375" customWidth="1"/>
    <col min="19" max="19" width="8.77734375" style="230"/>
    <col min="20" max="20" width="10.5546875" style="262" customWidth="1"/>
    <col min="21" max="21" width="9.77734375" customWidth="1"/>
    <col min="22" max="22" width="8.77734375" style="230"/>
    <col min="23" max="23" width="10.5546875" style="262" customWidth="1"/>
    <col min="24" max="24" width="9.77734375" customWidth="1"/>
    <col min="25" max="25" width="8.77734375" style="230"/>
    <col min="26" max="26" width="10.33203125" style="262" customWidth="1"/>
    <col min="29" max="29" width="8.77734375" style="7"/>
    <col min="30" max="30" width="10.33203125" customWidth="1"/>
    <col min="31" max="31" width="8.77734375" style="316"/>
    <col min="32" max="32" width="8.77734375" style="7"/>
    <col min="34" max="34" width="9.77734375" bestFit="1" customWidth="1"/>
    <col min="35" max="35" width="8.77734375" style="7"/>
    <col min="37" max="37" width="8.77734375" style="7"/>
  </cols>
  <sheetData>
    <row r="4" spans="1:39">
      <c r="A4" s="143" t="s">
        <v>80</v>
      </c>
      <c r="B4" s="128"/>
    </row>
    <row r="5" spans="1:39">
      <c r="A5" s="144" t="s">
        <v>81</v>
      </c>
      <c r="B5" s="144"/>
    </row>
    <row r="6" spans="1:39">
      <c r="A6" s="145" t="s">
        <v>82</v>
      </c>
      <c r="B6" s="145"/>
    </row>
    <row r="7" spans="1:39">
      <c r="A7" s="149" t="s">
        <v>83</v>
      </c>
      <c r="B7" s="149"/>
    </row>
    <row r="10" spans="1:39" s="128" customFormat="1">
      <c r="C10" s="136"/>
      <c r="E10" s="249"/>
      <c r="I10" s="136"/>
      <c r="J10" s="231"/>
      <c r="K10" s="263"/>
      <c r="M10" s="231"/>
      <c r="N10" s="263"/>
      <c r="P10" s="231"/>
      <c r="Q10" s="263"/>
      <c r="S10" s="231"/>
      <c r="T10" s="263"/>
      <c r="V10" s="231"/>
      <c r="W10" s="263"/>
      <c r="Y10" s="231"/>
      <c r="Z10" s="263"/>
      <c r="AC10" s="136"/>
      <c r="AE10" s="317"/>
      <c r="AF10" s="136"/>
      <c r="AI10" s="136"/>
      <c r="AK10" s="136"/>
    </row>
    <row r="11" spans="1:39" s="186" customFormat="1">
      <c r="A11" s="187" t="s">
        <v>75</v>
      </c>
      <c r="B11" s="186" t="s">
        <v>74</v>
      </c>
      <c r="C11" s="185" t="s">
        <v>76</v>
      </c>
      <c r="E11" s="250"/>
      <c r="I11" s="185" t="s">
        <v>22</v>
      </c>
      <c r="J11" s="232"/>
      <c r="K11" s="187" t="s">
        <v>25</v>
      </c>
      <c r="M11" s="232"/>
      <c r="N11" s="187" t="s">
        <v>26</v>
      </c>
      <c r="O11" s="187"/>
      <c r="P11" s="291"/>
      <c r="Q11" s="187" t="s">
        <v>27</v>
      </c>
      <c r="S11" s="232"/>
      <c r="T11" s="187" t="s">
        <v>28</v>
      </c>
      <c r="U11" s="187"/>
      <c r="V11" s="291"/>
      <c r="W11" s="187" t="s">
        <v>29</v>
      </c>
      <c r="Y11" s="232"/>
      <c r="Z11" s="187" t="s">
        <v>54</v>
      </c>
      <c r="AC11" s="185" t="s">
        <v>64</v>
      </c>
      <c r="AE11" s="318"/>
      <c r="AF11" s="185" t="s">
        <v>34</v>
      </c>
      <c r="AI11" s="185" t="s">
        <v>84</v>
      </c>
      <c r="AK11" s="185" t="s">
        <v>85</v>
      </c>
    </row>
    <row r="12" spans="1:39" s="98" customFormat="1">
      <c r="A12" s="95" t="s">
        <v>37</v>
      </c>
      <c r="B12" s="96" t="s">
        <v>53</v>
      </c>
      <c r="C12" s="97" t="s">
        <v>21</v>
      </c>
      <c r="D12" s="95" t="s">
        <v>17</v>
      </c>
      <c r="E12" s="251" t="s">
        <v>18</v>
      </c>
      <c r="F12" s="95" t="s">
        <v>19</v>
      </c>
      <c r="G12" s="95" t="s">
        <v>20</v>
      </c>
      <c r="H12" s="95" t="s">
        <v>35</v>
      </c>
      <c r="I12" s="97" t="s">
        <v>23</v>
      </c>
      <c r="J12" s="233" t="s">
        <v>24</v>
      </c>
      <c r="K12" s="264" t="s">
        <v>31</v>
      </c>
      <c r="L12" s="95" t="s">
        <v>32</v>
      </c>
      <c r="M12" s="233" t="s">
        <v>33</v>
      </c>
      <c r="N12" s="264" t="s">
        <v>31</v>
      </c>
      <c r="O12" s="95" t="s">
        <v>32</v>
      </c>
      <c r="P12" s="233" t="s">
        <v>33</v>
      </c>
      <c r="Q12" s="264" t="s">
        <v>31</v>
      </c>
      <c r="R12" s="95" t="s">
        <v>32</v>
      </c>
      <c r="S12" s="233" t="s">
        <v>33</v>
      </c>
      <c r="T12" s="264" t="s">
        <v>31</v>
      </c>
      <c r="U12" s="95" t="s">
        <v>32</v>
      </c>
      <c r="V12" s="233" t="s">
        <v>33</v>
      </c>
      <c r="W12" s="264" t="s">
        <v>31</v>
      </c>
      <c r="X12" s="95" t="s">
        <v>32</v>
      </c>
      <c r="Y12" s="233" t="s">
        <v>33</v>
      </c>
      <c r="Z12" s="264" t="s">
        <v>31</v>
      </c>
      <c r="AA12" s="95" t="s">
        <v>32</v>
      </c>
      <c r="AB12" s="95" t="s">
        <v>33</v>
      </c>
      <c r="AC12" s="97" t="s">
        <v>31</v>
      </c>
      <c r="AD12" s="95" t="s">
        <v>32</v>
      </c>
      <c r="AE12" s="319" t="s">
        <v>33</v>
      </c>
      <c r="AF12" s="97" t="s">
        <v>31</v>
      </c>
      <c r="AG12" s="95" t="s">
        <v>32</v>
      </c>
      <c r="AH12" s="95" t="s">
        <v>33</v>
      </c>
      <c r="AI12" s="97" t="s">
        <v>31</v>
      </c>
      <c r="AJ12" s="95" t="s">
        <v>32</v>
      </c>
      <c r="AK12" s="97" t="s">
        <v>31</v>
      </c>
      <c r="AL12" s="95" t="s">
        <v>32</v>
      </c>
      <c r="AM12" s="95" t="s">
        <v>33</v>
      </c>
    </row>
    <row r="13" spans="1:39">
      <c r="A13" s="1" t="s">
        <v>38</v>
      </c>
      <c r="B13" s="15" t="s">
        <v>59</v>
      </c>
      <c r="C13" s="7">
        <v>0</v>
      </c>
      <c r="D13">
        <v>0</v>
      </c>
      <c r="E13" s="241">
        <v>1.1505399999999999</v>
      </c>
      <c r="F13" s="27">
        <v>2.0000000000000001E-4</v>
      </c>
      <c r="G13" s="27">
        <v>9.8636000000000001E-2</v>
      </c>
      <c r="H13" s="22">
        <f>G13/0.0075</f>
        <v>13.151466666666668</v>
      </c>
      <c r="I13" s="163"/>
      <c r="J13" s="276"/>
      <c r="L13" s="3"/>
      <c r="O13" s="3"/>
      <c r="Q13" s="262">
        <v>0</v>
      </c>
      <c r="R13" s="3"/>
      <c r="T13" s="262">
        <v>0</v>
      </c>
      <c r="U13" s="3"/>
      <c r="W13" s="262">
        <v>0</v>
      </c>
      <c r="X13" s="3"/>
      <c r="Z13" s="262">
        <v>0</v>
      </c>
      <c r="AA13" s="3"/>
      <c r="AC13" s="7">
        <v>0</v>
      </c>
      <c r="AD13" s="3"/>
      <c r="AE13" s="316">
        <v>0</v>
      </c>
      <c r="AG13" s="3"/>
      <c r="AI13" s="154"/>
      <c r="AJ13" s="155"/>
      <c r="AK13" s="154"/>
      <c r="AL13" s="155"/>
      <c r="AM13" s="167">
        <f>AK13+AL13</f>
        <v>0</v>
      </c>
    </row>
    <row r="14" spans="1:39">
      <c r="A14" s="1" t="s">
        <v>77</v>
      </c>
      <c r="B14" s="15" t="s">
        <v>78</v>
      </c>
      <c r="C14" s="7">
        <v>3.5256599999999998</v>
      </c>
      <c r="D14">
        <v>0.1</v>
      </c>
      <c r="E14" s="241">
        <v>1.11757</v>
      </c>
      <c r="F14" s="27">
        <v>2.1000000000000001E-4</v>
      </c>
      <c r="G14" s="27">
        <v>7.1728E-2</v>
      </c>
      <c r="H14" s="22">
        <f t="shared" ref="H14:H20" si="0">G14/0.0075</f>
        <v>9.5637333333333334</v>
      </c>
      <c r="I14" s="163"/>
      <c r="J14" s="276"/>
      <c r="K14" s="16">
        <v>121400</v>
      </c>
      <c r="L14" s="158"/>
      <c r="M14" s="275">
        <f>K14+L14</f>
        <v>121400</v>
      </c>
      <c r="N14" s="16">
        <v>3403000</v>
      </c>
      <c r="O14" s="158"/>
      <c r="P14" s="275">
        <f>N14+O14</f>
        <v>3403000</v>
      </c>
      <c r="Q14" s="16">
        <v>72.06</v>
      </c>
      <c r="R14" s="158"/>
      <c r="S14" s="275">
        <f>Q14+R14</f>
        <v>72.06</v>
      </c>
      <c r="T14" s="16">
        <v>0.23719999999999999</v>
      </c>
      <c r="U14" s="158"/>
      <c r="V14" s="275">
        <f>T14+U14</f>
        <v>0.23719999999999999</v>
      </c>
      <c r="W14" s="16">
        <v>1.0859999999999999E-3</v>
      </c>
      <c r="X14" s="158"/>
      <c r="Y14" s="275">
        <f>W14+X14</f>
        <v>1.0859999999999999E-3</v>
      </c>
      <c r="Z14" s="16">
        <v>0</v>
      </c>
      <c r="AA14" s="158"/>
      <c r="AB14" s="16">
        <f>Z14+AA14</f>
        <v>0</v>
      </c>
      <c r="AC14" s="20">
        <f>(Q14+T14+W14+Z14)/1000</f>
        <v>7.2298286000000003E-2</v>
      </c>
      <c r="AD14" s="158"/>
      <c r="AE14" s="316">
        <f>AC14+AD14</f>
        <v>7.2298286000000003E-2</v>
      </c>
      <c r="AF14" s="34">
        <f>Q14/AC14/1000</f>
        <v>0.99670412656809038</v>
      </c>
      <c r="AG14" s="158"/>
      <c r="AH14" s="26">
        <f>S14/AE14/1000</f>
        <v>0.99670412656809038</v>
      </c>
      <c r="AI14" s="154"/>
      <c r="AJ14" s="155"/>
      <c r="AK14" s="154"/>
      <c r="AL14" s="155"/>
      <c r="AM14" s="167">
        <f>AK14+AL14</f>
        <v>0</v>
      </c>
    </row>
    <row r="15" spans="1:39">
      <c r="A15" s="1" t="s">
        <v>73</v>
      </c>
      <c r="B15" s="142">
        <v>0</v>
      </c>
      <c r="C15" s="7">
        <v>35.256599999999999</v>
      </c>
      <c r="D15">
        <v>1</v>
      </c>
      <c r="E15" s="241">
        <v>1.10528</v>
      </c>
      <c r="F15" s="27">
        <v>2.1000000000000001E-4</v>
      </c>
      <c r="G15" s="27">
        <v>6.2247999999999998E-2</v>
      </c>
      <c r="H15" s="22">
        <f>G15/0.0075</f>
        <v>8.2997333333333341</v>
      </c>
      <c r="I15" s="163"/>
      <c r="J15" s="276"/>
      <c r="K15" s="16">
        <v>117700</v>
      </c>
      <c r="L15" s="158"/>
      <c r="M15" s="275">
        <f t="shared" ref="M15:M20" si="1">K15+L15</f>
        <v>117700</v>
      </c>
      <c r="N15" s="16">
        <v>3401000</v>
      </c>
      <c r="O15" s="158"/>
      <c r="P15" s="275">
        <f t="shared" ref="P15:P20" si="2">N15+O15</f>
        <v>3401000</v>
      </c>
      <c r="Q15" s="16">
        <v>1672</v>
      </c>
      <c r="R15" s="158"/>
      <c r="S15" s="275">
        <f t="shared" ref="S15:S20" si="3">Q15+R15</f>
        <v>1672</v>
      </c>
      <c r="T15" s="16">
        <v>34.549999999999997</v>
      </c>
      <c r="U15" s="158"/>
      <c r="V15" s="275">
        <f t="shared" ref="V15:V20" si="4">T15+U15</f>
        <v>34.549999999999997</v>
      </c>
      <c r="W15" s="16">
        <v>1.6519999999999999</v>
      </c>
      <c r="X15" s="158"/>
      <c r="Y15" s="275">
        <f t="shared" ref="Y15:Y20" si="5">W15+X15</f>
        <v>1.6519999999999999</v>
      </c>
      <c r="Z15" s="16">
        <v>1.1180000000000001E-2</v>
      </c>
      <c r="AA15" s="158"/>
      <c r="AB15" s="16">
        <f t="shared" ref="AB15:AB20" si="6">Z15+AA15</f>
        <v>1.1180000000000001E-2</v>
      </c>
      <c r="AC15" s="20">
        <f t="shared" ref="AC15:AC20" si="7">(Q15+T15+W15+Z15)/1000</f>
        <v>1.70821318</v>
      </c>
      <c r="AD15" s="158"/>
      <c r="AE15" s="316">
        <f t="shared" ref="AE15:AE20" si="8">AC15+AD15</f>
        <v>1.70821318</v>
      </c>
      <c r="AF15" s="34">
        <f t="shared" ref="AF15:AF20" si="9">Q15/AC15/1000</f>
        <v>0.97880054994072818</v>
      </c>
      <c r="AG15" s="158"/>
      <c r="AH15" s="26">
        <f t="shared" ref="AH15:AH20" si="10">S15/AE15/1000</f>
        <v>0.97880054994072818</v>
      </c>
      <c r="AI15" s="154"/>
      <c r="AJ15" s="155"/>
      <c r="AK15" s="154"/>
      <c r="AL15" s="155"/>
      <c r="AM15" s="167">
        <f t="shared" ref="AM15:AM20" si="11">AK15+AL15</f>
        <v>0</v>
      </c>
    </row>
    <row r="16" spans="1:39">
      <c r="A16" s="194" t="e" vm="1">
        <v>#VALUE!</v>
      </c>
      <c r="B16" s="195"/>
      <c r="C16" s="7">
        <v>176.28299999999999</v>
      </c>
      <c r="D16">
        <v>5</v>
      </c>
      <c r="E16" s="241">
        <v>1.0702400000000001</v>
      </c>
      <c r="F16" s="27">
        <v>2.1000000000000001E-4</v>
      </c>
      <c r="G16" s="27">
        <v>2.9888999999999999E-2</v>
      </c>
      <c r="H16" s="22">
        <f t="shared" si="0"/>
        <v>3.9851999999999999</v>
      </c>
      <c r="I16" s="163"/>
      <c r="J16" s="276"/>
      <c r="K16" s="16">
        <v>102500</v>
      </c>
      <c r="L16" s="158"/>
      <c r="M16" s="275">
        <f t="shared" si="1"/>
        <v>102500</v>
      </c>
      <c r="N16" s="16">
        <v>3392000</v>
      </c>
      <c r="O16" s="158"/>
      <c r="P16" s="275">
        <f t="shared" si="2"/>
        <v>3392000</v>
      </c>
      <c r="Q16" s="16">
        <v>7445</v>
      </c>
      <c r="R16" s="158"/>
      <c r="S16" s="275">
        <f t="shared" si="3"/>
        <v>7445</v>
      </c>
      <c r="T16" s="16">
        <v>664.6</v>
      </c>
      <c r="U16" s="158"/>
      <c r="V16" s="275">
        <f t="shared" si="4"/>
        <v>664.6</v>
      </c>
      <c r="W16" s="16">
        <v>152.6</v>
      </c>
      <c r="X16" s="158"/>
      <c r="Y16" s="275">
        <f t="shared" si="5"/>
        <v>152.6</v>
      </c>
      <c r="Z16" s="16">
        <v>5.508</v>
      </c>
      <c r="AA16" s="158"/>
      <c r="AB16" s="16">
        <f t="shared" si="6"/>
        <v>5.508</v>
      </c>
      <c r="AC16" s="20">
        <f t="shared" si="7"/>
        <v>8.2677080000000007</v>
      </c>
      <c r="AD16" s="158"/>
      <c r="AE16" s="316">
        <f t="shared" si="8"/>
        <v>8.2677080000000007</v>
      </c>
      <c r="AF16" s="34">
        <f t="shared" si="9"/>
        <v>0.90049140584065124</v>
      </c>
      <c r="AG16" s="158"/>
      <c r="AH16" s="26">
        <f t="shared" si="10"/>
        <v>0.90049140584065124</v>
      </c>
      <c r="AI16" s="154"/>
      <c r="AJ16" s="155"/>
      <c r="AK16" s="154"/>
      <c r="AL16" s="155"/>
      <c r="AM16" s="167">
        <f t="shared" si="11"/>
        <v>0</v>
      </c>
    </row>
    <row r="17" spans="1:53">
      <c r="A17" s="194"/>
      <c r="B17" s="195"/>
      <c r="C17" s="7">
        <v>352.56599999999997</v>
      </c>
      <c r="D17">
        <v>10</v>
      </c>
      <c r="E17" s="241">
        <v>1.02396</v>
      </c>
      <c r="F17" s="27">
        <v>2.2000000000000001E-4</v>
      </c>
      <c r="G17" s="27">
        <v>-1.3931000000000001E-2</v>
      </c>
      <c r="H17" s="22">
        <f t="shared" si="0"/>
        <v>-1.8574666666666668</v>
      </c>
      <c r="I17" s="163"/>
      <c r="J17" s="276"/>
      <c r="K17" s="16">
        <v>85960</v>
      </c>
      <c r="L17" s="158"/>
      <c r="M17" s="275">
        <f t="shared" si="1"/>
        <v>85960</v>
      </c>
      <c r="N17" s="16">
        <v>3381000</v>
      </c>
      <c r="O17" s="158"/>
      <c r="P17" s="275">
        <f t="shared" si="2"/>
        <v>3381000</v>
      </c>
      <c r="Q17" s="16">
        <v>12190</v>
      </c>
      <c r="R17" s="158"/>
      <c r="S17" s="275">
        <f t="shared" si="3"/>
        <v>12190</v>
      </c>
      <c r="T17" s="16">
        <v>1892</v>
      </c>
      <c r="U17" s="158"/>
      <c r="V17" s="275">
        <f t="shared" si="4"/>
        <v>1892</v>
      </c>
      <c r="W17" s="16">
        <v>750</v>
      </c>
      <c r="X17" s="158"/>
      <c r="Y17" s="275">
        <f t="shared" si="5"/>
        <v>750</v>
      </c>
      <c r="Z17" s="16">
        <v>58.48</v>
      </c>
      <c r="AA17" s="158"/>
      <c r="AB17" s="16">
        <f t="shared" si="6"/>
        <v>58.48</v>
      </c>
      <c r="AC17" s="20">
        <f t="shared" si="7"/>
        <v>14.89048</v>
      </c>
      <c r="AD17" s="158"/>
      <c r="AE17" s="316">
        <f t="shared" si="8"/>
        <v>14.89048</v>
      </c>
      <c r="AF17" s="34">
        <f t="shared" si="9"/>
        <v>0.81864385835782316</v>
      </c>
      <c r="AG17" s="158"/>
      <c r="AH17" s="26">
        <f t="shared" si="10"/>
        <v>0.81864385835782316</v>
      </c>
      <c r="AI17" s="154"/>
      <c r="AJ17" s="155"/>
      <c r="AK17" s="154"/>
      <c r="AL17" s="155"/>
      <c r="AM17" s="167">
        <f t="shared" si="11"/>
        <v>0</v>
      </c>
      <c r="BA17" t="s">
        <v>36</v>
      </c>
    </row>
    <row r="18" spans="1:53" s="3" customFormat="1">
      <c r="A18" s="194"/>
      <c r="B18" s="195"/>
      <c r="C18" s="160">
        <v>528.84900000000005</v>
      </c>
      <c r="D18" s="3">
        <v>15</v>
      </c>
      <c r="E18" s="244">
        <v>0.98189000000000004</v>
      </c>
      <c r="F18" s="161">
        <v>2.1000000000000001E-4</v>
      </c>
      <c r="G18" s="161">
        <v>-5.6780999999999998E-2</v>
      </c>
      <c r="H18" s="162">
        <f t="shared" si="0"/>
        <v>-7.5708000000000002</v>
      </c>
      <c r="I18" s="163"/>
      <c r="J18" s="276"/>
      <c r="K18" s="158">
        <v>71700</v>
      </c>
      <c r="L18" s="158"/>
      <c r="M18" s="276">
        <f t="shared" si="1"/>
        <v>71700</v>
      </c>
      <c r="N18" s="158">
        <v>3368000</v>
      </c>
      <c r="O18" s="158"/>
      <c r="P18" s="276">
        <f t="shared" si="2"/>
        <v>3368000</v>
      </c>
      <c r="Q18" s="158">
        <v>15240</v>
      </c>
      <c r="R18" s="158"/>
      <c r="S18" s="276">
        <f t="shared" si="3"/>
        <v>15240</v>
      </c>
      <c r="T18" s="158">
        <v>3250</v>
      </c>
      <c r="U18" s="158"/>
      <c r="V18" s="276">
        <f t="shared" si="4"/>
        <v>3250</v>
      </c>
      <c r="W18" s="158">
        <v>1602</v>
      </c>
      <c r="X18" s="158"/>
      <c r="Y18" s="276">
        <f t="shared" si="5"/>
        <v>1602</v>
      </c>
      <c r="Z18" s="158">
        <v>203.9</v>
      </c>
      <c r="AA18" s="158"/>
      <c r="AB18" s="158">
        <f t="shared" si="6"/>
        <v>203.9</v>
      </c>
      <c r="AC18" s="163">
        <f t="shared" si="7"/>
        <v>20.295900000000003</v>
      </c>
      <c r="AD18" s="158"/>
      <c r="AE18" s="320">
        <f t="shared" si="8"/>
        <v>20.295900000000003</v>
      </c>
      <c r="AF18" s="165">
        <f t="shared" si="9"/>
        <v>0.75089057395828707</v>
      </c>
      <c r="AG18" s="158"/>
      <c r="AH18" s="166">
        <f t="shared" si="10"/>
        <v>0.75089057395828707</v>
      </c>
      <c r="AI18" s="154"/>
      <c r="AJ18" s="155"/>
      <c r="AK18" s="154"/>
      <c r="AL18" s="155"/>
      <c r="AM18" s="167">
        <f t="shared" si="11"/>
        <v>0</v>
      </c>
    </row>
    <row r="19" spans="1:53" s="3" customFormat="1">
      <c r="A19" s="194"/>
      <c r="B19" s="195"/>
      <c r="C19" s="160">
        <v>705.13199999999995</v>
      </c>
      <c r="D19" s="3">
        <v>20</v>
      </c>
      <c r="E19" s="252">
        <v>0.94372999999999996</v>
      </c>
      <c r="F19" s="161">
        <v>2.1000000000000001E-4</v>
      </c>
      <c r="G19" s="161">
        <v>-0.10047300000000001</v>
      </c>
      <c r="H19" s="162">
        <f t="shared" si="0"/>
        <v>-13.396400000000002</v>
      </c>
      <c r="I19" s="163"/>
      <c r="J19" s="276"/>
      <c r="K19" s="158">
        <v>59300</v>
      </c>
      <c r="L19" s="158"/>
      <c r="M19" s="276">
        <f t="shared" si="1"/>
        <v>59300</v>
      </c>
      <c r="N19" s="158">
        <v>3356000</v>
      </c>
      <c r="O19" s="158"/>
      <c r="P19" s="276">
        <f t="shared" si="2"/>
        <v>3356000</v>
      </c>
      <c r="Q19" s="158">
        <v>17200</v>
      </c>
      <c r="R19" s="158"/>
      <c r="S19" s="276">
        <f t="shared" si="3"/>
        <v>17200</v>
      </c>
      <c r="T19" s="158">
        <v>4605</v>
      </c>
      <c r="U19" s="158"/>
      <c r="V19" s="276">
        <f t="shared" si="4"/>
        <v>4605</v>
      </c>
      <c r="W19" s="158">
        <v>2518</v>
      </c>
      <c r="X19" s="158"/>
      <c r="Y19" s="276">
        <f t="shared" si="5"/>
        <v>2518</v>
      </c>
      <c r="Z19" s="158">
        <v>460.1</v>
      </c>
      <c r="AA19" s="158"/>
      <c r="AB19" s="158">
        <f t="shared" si="6"/>
        <v>460.1</v>
      </c>
      <c r="AC19" s="163">
        <f t="shared" si="7"/>
        <v>24.783099999999997</v>
      </c>
      <c r="AD19" s="158"/>
      <c r="AE19" s="320">
        <f t="shared" si="8"/>
        <v>24.783099999999997</v>
      </c>
      <c r="AF19" s="165">
        <f t="shared" si="9"/>
        <v>0.69402132905084524</v>
      </c>
      <c r="AG19" s="158"/>
      <c r="AH19" s="166">
        <f t="shared" si="10"/>
        <v>0.69402132905084524</v>
      </c>
      <c r="AI19" s="154"/>
      <c r="AJ19" s="155"/>
      <c r="AK19" s="154"/>
      <c r="AL19" s="155"/>
      <c r="AM19" s="167">
        <f t="shared" si="11"/>
        <v>0</v>
      </c>
    </row>
    <row r="20" spans="1:53" s="170" customFormat="1">
      <c r="A20" s="196"/>
      <c r="B20" s="197"/>
      <c r="C20" s="169">
        <v>881.41399999999999</v>
      </c>
      <c r="D20" s="170">
        <v>25</v>
      </c>
      <c r="E20" s="243">
        <v>0.90688000000000002</v>
      </c>
      <c r="F20" s="171">
        <v>1.9000000000000001E-4</v>
      </c>
      <c r="G20" s="171">
        <v>-0.145593</v>
      </c>
      <c r="H20" s="172">
        <f t="shared" si="0"/>
        <v>-19.412400000000002</v>
      </c>
      <c r="I20" s="173"/>
      <c r="J20" s="277"/>
      <c r="K20" s="158">
        <v>48560</v>
      </c>
      <c r="L20" s="159"/>
      <c r="M20" s="277">
        <f t="shared" si="1"/>
        <v>48560</v>
      </c>
      <c r="N20" s="158">
        <v>3343000</v>
      </c>
      <c r="O20" s="159"/>
      <c r="P20" s="277">
        <f t="shared" si="2"/>
        <v>3343000</v>
      </c>
      <c r="Q20" s="158">
        <v>18420</v>
      </c>
      <c r="R20" s="159"/>
      <c r="S20" s="277">
        <f t="shared" si="3"/>
        <v>18420</v>
      </c>
      <c r="T20" s="158">
        <v>5894</v>
      </c>
      <c r="U20" s="159"/>
      <c r="V20" s="277">
        <f t="shared" si="4"/>
        <v>5894</v>
      </c>
      <c r="W20" s="158">
        <v>3388</v>
      </c>
      <c r="X20" s="159"/>
      <c r="Y20" s="277">
        <f t="shared" si="5"/>
        <v>3388</v>
      </c>
      <c r="Z20" s="158">
        <v>826.5</v>
      </c>
      <c r="AA20" s="159"/>
      <c r="AB20" s="159">
        <f t="shared" si="6"/>
        <v>826.5</v>
      </c>
      <c r="AC20" s="173">
        <f t="shared" si="7"/>
        <v>28.528500000000001</v>
      </c>
      <c r="AD20" s="159"/>
      <c r="AE20" s="321">
        <f t="shared" si="8"/>
        <v>28.528500000000001</v>
      </c>
      <c r="AF20" s="175">
        <f t="shared" si="9"/>
        <v>0.64567011935432983</v>
      </c>
      <c r="AG20" s="159"/>
      <c r="AH20" s="176">
        <f t="shared" si="10"/>
        <v>0.64567011935432983</v>
      </c>
      <c r="AI20" s="156"/>
      <c r="AJ20" s="157"/>
      <c r="AK20" s="156"/>
      <c r="AL20" s="157"/>
      <c r="AM20" s="177">
        <f t="shared" si="11"/>
        <v>0</v>
      </c>
    </row>
    <row r="21" spans="1:53">
      <c r="A21" s="32"/>
      <c r="B21" s="32"/>
      <c r="C21"/>
      <c r="E21" s="241"/>
      <c r="F21" s="27"/>
      <c r="G21" s="27"/>
      <c r="H21" s="22"/>
      <c r="I21" s="20"/>
      <c r="J21" s="275"/>
      <c r="K21" s="265"/>
      <c r="L21" s="16"/>
      <c r="M21" s="275"/>
      <c r="N21" s="265"/>
      <c r="O21" s="16"/>
      <c r="P21" s="275"/>
      <c r="Q21" s="265"/>
      <c r="R21" s="16"/>
      <c r="S21" s="275"/>
      <c r="T21" s="265"/>
      <c r="U21" s="16"/>
      <c r="V21" s="275"/>
      <c r="W21" s="265"/>
      <c r="X21" s="16"/>
      <c r="Y21" s="275"/>
      <c r="Z21" s="265"/>
      <c r="AA21" s="16"/>
      <c r="AB21" s="16"/>
      <c r="AC21" s="20"/>
      <c r="AD21" s="16"/>
      <c r="AF21" s="34"/>
      <c r="AG21" s="16"/>
      <c r="AH21" s="26"/>
    </row>
    <row r="22" spans="1:53" s="183" customFormat="1">
      <c r="A22" s="182" t="s">
        <v>75</v>
      </c>
      <c r="B22" s="183" t="s">
        <v>74</v>
      </c>
      <c r="C22" s="184" t="s">
        <v>76</v>
      </c>
      <c r="E22" s="245"/>
      <c r="I22" s="184" t="s">
        <v>22</v>
      </c>
      <c r="J22" s="234"/>
      <c r="K22" s="182" t="s">
        <v>25</v>
      </c>
      <c r="M22" s="234"/>
      <c r="N22" s="182" t="s">
        <v>26</v>
      </c>
      <c r="O22" s="182"/>
      <c r="P22" s="292"/>
      <c r="Q22" s="182" t="s">
        <v>27</v>
      </c>
      <c r="S22" s="234"/>
      <c r="T22" s="182" t="s">
        <v>28</v>
      </c>
      <c r="U22" s="182"/>
      <c r="V22" s="292"/>
      <c r="W22" s="182" t="s">
        <v>29</v>
      </c>
      <c r="Y22" s="234"/>
      <c r="Z22" s="182" t="s">
        <v>54</v>
      </c>
      <c r="AC22" s="184" t="s">
        <v>64</v>
      </c>
      <c r="AE22" s="322"/>
      <c r="AF22" s="184" t="s">
        <v>34</v>
      </c>
      <c r="AI22" s="185" t="s">
        <v>84</v>
      </c>
      <c r="AJ22" s="186"/>
      <c r="AK22" s="185" t="s">
        <v>85</v>
      </c>
      <c r="AL22" s="186"/>
      <c r="AM22" s="186"/>
    </row>
    <row r="23" spans="1:53">
      <c r="A23" s="1" t="s">
        <v>37</v>
      </c>
      <c r="B23" s="15" t="s">
        <v>53</v>
      </c>
      <c r="C23" s="8" t="s">
        <v>21</v>
      </c>
      <c r="D23" s="1" t="s">
        <v>17</v>
      </c>
      <c r="E23" s="246" t="s">
        <v>18</v>
      </c>
      <c r="F23" s="1" t="s">
        <v>19</v>
      </c>
      <c r="G23" s="1" t="s">
        <v>20</v>
      </c>
      <c r="H23" s="1" t="s">
        <v>35</v>
      </c>
      <c r="I23" s="8" t="s">
        <v>23</v>
      </c>
      <c r="J23" s="235" t="s">
        <v>24</v>
      </c>
      <c r="K23" s="266" t="s">
        <v>31</v>
      </c>
      <c r="L23" s="1" t="s">
        <v>32</v>
      </c>
      <c r="M23" s="235" t="s">
        <v>33</v>
      </c>
      <c r="N23" s="266" t="s">
        <v>31</v>
      </c>
      <c r="O23" s="1" t="s">
        <v>32</v>
      </c>
      <c r="P23" s="235" t="s">
        <v>33</v>
      </c>
      <c r="Q23" s="266" t="s">
        <v>31</v>
      </c>
      <c r="R23" s="1" t="s">
        <v>32</v>
      </c>
      <c r="S23" s="235" t="s">
        <v>33</v>
      </c>
      <c r="T23" s="266" t="s">
        <v>31</v>
      </c>
      <c r="U23" s="1" t="s">
        <v>32</v>
      </c>
      <c r="V23" s="235" t="s">
        <v>33</v>
      </c>
      <c r="W23" s="266" t="s">
        <v>31</v>
      </c>
      <c r="X23" s="1" t="s">
        <v>32</v>
      </c>
      <c r="Y23" s="235" t="s">
        <v>33</v>
      </c>
      <c r="Z23" s="266" t="s">
        <v>31</v>
      </c>
      <c r="AA23" s="1" t="s">
        <v>32</v>
      </c>
      <c r="AB23" s="1" t="s">
        <v>33</v>
      </c>
      <c r="AC23" s="8" t="s">
        <v>31</v>
      </c>
      <c r="AD23" s="1" t="s">
        <v>32</v>
      </c>
      <c r="AE23" s="323" t="s">
        <v>33</v>
      </c>
      <c r="AF23" s="8" t="s">
        <v>31</v>
      </c>
      <c r="AG23" s="1" t="s">
        <v>32</v>
      </c>
      <c r="AH23" s="1" t="s">
        <v>33</v>
      </c>
      <c r="AI23" s="97" t="s">
        <v>31</v>
      </c>
      <c r="AJ23" s="95" t="s">
        <v>32</v>
      </c>
      <c r="AK23" s="97" t="s">
        <v>31</v>
      </c>
      <c r="AL23" s="95" t="s">
        <v>32</v>
      </c>
      <c r="AM23" s="95" t="s">
        <v>33</v>
      </c>
    </row>
    <row r="24" spans="1:53">
      <c r="A24" s="1" t="s">
        <v>38</v>
      </c>
      <c r="B24" s="15" t="s">
        <v>59</v>
      </c>
      <c r="C24" s="7">
        <v>0</v>
      </c>
      <c r="D24">
        <v>0</v>
      </c>
      <c r="E24" s="241">
        <v>1.1515599999999999</v>
      </c>
      <c r="F24" s="27">
        <v>3.2000000000000003E-4</v>
      </c>
      <c r="G24" s="27">
        <v>0.13161300000000001</v>
      </c>
      <c r="H24" s="22">
        <f>G24/0.0075</f>
        <v>17.548400000000001</v>
      </c>
      <c r="I24" s="163"/>
      <c r="J24" s="276"/>
      <c r="L24" s="3"/>
      <c r="O24" s="3"/>
      <c r="Q24" s="262">
        <v>0</v>
      </c>
      <c r="R24" s="3"/>
      <c r="T24" s="262">
        <v>0</v>
      </c>
      <c r="U24" s="3"/>
      <c r="W24" s="262">
        <v>0</v>
      </c>
      <c r="X24" s="3"/>
      <c r="Z24" s="262">
        <v>0</v>
      </c>
      <c r="AA24" s="3"/>
      <c r="AC24" s="7">
        <v>0</v>
      </c>
      <c r="AD24" s="3"/>
      <c r="AE24" s="316">
        <v>0</v>
      </c>
      <c r="AG24" s="3"/>
      <c r="AI24" s="105">
        <v>7.9099800000000008E-6</v>
      </c>
      <c r="AJ24" s="155"/>
      <c r="AK24" s="105">
        <f t="shared" ref="AK24:AK31" si="12">AI24*(7710000000000000000)*23.1662*3.016/(6.022E+23)*(C24*24*60*60)</f>
        <v>0</v>
      </c>
      <c r="AL24" s="104"/>
      <c r="AM24" s="101">
        <f>AK24+AL24</f>
        <v>0</v>
      </c>
    </row>
    <row r="25" spans="1:53">
      <c r="A25" s="1" t="s">
        <v>77</v>
      </c>
      <c r="B25" s="15" t="s">
        <v>78</v>
      </c>
      <c r="C25" s="7">
        <v>3.5256599999999998</v>
      </c>
      <c r="D25">
        <v>0.1</v>
      </c>
      <c r="E25" s="241">
        <v>1.1180000000000001</v>
      </c>
      <c r="F25" s="27">
        <v>2.4000000000000001E-4</v>
      </c>
      <c r="G25" s="27">
        <v>0.105546</v>
      </c>
      <c r="H25" s="22">
        <f t="shared" ref="H25" si="13">G25/0.0075</f>
        <v>14.072800000000001</v>
      </c>
      <c r="I25" s="163"/>
      <c r="J25" s="276"/>
      <c r="K25" s="16">
        <v>121400</v>
      </c>
      <c r="L25" s="158"/>
      <c r="M25" s="275">
        <f>K25+L25</f>
        <v>121400</v>
      </c>
      <c r="N25" s="16">
        <v>3403000</v>
      </c>
      <c r="O25" s="158"/>
      <c r="P25" s="275">
        <f>N25+O25</f>
        <v>3403000</v>
      </c>
      <c r="Q25" s="16">
        <v>72.069999999999993</v>
      </c>
      <c r="R25" s="158"/>
      <c r="S25" s="275">
        <f>Q25+R25</f>
        <v>72.069999999999993</v>
      </c>
      <c r="T25" s="16">
        <v>0.23730000000000001</v>
      </c>
      <c r="U25" s="158"/>
      <c r="V25" s="275">
        <f>T25+U25</f>
        <v>0.23730000000000001</v>
      </c>
      <c r="W25" s="16">
        <v>1.0920000000000001E-3</v>
      </c>
      <c r="X25" s="158"/>
      <c r="Y25" s="275">
        <f>W25+X25</f>
        <v>1.0920000000000001E-3</v>
      </c>
      <c r="Z25" s="16">
        <v>0</v>
      </c>
      <c r="AA25" s="158"/>
      <c r="AB25" s="16">
        <f>Z25+AA25</f>
        <v>0</v>
      </c>
      <c r="AC25" s="20">
        <f>(Q25+T25+W25+Z25)/1000</f>
        <v>7.2308391999999999E-2</v>
      </c>
      <c r="AD25" s="158"/>
      <c r="AE25" s="316">
        <f>AC25+AD25</f>
        <v>7.2308391999999999E-2</v>
      </c>
      <c r="AF25" s="34">
        <f>Q25/AC25/1000</f>
        <v>0.99670312126426486</v>
      </c>
      <c r="AG25" s="158"/>
      <c r="AH25" s="26">
        <f>S25/AE25/1000</f>
        <v>0.99670312126426486</v>
      </c>
      <c r="AI25" s="105">
        <v>7.6986299999999998E-6</v>
      </c>
      <c r="AJ25" s="155"/>
      <c r="AK25" s="105">
        <f t="shared" si="12"/>
        <v>2.0978159548849904E-3</v>
      </c>
      <c r="AL25" s="104"/>
      <c r="AM25" s="101">
        <f>AK25+AL25</f>
        <v>2.0978159548849904E-3</v>
      </c>
    </row>
    <row r="26" spans="1:53">
      <c r="A26" s="1" t="s">
        <v>73</v>
      </c>
      <c r="B26" s="142">
        <v>0.1</v>
      </c>
      <c r="C26" s="7">
        <v>35.256599999999999</v>
      </c>
      <c r="D26">
        <v>1</v>
      </c>
      <c r="E26" s="241">
        <v>1.1054200000000001</v>
      </c>
      <c r="F26" s="27">
        <v>3.1E-4</v>
      </c>
      <c r="G26" s="27">
        <v>9.5366000000000006E-2</v>
      </c>
      <c r="H26" s="22">
        <f>G26/0.0075</f>
        <v>12.715466666666668</v>
      </c>
      <c r="I26" s="163"/>
      <c r="J26" s="276"/>
      <c r="K26" s="16">
        <v>117700</v>
      </c>
      <c r="L26" s="158"/>
      <c r="M26" s="275">
        <f t="shared" ref="M26:M31" si="14">K26+L26</f>
        <v>117700</v>
      </c>
      <c r="N26" s="16">
        <v>3401000</v>
      </c>
      <c r="O26" s="158"/>
      <c r="P26" s="275">
        <f t="shared" ref="P26:P31" si="15">N26+O26</f>
        <v>3401000</v>
      </c>
      <c r="Q26" s="16">
        <v>1672</v>
      </c>
      <c r="R26" s="158"/>
      <c r="S26" s="275">
        <f t="shared" ref="S26:S31" si="16">Q26+R26</f>
        <v>1672</v>
      </c>
      <c r="T26" s="16">
        <v>34.56</v>
      </c>
      <c r="U26" s="158"/>
      <c r="V26" s="275">
        <f t="shared" ref="V26:V31" si="17">T26+U26</f>
        <v>34.56</v>
      </c>
      <c r="W26" s="16">
        <v>1.651</v>
      </c>
      <c r="X26" s="158"/>
      <c r="Y26" s="275">
        <f t="shared" ref="Y26:Y31" si="18">W26+X26</f>
        <v>1.651</v>
      </c>
      <c r="Z26" s="16">
        <v>1.1169999999999999E-2</v>
      </c>
      <c r="AA26" s="158"/>
      <c r="AB26" s="16">
        <f t="shared" ref="AB26:AB31" si="19">Z26+AA26</f>
        <v>1.1169999999999999E-2</v>
      </c>
      <c r="AC26" s="20">
        <f t="shared" ref="AC26:AC31" si="20">(Q26+T26+W26+Z26)/1000</f>
        <v>1.70822217</v>
      </c>
      <c r="AD26" s="158"/>
      <c r="AE26" s="316">
        <f t="shared" ref="AE26:AE31" si="21">AC26+AD26</f>
        <v>1.70822217</v>
      </c>
      <c r="AF26" s="34">
        <f t="shared" ref="AF26:AF31" si="22">Q26/AC26/1000</f>
        <v>0.97879539872732135</v>
      </c>
      <c r="AG26" s="158"/>
      <c r="AH26" s="26">
        <f t="shared" ref="AH26:AH31" si="23">S26/AE26/1000</f>
        <v>0.97879539872732135</v>
      </c>
      <c r="AI26" s="105">
        <v>7.54602E-6</v>
      </c>
      <c r="AJ26" s="155"/>
      <c r="AK26" s="105">
        <f t="shared" si="12"/>
        <v>2.0562309335402842E-2</v>
      </c>
      <c r="AL26" s="104"/>
      <c r="AM26" s="101">
        <f t="shared" ref="AM26:AM31" si="24">AK26+AL26</f>
        <v>2.0562309335402842E-2</v>
      </c>
    </row>
    <row r="27" spans="1:53">
      <c r="A27" s="194" t="e" vm="1">
        <v>#VALUE!</v>
      </c>
      <c r="B27" s="195"/>
      <c r="C27" s="7">
        <v>176.28299999999999</v>
      </c>
      <c r="D27">
        <v>5</v>
      </c>
      <c r="E27" s="241">
        <v>1.0704199999999999</v>
      </c>
      <c r="F27" s="27">
        <v>2.9999999999999997E-4</v>
      </c>
      <c r="G27" s="27">
        <v>6.5786999999999998E-2</v>
      </c>
      <c r="H27" s="22">
        <f t="shared" ref="H27:H31" si="25">G27/0.0075</f>
        <v>8.7715999999999994</v>
      </c>
      <c r="I27" s="163"/>
      <c r="J27" s="276"/>
      <c r="K27" s="16">
        <v>102500</v>
      </c>
      <c r="L27" s="158"/>
      <c r="M27" s="275">
        <f t="shared" si="14"/>
        <v>102500</v>
      </c>
      <c r="N27" s="16">
        <v>3392000</v>
      </c>
      <c r="O27" s="158"/>
      <c r="P27" s="275">
        <f t="shared" si="15"/>
        <v>3392000</v>
      </c>
      <c r="Q27" s="16">
        <v>7438</v>
      </c>
      <c r="R27" s="158"/>
      <c r="S27" s="275">
        <f t="shared" si="16"/>
        <v>7438</v>
      </c>
      <c r="T27" s="16">
        <v>664</v>
      </c>
      <c r="U27" s="158"/>
      <c r="V27" s="275">
        <f t="shared" si="17"/>
        <v>664</v>
      </c>
      <c r="W27" s="16">
        <v>152.6</v>
      </c>
      <c r="X27" s="158"/>
      <c r="Y27" s="275">
        <f t="shared" si="18"/>
        <v>152.6</v>
      </c>
      <c r="Z27" s="16">
        <v>5.5110000000000001</v>
      </c>
      <c r="AA27" s="158"/>
      <c r="AB27" s="16">
        <f t="shared" si="19"/>
        <v>5.5110000000000001</v>
      </c>
      <c r="AC27" s="20">
        <f t="shared" si="20"/>
        <v>8.2601110000000002</v>
      </c>
      <c r="AD27" s="158"/>
      <c r="AE27" s="316">
        <f t="shared" si="21"/>
        <v>8.2601110000000002</v>
      </c>
      <c r="AF27" s="34">
        <f t="shared" si="22"/>
        <v>0.90047216072520087</v>
      </c>
      <c r="AG27" s="158"/>
      <c r="AH27" s="26">
        <f t="shared" si="23"/>
        <v>0.90047216072520087</v>
      </c>
      <c r="AI27" s="20">
        <v>7.1605700000000001E-6</v>
      </c>
      <c r="AJ27" s="155"/>
      <c r="AK27" s="105">
        <f>AI27*(7710000000000000000)*23.1662*3.016/(6.022E+23)*(C27*24*60*60)</f>
        <v>9.7559942431775626E-2</v>
      </c>
      <c r="AL27" s="104"/>
      <c r="AM27" s="101">
        <f t="shared" si="24"/>
        <v>9.7559942431775626E-2</v>
      </c>
    </row>
    <row r="28" spans="1:53">
      <c r="A28" s="194"/>
      <c r="B28" s="195"/>
      <c r="C28" s="7">
        <v>352.56599999999997</v>
      </c>
      <c r="D28">
        <v>10</v>
      </c>
      <c r="E28" s="241">
        <v>1.02444</v>
      </c>
      <c r="F28" s="27">
        <v>2.7999999999999998E-4</v>
      </c>
      <c r="G28" s="27">
        <v>2.3857E-2</v>
      </c>
      <c r="H28" s="22">
        <f t="shared" si="25"/>
        <v>3.1809333333333334</v>
      </c>
      <c r="I28" s="163"/>
      <c r="J28" s="276"/>
      <c r="K28" s="16">
        <v>85960</v>
      </c>
      <c r="L28" s="158"/>
      <c r="M28" s="275">
        <f t="shared" si="14"/>
        <v>85960</v>
      </c>
      <c r="N28" s="16">
        <v>3381000</v>
      </c>
      <c r="O28" s="158"/>
      <c r="P28" s="275">
        <f t="shared" si="15"/>
        <v>3381000</v>
      </c>
      <c r="Q28" s="16">
        <v>12170</v>
      </c>
      <c r="R28" s="158"/>
      <c r="S28" s="275">
        <f t="shared" si="16"/>
        <v>12170</v>
      </c>
      <c r="T28" s="16">
        <v>1892</v>
      </c>
      <c r="U28" s="158"/>
      <c r="V28" s="275">
        <f t="shared" si="17"/>
        <v>1892</v>
      </c>
      <c r="W28" s="16">
        <v>749</v>
      </c>
      <c r="X28" s="158"/>
      <c r="Y28" s="275">
        <f t="shared" si="18"/>
        <v>749</v>
      </c>
      <c r="Z28" s="16">
        <v>58.46</v>
      </c>
      <c r="AA28" s="158"/>
      <c r="AB28" s="16">
        <f t="shared" si="19"/>
        <v>58.46</v>
      </c>
      <c r="AC28" s="20">
        <f t="shared" si="20"/>
        <v>14.869459999999998</v>
      </c>
      <c r="AD28" s="158"/>
      <c r="AE28" s="316">
        <f t="shared" si="21"/>
        <v>14.869459999999998</v>
      </c>
      <c r="AF28" s="34">
        <f t="shared" si="22"/>
        <v>0.81845608381205515</v>
      </c>
      <c r="AG28" s="158"/>
      <c r="AH28" s="26">
        <f t="shared" si="23"/>
        <v>0.81845608381205515</v>
      </c>
      <c r="AI28" s="105">
        <v>6.9037999999999999E-6</v>
      </c>
      <c r="AJ28" s="155"/>
      <c r="AK28" s="105">
        <f t="shared" ref="AK28:AK31" si="26">AI28*(7710000000000000000)*23.1662*3.016/(6.022E+23)*(C28*24*60*60)</f>
        <v>0.18812310488145287</v>
      </c>
      <c r="AL28" s="104"/>
      <c r="AM28" s="101">
        <f t="shared" si="24"/>
        <v>0.18812310488145287</v>
      </c>
      <c r="BA28" t="s">
        <v>36</v>
      </c>
    </row>
    <row r="29" spans="1:53" s="3" customFormat="1">
      <c r="A29" s="194"/>
      <c r="B29" s="195"/>
      <c r="C29" s="160">
        <v>528.84900000000005</v>
      </c>
      <c r="D29" s="3">
        <v>15</v>
      </c>
      <c r="E29" s="244">
        <v>0.98214000000000001</v>
      </c>
      <c r="F29" s="161">
        <v>3.4000000000000002E-4</v>
      </c>
      <c r="G29" s="161">
        <v>-1.8185E-2</v>
      </c>
      <c r="H29" s="162">
        <f t="shared" si="25"/>
        <v>-2.4246666666666665</v>
      </c>
      <c r="I29" s="163"/>
      <c r="J29" s="276"/>
      <c r="K29" s="158">
        <v>71680</v>
      </c>
      <c r="L29" s="158"/>
      <c r="M29" s="276">
        <f t="shared" si="14"/>
        <v>71680</v>
      </c>
      <c r="N29" s="158">
        <v>3368000</v>
      </c>
      <c r="O29" s="158"/>
      <c r="P29" s="276">
        <f t="shared" si="15"/>
        <v>3368000</v>
      </c>
      <c r="Q29" s="158">
        <v>15220</v>
      </c>
      <c r="R29" s="158"/>
      <c r="S29" s="276">
        <f t="shared" si="16"/>
        <v>15220</v>
      </c>
      <c r="T29" s="158">
        <v>3250</v>
      </c>
      <c r="U29" s="158"/>
      <c r="V29" s="276">
        <f t="shared" si="17"/>
        <v>3250</v>
      </c>
      <c r="W29" s="158">
        <v>1602</v>
      </c>
      <c r="X29" s="158"/>
      <c r="Y29" s="276">
        <f t="shared" si="18"/>
        <v>1602</v>
      </c>
      <c r="Z29" s="158">
        <v>203.9</v>
      </c>
      <c r="AA29" s="158"/>
      <c r="AB29" s="158">
        <f t="shared" si="19"/>
        <v>203.9</v>
      </c>
      <c r="AC29" s="163">
        <f t="shared" si="20"/>
        <v>20.2759</v>
      </c>
      <c r="AD29" s="158"/>
      <c r="AE29" s="320">
        <f t="shared" si="21"/>
        <v>20.2759</v>
      </c>
      <c r="AF29" s="165">
        <f t="shared" si="22"/>
        <v>0.75064485423581684</v>
      </c>
      <c r="AG29" s="158"/>
      <c r="AH29" s="166">
        <f t="shared" si="23"/>
        <v>0.75064485423581684</v>
      </c>
      <c r="AI29" s="154">
        <v>6.7861600000000001E-6</v>
      </c>
      <c r="AJ29" s="155"/>
      <c r="AK29" s="154">
        <f t="shared" si="26"/>
        <v>0.27737626149851974</v>
      </c>
      <c r="AL29" s="155"/>
      <c r="AM29" s="167">
        <f t="shared" si="24"/>
        <v>0.27737626149851974</v>
      </c>
    </row>
    <row r="30" spans="1:53" s="3" customFormat="1">
      <c r="A30" s="194"/>
      <c r="B30" s="195"/>
      <c r="C30" s="160">
        <v>705.13199999999995</v>
      </c>
      <c r="D30" s="3">
        <v>20</v>
      </c>
      <c r="E30" s="252">
        <v>0.94464000000000004</v>
      </c>
      <c r="F30" s="161">
        <v>3.1E-4</v>
      </c>
      <c r="G30" s="161">
        <v>-5.8604000000000003E-2</v>
      </c>
      <c r="H30" s="162">
        <f t="shared" si="25"/>
        <v>-7.8138666666666676</v>
      </c>
      <c r="I30" s="163"/>
      <c r="J30" s="276"/>
      <c r="K30" s="158">
        <v>59280</v>
      </c>
      <c r="L30" s="158"/>
      <c r="M30" s="276">
        <f t="shared" si="14"/>
        <v>59280</v>
      </c>
      <c r="N30" s="158">
        <v>3356000</v>
      </c>
      <c r="O30" s="158"/>
      <c r="P30" s="276">
        <f t="shared" si="15"/>
        <v>3356000</v>
      </c>
      <c r="Q30" s="158">
        <v>17190</v>
      </c>
      <c r="R30" s="158"/>
      <c r="S30" s="276">
        <f t="shared" si="16"/>
        <v>17190</v>
      </c>
      <c r="T30" s="158">
        <v>4604</v>
      </c>
      <c r="U30" s="158"/>
      <c r="V30" s="276">
        <f t="shared" si="17"/>
        <v>4604</v>
      </c>
      <c r="W30" s="158">
        <v>2518</v>
      </c>
      <c r="X30" s="158"/>
      <c r="Y30" s="276">
        <f t="shared" si="18"/>
        <v>2518</v>
      </c>
      <c r="Z30" s="158">
        <v>460.1</v>
      </c>
      <c r="AA30" s="158"/>
      <c r="AB30" s="158">
        <f t="shared" si="19"/>
        <v>460.1</v>
      </c>
      <c r="AC30" s="163">
        <f t="shared" si="20"/>
        <v>24.772099999999998</v>
      </c>
      <c r="AD30" s="158"/>
      <c r="AE30" s="320">
        <f t="shared" si="21"/>
        <v>24.772099999999998</v>
      </c>
      <c r="AF30" s="165">
        <f t="shared" si="22"/>
        <v>0.69392582784665013</v>
      </c>
      <c r="AG30" s="158"/>
      <c r="AH30" s="166">
        <f t="shared" si="23"/>
        <v>0.69392582784665013</v>
      </c>
      <c r="AI30" s="154">
        <v>6.7528599999999999E-6</v>
      </c>
      <c r="AJ30" s="155"/>
      <c r="AK30" s="154">
        <f t="shared" si="26"/>
        <v>0.36802021785966216</v>
      </c>
      <c r="AL30" s="155"/>
      <c r="AM30" s="167">
        <f t="shared" si="24"/>
        <v>0.36802021785966216</v>
      </c>
    </row>
    <row r="31" spans="1:53" s="170" customFormat="1">
      <c r="A31" s="196"/>
      <c r="B31" s="197"/>
      <c r="C31" s="169">
        <v>881.41399999999999</v>
      </c>
      <c r="D31" s="170">
        <v>25</v>
      </c>
      <c r="E31" s="243">
        <v>0.90780000000000005</v>
      </c>
      <c r="F31" s="171">
        <v>3.1E-4</v>
      </c>
      <c r="G31" s="171">
        <v>-0.101564</v>
      </c>
      <c r="H31" s="172">
        <f t="shared" si="25"/>
        <v>-13.541866666666667</v>
      </c>
      <c r="I31" s="173"/>
      <c r="J31" s="277"/>
      <c r="K31" s="158">
        <v>48540</v>
      </c>
      <c r="L31" s="159"/>
      <c r="M31" s="277">
        <f t="shared" si="14"/>
        <v>48540</v>
      </c>
      <c r="N31" s="158">
        <v>3343000</v>
      </c>
      <c r="O31" s="159"/>
      <c r="P31" s="277">
        <f t="shared" si="15"/>
        <v>3343000</v>
      </c>
      <c r="Q31" s="158">
        <v>18420</v>
      </c>
      <c r="R31" s="159"/>
      <c r="S31" s="277">
        <f t="shared" si="16"/>
        <v>18420</v>
      </c>
      <c r="T31" s="158">
        <v>5890</v>
      </c>
      <c r="U31" s="159"/>
      <c r="V31" s="277">
        <f t="shared" si="17"/>
        <v>5890</v>
      </c>
      <c r="W31" s="158">
        <v>3390</v>
      </c>
      <c r="X31" s="159"/>
      <c r="Y31" s="277">
        <f t="shared" si="18"/>
        <v>3390</v>
      </c>
      <c r="Z31" s="158">
        <v>827</v>
      </c>
      <c r="AA31" s="159"/>
      <c r="AB31" s="159">
        <f t="shared" si="19"/>
        <v>827</v>
      </c>
      <c r="AC31" s="173">
        <f t="shared" si="20"/>
        <v>28.527000000000001</v>
      </c>
      <c r="AD31" s="159"/>
      <c r="AE31" s="321">
        <f t="shared" si="21"/>
        <v>28.527000000000001</v>
      </c>
      <c r="AF31" s="175">
        <f t="shared" si="22"/>
        <v>0.64570406982858342</v>
      </c>
      <c r="AG31" s="159"/>
      <c r="AH31" s="176">
        <f t="shared" si="23"/>
        <v>0.64570406982858342</v>
      </c>
      <c r="AI31" s="154">
        <v>6.7662499999999998E-6</v>
      </c>
      <c r="AJ31" s="157"/>
      <c r="AK31" s="154">
        <f t="shared" si="26"/>
        <v>0.46093691672073916</v>
      </c>
      <c r="AL31" s="157"/>
      <c r="AM31" s="177">
        <f t="shared" si="24"/>
        <v>0.46093691672073916</v>
      </c>
    </row>
    <row r="32" spans="1:53" ht="15" customHeight="1">
      <c r="A32" s="32"/>
      <c r="B32" s="32"/>
      <c r="C32"/>
      <c r="E32" s="241"/>
      <c r="F32" s="27"/>
      <c r="G32" s="27"/>
      <c r="H32" s="22"/>
      <c r="I32" s="20"/>
      <c r="J32" s="275"/>
      <c r="K32" s="265"/>
      <c r="L32" s="16"/>
      <c r="M32" s="275"/>
      <c r="N32" s="265"/>
      <c r="O32" s="16"/>
      <c r="P32" s="275"/>
      <c r="Q32" s="265"/>
      <c r="R32" s="16"/>
      <c r="S32" s="275"/>
      <c r="T32" s="265"/>
      <c r="U32" s="16"/>
      <c r="V32" s="275"/>
      <c r="W32" s="265"/>
      <c r="X32" s="16"/>
      <c r="Y32" s="275"/>
      <c r="Z32" s="265"/>
      <c r="AA32" s="16"/>
      <c r="AB32" s="16"/>
      <c r="AC32" s="20"/>
      <c r="AD32" s="16"/>
      <c r="AF32" s="34"/>
      <c r="AG32" s="16"/>
      <c r="AH32" s="26"/>
    </row>
    <row r="33" spans="1:53" s="189" customFormat="1">
      <c r="A33" s="188" t="s">
        <v>75</v>
      </c>
      <c r="B33" s="189" t="s">
        <v>74</v>
      </c>
      <c r="C33" s="190" t="s">
        <v>76</v>
      </c>
      <c r="E33" s="247"/>
      <c r="I33" s="190" t="s">
        <v>22</v>
      </c>
      <c r="J33" s="236"/>
      <c r="K33" s="188" t="s">
        <v>25</v>
      </c>
      <c r="M33" s="236"/>
      <c r="N33" s="188" t="s">
        <v>26</v>
      </c>
      <c r="O33" s="188"/>
      <c r="P33" s="293"/>
      <c r="Q33" s="188" t="s">
        <v>27</v>
      </c>
      <c r="S33" s="236"/>
      <c r="T33" s="188" t="s">
        <v>28</v>
      </c>
      <c r="U33" s="188"/>
      <c r="V33" s="293"/>
      <c r="W33" s="188" t="s">
        <v>29</v>
      </c>
      <c r="Y33" s="236"/>
      <c r="Z33" s="188" t="s">
        <v>54</v>
      </c>
      <c r="AC33" s="190" t="s">
        <v>64</v>
      </c>
      <c r="AE33" s="324"/>
      <c r="AF33" s="190" t="s">
        <v>34</v>
      </c>
      <c r="AI33" s="191" t="s">
        <v>84</v>
      </c>
      <c r="AJ33" s="192"/>
      <c r="AK33" s="191" t="s">
        <v>85</v>
      </c>
      <c r="AL33" s="192"/>
      <c r="AM33" s="192"/>
    </row>
    <row r="34" spans="1:53">
      <c r="A34" s="1" t="s">
        <v>37</v>
      </c>
      <c r="B34" s="15" t="s">
        <v>53</v>
      </c>
      <c r="C34" s="8" t="s">
        <v>21</v>
      </c>
      <c r="D34" s="1" t="s">
        <v>17</v>
      </c>
      <c r="E34" s="246" t="s">
        <v>18</v>
      </c>
      <c r="F34" s="1" t="s">
        <v>19</v>
      </c>
      <c r="G34" s="1" t="s">
        <v>20</v>
      </c>
      <c r="H34" s="1" t="s">
        <v>35</v>
      </c>
      <c r="I34" s="8" t="s">
        <v>23</v>
      </c>
      <c r="J34" s="235" t="s">
        <v>24</v>
      </c>
      <c r="K34" s="266" t="s">
        <v>31</v>
      </c>
      <c r="L34" s="1" t="s">
        <v>32</v>
      </c>
      <c r="M34" s="235" t="s">
        <v>33</v>
      </c>
      <c r="N34" s="266" t="s">
        <v>31</v>
      </c>
      <c r="O34" s="1" t="s">
        <v>32</v>
      </c>
      <c r="P34" s="235" t="s">
        <v>33</v>
      </c>
      <c r="Q34" s="266" t="s">
        <v>31</v>
      </c>
      <c r="R34" s="1" t="s">
        <v>32</v>
      </c>
      <c r="S34" s="235" t="s">
        <v>33</v>
      </c>
      <c r="T34" s="266" t="s">
        <v>31</v>
      </c>
      <c r="U34" s="1" t="s">
        <v>32</v>
      </c>
      <c r="V34" s="235" t="s">
        <v>33</v>
      </c>
      <c r="W34" s="266" t="s">
        <v>31</v>
      </c>
      <c r="X34" s="1" t="s">
        <v>32</v>
      </c>
      <c r="Y34" s="235" t="s">
        <v>33</v>
      </c>
      <c r="Z34" s="266" t="s">
        <v>31</v>
      </c>
      <c r="AA34" s="1" t="s">
        <v>32</v>
      </c>
      <c r="AB34" s="1" t="s">
        <v>33</v>
      </c>
      <c r="AC34" s="8" t="s">
        <v>31</v>
      </c>
      <c r="AD34" s="1" t="s">
        <v>32</v>
      </c>
      <c r="AE34" s="323" t="s">
        <v>33</v>
      </c>
      <c r="AF34" s="8" t="s">
        <v>31</v>
      </c>
      <c r="AG34" s="1" t="s">
        <v>32</v>
      </c>
      <c r="AH34" s="1" t="s">
        <v>33</v>
      </c>
      <c r="AI34" s="97" t="s">
        <v>31</v>
      </c>
      <c r="AJ34" s="95" t="s">
        <v>32</v>
      </c>
      <c r="AK34" s="97" t="s">
        <v>31</v>
      </c>
      <c r="AL34" s="95" t="s">
        <v>32</v>
      </c>
      <c r="AM34" s="95" t="s">
        <v>33</v>
      </c>
    </row>
    <row r="35" spans="1:53">
      <c r="A35" s="1" t="s">
        <v>38</v>
      </c>
      <c r="B35" s="15" t="s">
        <v>59</v>
      </c>
      <c r="C35" s="7">
        <v>0</v>
      </c>
      <c r="D35">
        <v>0</v>
      </c>
      <c r="E35" s="241">
        <v>1.09595</v>
      </c>
      <c r="F35" s="27">
        <v>1.9000000000000001E-4</v>
      </c>
      <c r="G35" s="27">
        <v>5.3953000000000001E-2</v>
      </c>
      <c r="H35" s="22">
        <f>G35/0.0075</f>
        <v>7.1937333333333333</v>
      </c>
      <c r="I35" s="163"/>
      <c r="J35" s="276"/>
      <c r="O35" s="155"/>
      <c r="Q35" s="262">
        <v>0</v>
      </c>
      <c r="R35" s="3"/>
      <c r="T35" s="262">
        <v>0</v>
      </c>
      <c r="U35" s="155"/>
      <c r="W35" s="262">
        <v>0</v>
      </c>
      <c r="X35" s="155"/>
      <c r="Z35" s="262">
        <v>0</v>
      </c>
      <c r="AA35" s="155"/>
      <c r="AC35" s="7">
        <v>0</v>
      </c>
      <c r="AD35" s="155"/>
      <c r="AE35" s="316">
        <v>0</v>
      </c>
      <c r="AG35" s="155"/>
      <c r="AI35" s="20">
        <v>1.521E-3</v>
      </c>
      <c r="AJ35" s="155"/>
      <c r="AK35" s="105"/>
      <c r="AL35" s="104"/>
      <c r="AM35" s="101">
        <f>AK35+AL35</f>
        <v>0</v>
      </c>
    </row>
    <row r="36" spans="1:53">
      <c r="A36" s="1" t="s">
        <v>77</v>
      </c>
      <c r="B36" s="15" t="s">
        <v>78</v>
      </c>
      <c r="C36" s="7">
        <v>3.5256599999999998</v>
      </c>
      <c r="D36">
        <v>0.1</v>
      </c>
      <c r="E36" s="241">
        <v>1.0661700000000001</v>
      </c>
      <c r="F36" s="27">
        <v>2.2000000000000001E-4</v>
      </c>
      <c r="G36" s="27">
        <v>2.7285E-2</v>
      </c>
      <c r="H36" s="22">
        <f t="shared" ref="H36" si="27">G36/0.0075</f>
        <v>3.6380000000000003</v>
      </c>
      <c r="I36" s="163"/>
      <c r="J36" s="276"/>
      <c r="K36" s="16">
        <v>121400</v>
      </c>
      <c r="L36" s="16"/>
      <c r="M36" s="275">
        <f>K36+L36</f>
        <v>121400</v>
      </c>
      <c r="N36" s="16">
        <v>3403000</v>
      </c>
      <c r="O36" s="155"/>
      <c r="P36" s="275">
        <f>N36+O36</f>
        <v>3403000</v>
      </c>
      <c r="Q36" s="16">
        <v>74.569999999999993</v>
      </c>
      <c r="R36" s="158"/>
      <c r="S36" s="275">
        <f>Q36+R36</f>
        <v>74.569999999999993</v>
      </c>
      <c r="T36" s="16">
        <v>0.25080000000000002</v>
      </c>
      <c r="U36" s="155"/>
      <c r="V36" s="275">
        <f>T36+U36</f>
        <v>0.25080000000000002</v>
      </c>
      <c r="W36" s="16">
        <v>1.1919999999999999E-3</v>
      </c>
      <c r="X36" s="155"/>
      <c r="Y36" s="275">
        <f>W36+X36</f>
        <v>1.1919999999999999E-3</v>
      </c>
      <c r="Z36" s="16">
        <v>0</v>
      </c>
      <c r="AA36" s="155"/>
      <c r="AB36" s="16">
        <f>Z36+AA36</f>
        <v>0</v>
      </c>
      <c r="AC36" s="20">
        <f>(Q36+T36+W36+Z36)/1000</f>
        <v>7.482199199999999E-2</v>
      </c>
      <c r="AD36" s="155"/>
      <c r="AE36" s="316">
        <f>AC36+AD36</f>
        <v>7.482199199999999E-2</v>
      </c>
      <c r="AF36" s="34">
        <f>Q36/AC36/1000</f>
        <v>0.99663211318939504</v>
      </c>
      <c r="AG36" s="155"/>
      <c r="AH36" s="26">
        <f>S36/AE36/1000</f>
        <v>0.99663211318939504</v>
      </c>
      <c r="AI36" s="20">
        <v>1.4816600000000001E-3</v>
      </c>
      <c r="AJ36" s="155"/>
      <c r="AK36" s="105"/>
      <c r="AL36" s="104"/>
      <c r="AM36" s="101">
        <f>AK36+AL36</f>
        <v>0</v>
      </c>
    </row>
    <row r="37" spans="1:53">
      <c r="A37" s="1" t="s">
        <v>73</v>
      </c>
      <c r="B37" s="141">
        <v>1</v>
      </c>
      <c r="C37" s="7">
        <v>35.256599999999999</v>
      </c>
      <c r="D37">
        <v>1</v>
      </c>
      <c r="E37" s="241">
        <v>1.0557300000000001</v>
      </c>
      <c r="F37" s="27">
        <v>2.2000000000000001E-4</v>
      </c>
      <c r="G37" s="27">
        <v>1.7537000000000001E-2</v>
      </c>
      <c r="H37" s="22">
        <f>G37/0.0075</f>
        <v>2.3382666666666667</v>
      </c>
      <c r="I37" s="163"/>
      <c r="J37" s="276"/>
      <c r="K37" s="16">
        <v>117700</v>
      </c>
      <c r="L37" s="16"/>
      <c r="M37" s="275">
        <f t="shared" ref="M37:M42" si="28">K37+L37</f>
        <v>117700</v>
      </c>
      <c r="N37" s="16">
        <v>3401000</v>
      </c>
      <c r="O37" s="155"/>
      <c r="P37" s="275">
        <f t="shared" ref="P37:P42" si="29">N37+O37</f>
        <v>3401000</v>
      </c>
      <c r="Q37" s="16">
        <v>1729</v>
      </c>
      <c r="R37" s="158"/>
      <c r="S37" s="275">
        <f t="shared" ref="S37:S42" si="30">Q37+R37</f>
        <v>1729</v>
      </c>
      <c r="T37" s="16">
        <v>35.94</v>
      </c>
      <c r="U37" s="155"/>
      <c r="V37" s="275">
        <f t="shared" ref="V37:V42" si="31">T37+U37</f>
        <v>35.94</v>
      </c>
      <c r="W37" s="16">
        <v>1.7769999999999999</v>
      </c>
      <c r="X37" s="155"/>
      <c r="Y37" s="275">
        <f t="shared" ref="Y37:Y42" si="32">W37+X37</f>
        <v>1.7769999999999999</v>
      </c>
      <c r="Z37" s="16">
        <v>1.2019999999999999E-2</v>
      </c>
      <c r="AA37" s="155"/>
      <c r="AB37" s="16">
        <f t="shared" ref="AB37:AB42" si="33">Z37+AA37</f>
        <v>1.2019999999999999E-2</v>
      </c>
      <c r="AC37" s="20">
        <f t="shared" ref="AC37:AC42" si="34">(Q37+T37+W37+Z37)/1000</f>
        <v>1.7667290200000001</v>
      </c>
      <c r="AD37" s="155"/>
      <c r="AE37" s="316">
        <f t="shared" ref="AE37:AE42" si="35">AC37+AD37</f>
        <v>1.7667290200000001</v>
      </c>
      <c r="AF37" s="34">
        <f t="shared" ref="AF37:AF42" si="36">Q37/AC37/1000</f>
        <v>0.97864470466444253</v>
      </c>
      <c r="AG37" s="155"/>
      <c r="AH37" s="26">
        <f t="shared" ref="AH37:AH42" si="37">S37/AE37/1000</f>
        <v>0.97864470466444253</v>
      </c>
      <c r="AI37" s="20">
        <v>1.45118E-3</v>
      </c>
      <c r="AJ37" s="155"/>
      <c r="AK37" s="105"/>
      <c r="AL37" s="104"/>
      <c r="AM37" s="101">
        <f t="shared" ref="AM37:AM42" si="38">AK37+AL37</f>
        <v>0</v>
      </c>
    </row>
    <row r="38" spans="1:53">
      <c r="A38" s="194" t="e" vm="1">
        <v>#VALUE!</v>
      </c>
      <c r="B38" s="195"/>
      <c r="C38" s="7">
        <v>176.28299999999999</v>
      </c>
      <c r="D38">
        <v>5</v>
      </c>
      <c r="E38" s="241">
        <v>1.0245599999999999</v>
      </c>
      <c r="F38" s="27">
        <v>2.1000000000000001E-4</v>
      </c>
      <c r="G38" s="27">
        <v>-1.1776999999999999E-2</v>
      </c>
      <c r="H38" s="22">
        <f t="shared" ref="H38:H42" si="39">G38/0.0075</f>
        <v>-1.5702666666666667</v>
      </c>
      <c r="I38" s="163"/>
      <c r="J38" s="276"/>
      <c r="K38" s="16">
        <v>102500</v>
      </c>
      <c r="L38" s="16"/>
      <c r="M38" s="275">
        <f t="shared" si="28"/>
        <v>102500</v>
      </c>
      <c r="N38" s="16">
        <v>3392000</v>
      </c>
      <c r="O38" s="2"/>
      <c r="P38" s="275">
        <f t="shared" si="29"/>
        <v>3392000</v>
      </c>
      <c r="Q38" s="16">
        <v>7683</v>
      </c>
      <c r="R38" s="2"/>
      <c r="S38" s="275">
        <f t="shared" si="30"/>
        <v>7683</v>
      </c>
      <c r="T38" s="16">
        <v>682.5</v>
      </c>
      <c r="U38" s="2"/>
      <c r="V38" s="275">
        <f t="shared" si="31"/>
        <v>682.5</v>
      </c>
      <c r="W38" s="16">
        <v>162.1</v>
      </c>
      <c r="X38" s="2"/>
      <c r="Y38" s="275">
        <f t="shared" si="32"/>
        <v>162.1</v>
      </c>
      <c r="Z38" s="16">
        <v>5.8310000000000004</v>
      </c>
      <c r="AA38" s="2"/>
      <c r="AB38" s="16">
        <f t="shared" si="33"/>
        <v>5.8310000000000004</v>
      </c>
      <c r="AC38" s="20">
        <f t="shared" si="34"/>
        <v>8.5334310000000002</v>
      </c>
      <c r="AD38" s="2"/>
      <c r="AE38" s="316">
        <f t="shared" si="35"/>
        <v>8.5334310000000002</v>
      </c>
      <c r="AF38" s="34">
        <f t="shared" si="36"/>
        <v>0.90034125781294772</v>
      </c>
      <c r="AG38" s="2"/>
      <c r="AH38" s="26">
        <f t="shared" si="37"/>
        <v>0.90034125781294772</v>
      </c>
      <c r="AI38" s="20">
        <v>1.3746299999999999E-3</v>
      </c>
      <c r="AJ38" s="2"/>
      <c r="AK38" s="105"/>
      <c r="AL38" s="104"/>
      <c r="AM38" s="101">
        <f t="shared" si="38"/>
        <v>0</v>
      </c>
    </row>
    <row r="39" spans="1:53" s="3" customFormat="1">
      <c r="A39" s="194"/>
      <c r="B39" s="195"/>
      <c r="C39" s="160">
        <v>352.56599999999997</v>
      </c>
      <c r="D39" s="3">
        <v>10</v>
      </c>
      <c r="E39" s="244">
        <v>0.98282000000000003</v>
      </c>
      <c r="F39" s="161">
        <v>1.7000000000000001E-4</v>
      </c>
      <c r="G39" s="161">
        <v>-5.5932999999999997E-2</v>
      </c>
      <c r="H39" s="162">
        <f t="shared" si="39"/>
        <v>-7.4577333333333335</v>
      </c>
      <c r="I39" s="163"/>
      <c r="J39" s="276"/>
      <c r="K39" s="158">
        <v>86180</v>
      </c>
      <c r="L39" s="158"/>
      <c r="M39" s="276">
        <f t="shared" si="28"/>
        <v>86180</v>
      </c>
      <c r="N39" s="158">
        <v>3380000</v>
      </c>
      <c r="O39" s="158"/>
      <c r="P39" s="276">
        <f t="shared" si="29"/>
        <v>3380000</v>
      </c>
      <c r="Q39" s="158">
        <v>12580</v>
      </c>
      <c r="R39" s="158"/>
      <c r="S39" s="276">
        <f t="shared" si="30"/>
        <v>12580</v>
      </c>
      <c r="T39" s="158">
        <v>1928</v>
      </c>
      <c r="U39" s="158"/>
      <c r="V39" s="276">
        <f t="shared" si="31"/>
        <v>1928</v>
      </c>
      <c r="W39" s="158">
        <v>788.3</v>
      </c>
      <c r="X39" s="158"/>
      <c r="Y39" s="276">
        <f t="shared" si="32"/>
        <v>788.3</v>
      </c>
      <c r="Z39" s="158">
        <v>61.02</v>
      </c>
      <c r="AA39" s="158"/>
      <c r="AB39" s="158">
        <f t="shared" si="33"/>
        <v>61.02</v>
      </c>
      <c r="AC39" s="163">
        <f t="shared" si="34"/>
        <v>15.35732</v>
      </c>
      <c r="AD39" s="158"/>
      <c r="AE39" s="320">
        <f t="shared" si="35"/>
        <v>15.35732</v>
      </c>
      <c r="AF39" s="165">
        <f t="shared" si="36"/>
        <v>0.81915334185912647</v>
      </c>
      <c r="AG39" s="158"/>
      <c r="AH39" s="166">
        <f t="shared" si="37"/>
        <v>0.81915334185912647</v>
      </c>
      <c r="AI39" s="163">
        <v>1.3216E-3</v>
      </c>
      <c r="AJ39" s="178"/>
      <c r="AK39" s="154"/>
      <c r="AL39" s="155"/>
      <c r="AM39" s="167">
        <f t="shared" si="38"/>
        <v>0</v>
      </c>
      <c r="BA39" s="3" t="s">
        <v>36</v>
      </c>
    </row>
    <row r="40" spans="1:53" s="3" customFormat="1">
      <c r="A40" s="194"/>
      <c r="B40" s="195"/>
      <c r="C40" s="160">
        <v>528.84900000000005</v>
      </c>
      <c r="D40" s="3">
        <v>15</v>
      </c>
      <c r="E40" s="244">
        <v>0.94396000000000002</v>
      </c>
      <c r="F40" s="161">
        <v>2.3000000000000001E-4</v>
      </c>
      <c r="G40" s="161">
        <v>-9.9094000000000002E-2</v>
      </c>
      <c r="H40" s="162">
        <f t="shared" si="39"/>
        <v>-13.212533333333335</v>
      </c>
      <c r="I40" s="163"/>
      <c r="J40" s="276"/>
      <c r="K40" s="158">
        <v>72080</v>
      </c>
      <c r="L40" s="158"/>
      <c r="M40" s="276">
        <f t="shared" si="28"/>
        <v>72080</v>
      </c>
      <c r="N40" s="158">
        <v>3368000</v>
      </c>
      <c r="O40" s="158"/>
      <c r="P40" s="276">
        <f t="shared" si="29"/>
        <v>3368000</v>
      </c>
      <c r="Q40" s="158">
        <v>15780</v>
      </c>
      <c r="R40" s="158"/>
      <c r="S40" s="276">
        <f t="shared" si="30"/>
        <v>15780</v>
      </c>
      <c r="T40" s="158">
        <v>3300</v>
      </c>
      <c r="U40" s="158"/>
      <c r="V40" s="276">
        <f t="shared" si="31"/>
        <v>3300</v>
      </c>
      <c r="W40" s="158">
        <v>1674</v>
      </c>
      <c r="X40" s="158"/>
      <c r="Y40" s="276">
        <f t="shared" si="32"/>
        <v>1674</v>
      </c>
      <c r="Z40" s="158">
        <v>210.4</v>
      </c>
      <c r="AA40" s="158"/>
      <c r="AB40" s="158">
        <f t="shared" si="33"/>
        <v>210.4</v>
      </c>
      <c r="AC40" s="163">
        <f t="shared" si="34"/>
        <v>20.964400000000001</v>
      </c>
      <c r="AD40" s="158"/>
      <c r="AE40" s="320">
        <f t="shared" si="35"/>
        <v>20.964400000000001</v>
      </c>
      <c r="AF40" s="165">
        <f t="shared" si="36"/>
        <v>0.75270458491538039</v>
      </c>
      <c r="AG40" s="158"/>
      <c r="AH40" s="166">
        <f t="shared" si="37"/>
        <v>0.75270458491538039</v>
      </c>
      <c r="AI40" s="163">
        <v>1.29564E-3</v>
      </c>
      <c r="AK40" s="154"/>
      <c r="AL40" s="155"/>
      <c r="AM40" s="167">
        <f t="shared" si="38"/>
        <v>0</v>
      </c>
    </row>
    <row r="41" spans="1:53" s="3" customFormat="1">
      <c r="A41" s="194"/>
      <c r="B41" s="195"/>
      <c r="C41" s="160">
        <v>705.13199999999995</v>
      </c>
      <c r="D41" s="3">
        <v>20</v>
      </c>
      <c r="E41" s="252">
        <v>0.90863000000000005</v>
      </c>
      <c r="F41" s="161">
        <v>2.0000000000000001E-4</v>
      </c>
      <c r="G41" s="161">
        <v>-0.14369399999999999</v>
      </c>
      <c r="H41" s="162">
        <f t="shared" si="39"/>
        <v>-19.159199999999998</v>
      </c>
      <c r="I41" s="163"/>
      <c r="J41" s="276"/>
      <c r="K41" s="158">
        <v>59850</v>
      </c>
      <c r="L41" s="158"/>
      <c r="M41" s="276">
        <f t="shared" si="28"/>
        <v>59850</v>
      </c>
      <c r="N41" s="158">
        <v>3355000</v>
      </c>
      <c r="O41" s="158"/>
      <c r="P41" s="276">
        <f t="shared" si="29"/>
        <v>3355000</v>
      </c>
      <c r="Q41" s="158">
        <v>17840</v>
      </c>
      <c r="R41" s="158"/>
      <c r="S41" s="276">
        <f t="shared" si="30"/>
        <v>17840</v>
      </c>
      <c r="T41" s="158">
        <v>4664</v>
      </c>
      <c r="U41" s="158"/>
      <c r="V41" s="276">
        <f t="shared" si="31"/>
        <v>4664</v>
      </c>
      <c r="W41" s="158">
        <v>2624</v>
      </c>
      <c r="X41" s="158"/>
      <c r="Y41" s="276">
        <f t="shared" si="32"/>
        <v>2624</v>
      </c>
      <c r="Z41" s="158">
        <v>470.4</v>
      </c>
      <c r="AA41" s="158"/>
      <c r="AB41" s="158">
        <f t="shared" si="33"/>
        <v>470.4</v>
      </c>
      <c r="AC41" s="163">
        <f t="shared" si="34"/>
        <v>25.598400000000002</v>
      </c>
      <c r="AD41" s="158"/>
      <c r="AE41" s="320">
        <f t="shared" si="35"/>
        <v>25.598400000000002</v>
      </c>
      <c r="AF41" s="165">
        <f t="shared" si="36"/>
        <v>0.6969185574098381</v>
      </c>
      <c r="AG41" s="158"/>
      <c r="AH41" s="166">
        <f t="shared" si="37"/>
        <v>0.6969185574098381</v>
      </c>
      <c r="AI41" s="163">
        <v>1.28459E-3</v>
      </c>
      <c r="AK41" s="154"/>
      <c r="AL41" s="155"/>
      <c r="AM41" s="167">
        <f t="shared" si="38"/>
        <v>0</v>
      </c>
    </row>
    <row r="42" spans="1:53" s="170" customFormat="1">
      <c r="A42" s="196"/>
      <c r="B42" s="197"/>
      <c r="C42" s="169">
        <v>881.41399999999999</v>
      </c>
      <c r="D42" s="170">
        <v>25</v>
      </c>
      <c r="E42" s="243">
        <v>0.87548999999999999</v>
      </c>
      <c r="F42" s="171">
        <v>2.0000000000000001E-4</v>
      </c>
      <c r="G42" s="171">
        <v>-0.18784600000000001</v>
      </c>
      <c r="H42" s="172">
        <f t="shared" si="39"/>
        <v>-25.046133333333337</v>
      </c>
      <c r="I42" s="173"/>
      <c r="J42" s="277"/>
      <c r="K42" s="158">
        <v>49280</v>
      </c>
      <c r="L42" s="159"/>
      <c r="M42" s="277">
        <f t="shared" si="28"/>
        <v>49280</v>
      </c>
      <c r="N42" s="158">
        <v>3341000</v>
      </c>
      <c r="O42" s="159"/>
      <c r="P42" s="277">
        <f t="shared" si="29"/>
        <v>3341000</v>
      </c>
      <c r="Q42" s="158">
        <v>19160</v>
      </c>
      <c r="R42" s="159"/>
      <c r="S42" s="277">
        <f t="shared" si="30"/>
        <v>19160</v>
      </c>
      <c r="T42" s="158">
        <v>5956</v>
      </c>
      <c r="U42" s="159"/>
      <c r="V42" s="277">
        <f t="shared" si="31"/>
        <v>5956</v>
      </c>
      <c r="W42" s="158">
        <v>3530</v>
      </c>
      <c r="X42" s="159"/>
      <c r="Y42" s="277">
        <f t="shared" si="32"/>
        <v>3530</v>
      </c>
      <c r="Z42" s="158">
        <v>839.3</v>
      </c>
      <c r="AA42" s="159"/>
      <c r="AB42" s="159">
        <f t="shared" si="33"/>
        <v>839.3</v>
      </c>
      <c r="AC42" s="173">
        <f t="shared" si="34"/>
        <v>29.485299999999999</v>
      </c>
      <c r="AD42" s="159"/>
      <c r="AE42" s="321">
        <f t="shared" si="35"/>
        <v>29.485299999999999</v>
      </c>
      <c r="AF42" s="175">
        <f t="shared" si="36"/>
        <v>0.64981533170766459</v>
      </c>
      <c r="AG42" s="159"/>
      <c r="AH42" s="176">
        <f t="shared" si="37"/>
        <v>0.64981533170766459</v>
      </c>
      <c r="AI42" s="173">
        <v>1.2837E-3</v>
      </c>
      <c r="AK42" s="156"/>
      <c r="AL42" s="157"/>
      <c r="AM42" s="177">
        <f t="shared" si="38"/>
        <v>0</v>
      </c>
    </row>
    <row r="43" spans="1:53">
      <c r="A43" s="32"/>
      <c r="B43" s="32"/>
      <c r="C43"/>
      <c r="E43" s="241"/>
      <c r="F43" s="27"/>
      <c r="G43" s="27"/>
      <c r="H43" s="22"/>
      <c r="I43" s="20"/>
      <c r="J43" s="275"/>
      <c r="K43" s="265"/>
      <c r="L43" s="16"/>
      <c r="M43" s="275"/>
      <c r="N43" s="265"/>
      <c r="O43" s="16"/>
      <c r="P43" s="275"/>
      <c r="Q43" s="265"/>
      <c r="R43" s="16"/>
      <c r="S43" s="275"/>
      <c r="T43" s="265"/>
      <c r="U43" s="16"/>
      <c r="V43" s="275"/>
      <c r="W43" s="265"/>
      <c r="X43" s="16"/>
      <c r="Y43" s="275"/>
      <c r="Z43" s="265"/>
      <c r="AA43" s="16"/>
      <c r="AB43" s="16"/>
      <c r="AC43" s="20"/>
      <c r="AD43" s="16"/>
      <c r="AF43" s="34"/>
      <c r="AG43" s="16"/>
      <c r="AH43" s="26"/>
    </row>
    <row r="44" spans="1:53" s="183" customFormat="1">
      <c r="A44" s="182" t="s">
        <v>75</v>
      </c>
      <c r="B44" s="183" t="s">
        <v>74</v>
      </c>
      <c r="C44" s="184" t="s">
        <v>76</v>
      </c>
      <c r="E44" s="245"/>
      <c r="I44" s="184" t="s">
        <v>22</v>
      </c>
      <c r="J44" s="234"/>
      <c r="K44" s="182" t="s">
        <v>25</v>
      </c>
      <c r="M44" s="234"/>
      <c r="N44" s="182" t="s">
        <v>26</v>
      </c>
      <c r="O44" s="182"/>
      <c r="P44" s="292"/>
      <c r="Q44" s="182" t="s">
        <v>27</v>
      </c>
      <c r="S44" s="234"/>
      <c r="T44" s="182" t="s">
        <v>28</v>
      </c>
      <c r="U44" s="182"/>
      <c r="V44" s="292"/>
      <c r="W44" s="182" t="s">
        <v>29</v>
      </c>
      <c r="Y44" s="234"/>
      <c r="Z44" s="182" t="s">
        <v>54</v>
      </c>
      <c r="AC44" s="184" t="s">
        <v>64</v>
      </c>
      <c r="AE44" s="322"/>
      <c r="AF44" s="184" t="s">
        <v>34</v>
      </c>
      <c r="AI44" s="185" t="s">
        <v>84</v>
      </c>
      <c r="AJ44" s="186"/>
      <c r="AK44" s="185" t="s">
        <v>85</v>
      </c>
      <c r="AL44" s="186"/>
      <c r="AM44" s="186"/>
    </row>
    <row r="45" spans="1:53">
      <c r="A45" s="1" t="s">
        <v>37</v>
      </c>
      <c r="B45" s="15" t="s">
        <v>53</v>
      </c>
      <c r="C45" s="8" t="s">
        <v>21</v>
      </c>
      <c r="D45" s="1" t="s">
        <v>17</v>
      </c>
      <c r="E45" s="246" t="s">
        <v>18</v>
      </c>
      <c r="F45" s="1" t="s">
        <v>19</v>
      </c>
      <c r="G45" s="1" t="s">
        <v>20</v>
      </c>
      <c r="H45" s="1" t="s">
        <v>35</v>
      </c>
      <c r="I45" s="8" t="s">
        <v>23</v>
      </c>
      <c r="J45" s="235" t="s">
        <v>24</v>
      </c>
      <c r="K45" s="266" t="s">
        <v>31</v>
      </c>
      <c r="L45" s="1" t="s">
        <v>32</v>
      </c>
      <c r="M45" s="235" t="s">
        <v>33</v>
      </c>
      <c r="N45" s="266" t="s">
        <v>31</v>
      </c>
      <c r="O45" s="1" t="s">
        <v>32</v>
      </c>
      <c r="P45" s="235" t="s">
        <v>33</v>
      </c>
      <c r="Q45" s="266" t="s">
        <v>31</v>
      </c>
      <c r="R45" s="1" t="s">
        <v>32</v>
      </c>
      <c r="S45" s="235" t="s">
        <v>33</v>
      </c>
      <c r="T45" s="266" t="s">
        <v>31</v>
      </c>
      <c r="U45" s="1" t="s">
        <v>32</v>
      </c>
      <c r="V45" s="235" t="s">
        <v>33</v>
      </c>
      <c r="W45" s="266" t="s">
        <v>31</v>
      </c>
      <c r="X45" s="1" t="s">
        <v>32</v>
      </c>
      <c r="Y45" s="235" t="s">
        <v>33</v>
      </c>
      <c r="Z45" s="266" t="s">
        <v>31</v>
      </c>
      <c r="AA45" s="1" t="s">
        <v>32</v>
      </c>
      <c r="AB45" s="1" t="s">
        <v>33</v>
      </c>
      <c r="AC45" s="8" t="s">
        <v>31</v>
      </c>
      <c r="AD45" s="1" t="s">
        <v>32</v>
      </c>
      <c r="AE45" s="323" t="s">
        <v>33</v>
      </c>
      <c r="AF45" s="8" t="s">
        <v>31</v>
      </c>
      <c r="AG45" s="1" t="s">
        <v>32</v>
      </c>
      <c r="AH45" s="1" t="s">
        <v>33</v>
      </c>
      <c r="AI45" s="97" t="s">
        <v>31</v>
      </c>
      <c r="AJ45" s="95" t="s">
        <v>32</v>
      </c>
      <c r="AK45" s="97" t="s">
        <v>31</v>
      </c>
      <c r="AL45" s="95" t="s">
        <v>32</v>
      </c>
      <c r="AM45" s="95" t="s">
        <v>33</v>
      </c>
    </row>
    <row r="46" spans="1:53">
      <c r="A46" s="1" t="s">
        <v>38</v>
      </c>
      <c r="B46" s="15" t="s">
        <v>59</v>
      </c>
      <c r="C46" s="7">
        <v>0</v>
      </c>
      <c r="D46">
        <v>0</v>
      </c>
      <c r="E46" s="241">
        <v>1.1416299999999999</v>
      </c>
      <c r="F46" s="27">
        <v>2.9E-4</v>
      </c>
      <c r="G46" s="27">
        <v>0.124059</v>
      </c>
      <c r="H46" s="22">
        <f>G46/0.0075</f>
        <v>16.5412</v>
      </c>
      <c r="I46" s="163"/>
      <c r="J46" s="276"/>
      <c r="Q46" s="262">
        <v>0</v>
      </c>
      <c r="T46" s="262">
        <v>0</v>
      </c>
      <c r="W46" s="262">
        <v>0</v>
      </c>
      <c r="Z46" s="262">
        <v>0</v>
      </c>
      <c r="AC46" s="7">
        <v>0</v>
      </c>
      <c r="AD46">
        <v>0</v>
      </c>
      <c r="AE46" s="316">
        <v>0</v>
      </c>
      <c r="AI46" s="105">
        <v>3.9388200000000002E-4</v>
      </c>
      <c r="AJ46" s="155"/>
      <c r="AK46" s="105">
        <f t="shared" ref="AK46:AK53" si="40">AI46*(7710000000000000000)*23.1662*3.016/(6.022E+23)*(C46*24*60*60)</f>
        <v>0</v>
      </c>
      <c r="AL46" s="104"/>
      <c r="AM46" s="101">
        <f>AK46+AL46</f>
        <v>0</v>
      </c>
    </row>
    <row r="47" spans="1:53">
      <c r="A47" s="1" t="s">
        <v>77</v>
      </c>
      <c r="B47" s="15" t="s">
        <v>78</v>
      </c>
      <c r="C47" s="7">
        <v>3.5256599999999998</v>
      </c>
      <c r="D47">
        <v>0.1</v>
      </c>
      <c r="E47" s="241">
        <v>1.1084799999999999</v>
      </c>
      <c r="F47" s="27">
        <v>3.1E-4</v>
      </c>
      <c r="G47" s="27">
        <v>9.7864000000000007E-2</v>
      </c>
      <c r="H47" s="22">
        <f t="shared" ref="H47" si="41">G47/0.0075</f>
        <v>13.048533333333335</v>
      </c>
      <c r="I47" s="163"/>
      <c r="J47" s="276"/>
      <c r="K47" s="16">
        <v>121400</v>
      </c>
      <c r="L47" s="16"/>
      <c r="M47" s="275">
        <f>K47+L47</f>
        <v>121400</v>
      </c>
      <c r="N47" s="16">
        <v>3403000</v>
      </c>
      <c r="O47" s="16"/>
      <c r="P47" s="275">
        <f>N47+O47</f>
        <v>3403000</v>
      </c>
      <c r="Q47" s="16">
        <v>72.02</v>
      </c>
      <c r="R47" s="16"/>
      <c r="S47" s="275">
        <f>Q47+R47</f>
        <v>72.02</v>
      </c>
      <c r="T47" s="16">
        <v>0.2369</v>
      </c>
      <c r="U47" s="16"/>
      <c r="V47" s="275">
        <f>T47+U47</f>
        <v>0.2369</v>
      </c>
      <c r="W47" s="16">
        <v>1.083E-3</v>
      </c>
      <c r="X47" s="16"/>
      <c r="Y47" s="275">
        <f>W47+X47</f>
        <v>1.083E-3</v>
      </c>
      <c r="Z47" s="16">
        <v>0</v>
      </c>
      <c r="AA47" s="16"/>
      <c r="AB47" s="16">
        <f>Z47+AA47</f>
        <v>0</v>
      </c>
      <c r="AC47" s="20">
        <f>(Q47+T47+W47+Z47)/1000</f>
        <v>7.2257982999999998E-2</v>
      </c>
      <c r="AD47" s="16"/>
      <c r="AE47" s="316">
        <f>AC47+AD47</f>
        <v>7.2257982999999998E-2</v>
      </c>
      <c r="AF47" s="34">
        <f>Q47/AC47/1000</f>
        <v>0.99670648155235664</v>
      </c>
      <c r="AG47" s="16"/>
      <c r="AH47" s="26">
        <f>S47/AE47/1000</f>
        <v>0.99670648155235664</v>
      </c>
      <c r="AI47" s="105">
        <v>3.8274499999999998E-4</v>
      </c>
      <c r="AJ47" s="155"/>
      <c r="AK47" s="105">
        <f t="shared" si="40"/>
        <v>0.10429499373946478</v>
      </c>
      <c r="AL47" s="104"/>
      <c r="AM47" s="101">
        <f>AK47+AL47</f>
        <v>0.10429499373946478</v>
      </c>
    </row>
    <row r="48" spans="1:53">
      <c r="A48" s="1" t="s">
        <v>73</v>
      </c>
      <c r="B48" s="141">
        <v>5</v>
      </c>
      <c r="C48" s="7">
        <v>35.256599999999999</v>
      </c>
      <c r="D48">
        <v>1</v>
      </c>
      <c r="E48" s="241">
        <v>1.09622</v>
      </c>
      <c r="F48" s="27">
        <v>2.9E-4</v>
      </c>
      <c r="G48" s="27">
        <v>8.7774000000000005E-2</v>
      </c>
      <c r="H48" s="22">
        <f>G48/0.0075</f>
        <v>11.703200000000001</v>
      </c>
      <c r="I48" s="163"/>
      <c r="J48" s="276"/>
      <c r="K48" s="16">
        <v>117700</v>
      </c>
      <c r="L48" s="16"/>
      <c r="M48" s="275">
        <f t="shared" ref="M48:M53" si="42">K48+L48</f>
        <v>117700</v>
      </c>
      <c r="N48" s="16">
        <v>3401000</v>
      </c>
      <c r="O48" s="16"/>
      <c r="P48" s="275">
        <f t="shared" ref="P48:P53" si="43">N48+O48</f>
        <v>3401000</v>
      </c>
      <c r="Q48" s="16">
        <v>1670</v>
      </c>
      <c r="R48" s="16"/>
      <c r="S48" s="275">
        <f t="shared" ref="S48:S53" si="44">Q48+R48</f>
        <v>1670</v>
      </c>
      <c r="T48" s="16">
        <v>34.54</v>
      </c>
      <c r="U48" s="16"/>
      <c r="V48" s="275">
        <f t="shared" ref="V48:V53" si="45">T48+U48</f>
        <v>34.54</v>
      </c>
      <c r="W48" s="16">
        <v>1.641</v>
      </c>
      <c r="X48" s="16"/>
      <c r="Y48" s="275">
        <f t="shared" ref="Y48:Y53" si="46">W48+X48</f>
        <v>1.641</v>
      </c>
      <c r="Z48" s="16">
        <v>1.11E-2</v>
      </c>
      <c r="AA48" s="16"/>
      <c r="AB48" s="16">
        <f t="shared" ref="AB48:AB53" si="47">Z48+AA48</f>
        <v>1.11E-2</v>
      </c>
      <c r="AC48" s="20">
        <f t="shared" ref="AC48:AC53" si="48">(Q48+T48+W48+Z48)/1000</f>
        <v>1.7061921</v>
      </c>
      <c r="AD48" s="16"/>
      <c r="AE48" s="316">
        <f t="shared" ref="AE48:AE53" si="49">AC48+AD48</f>
        <v>1.7061921</v>
      </c>
      <c r="AF48" s="34">
        <f t="shared" ref="AF48:AF53" si="50">Q48/AC48/1000</f>
        <v>0.97878779300408203</v>
      </c>
      <c r="AG48" s="16"/>
      <c r="AH48" s="26">
        <f t="shared" ref="AH48:AH53" si="51">S48/AE48/1000</f>
        <v>0.97878779300408203</v>
      </c>
      <c r="AI48" s="105">
        <v>3.7514200000000002E-4</v>
      </c>
      <c r="AJ48" s="155"/>
      <c r="AK48" s="105">
        <f t="shared" si="40"/>
        <v>1.0222323620533331</v>
      </c>
      <c r="AL48" s="104"/>
      <c r="AM48" s="101">
        <f t="shared" ref="AM48:AM53" si="52">AK48+AL48</f>
        <v>1.0222323620533331</v>
      </c>
    </row>
    <row r="49" spans="1:53">
      <c r="A49" s="194" t="e" vm="1">
        <v>#VALUE!</v>
      </c>
      <c r="B49" s="195"/>
      <c r="C49" s="7">
        <v>176.28299999999999</v>
      </c>
      <c r="D49">
        <v>5</v>
      </c>
      <c r="E49" s="241">
        <v>1.0630599999999999</v>
      </c>
      <c r="F49" s="27">
        <v>2.7999999999999998E-4</v>
      </c>
      <c r="G49" s="27">
        <v>5.9318999999999997E-2</v>
      </c>
      <c r="H49" s="22">
        <f t="shared" ref="H49:H53" si="53">G49/0.0075</f>
        <v>7.9092000000000002</v>
      </c>
      <c r="I49" s="163"/>
      <c r="J49" s="276"/>
      <c r="K49" s="16">
        <v>102500</v>
      </c>
      <c r="L49" s="16"/>
      <c r="M49" s="275">
        <f t="shared" si="42"/>
        <v>102500</v>
      </c>
      <c r="N49" s="16">
        <v>3392000</v>
      </c>
      <c r="O49" s="16"/>
      <c r="P49" s="275">
        <f t="shared" si="43"/>
        <v>3392000</v>
      </c>
      <c r="Q49" s="16">
        <v>7437</v>
      </c>
      <c r="R49" s="16"/>
      <c r="S49" s="275">
        <f t="shared" si="44"/>
        <v>7437</v>
      </c>
      <c r="T49" s="16">
        <v>663.5</v>
      </c>
      <c r="U49" s="16"/>
      <c r="V49" s="275">
        <f t="shared" si="45"/>
        <v>663.5</v>
      </c>
      <c r="W49" s="16">
        <v>152.4</v>
      </c>
      <c r="X49" s="16"/>
      <c r="Y49" s="275">
        <f t="shared" si="46"/>
        <v>152.4</v>
      </c>
      <c r="Z49" s="16">
        <v>5.5</v>
      </c>
      <c r="AA49" s="16"/>
      <c r="AB49" s="16">
        <f t="shared" si="47"/>
        <v>5.5</v>
      </c>
      <c r="AC49" s="20">
        <f t="shared" si="48"/>
        <v>8.2584</v>
      </c>
      <c r="AD49" s="16"/>
      <c r="AE49" s="316">
        <f t="shared" si="49"/>
        <v>8.2584</v>
      </c>
      <c r="AF49" s="34">
        <f t="shared" si="50"/>
        <v>0.90053763440860213</v>
      </c>
      <c r="AG49" s="16"/>
      <c r="AH49" s="26">
        <f t="shared" si="51"/>
        <v>0.90053763440860213</v>
      </c>
      <c r="AI49" s="105">
        <v>3.5671299999999998E-4</v>
      </c>
      <c r="AJ49" s="155"/>
      <c r="AK49" s="105">
        <f t="shared" si="40"/>
        <v>4.8600739528649228</v>
      </c>
      <c r="AL49" s="104"/>
      <c r="AM49" s="101">
        <f t="shared" si="52"/>
        <v>4.8600739528649228</v>
      </c>
    </row>
    <row r="50" spans="1:53">
      <c r="A50" s="194"/>
      <c r="B50" s="195"/>
      <c r="C50" s="7">
        <v>352.56599999999997</v>
      </c>
      <c r="D50">
        <v>10</v>
      </c>
      <c r="E50" s="241">
        <v>1.01667</v>
      </c>
      <c r="F50" s="27">
        <v>2.7E-4</v>
      </c>
      <c r="G50" s="27">
        <v>1.6396999999999998E-2</v>
      </c>
      <c r="H50" s="22">
        <f t="shared" si="53"/>
        <v>2.1862666666666666</v>
      </c>
      <c r="I50" s="163"/>
      <c r="J50" s="276"/>
      <c r="K50" s="16">
        <v>85960</v>
      </c>
      <c r="L50" s="16"/>
      <c r="M50" s="275">
        <f t="shared" si="42"/>
        <v>85960</v>
      </c>
      <c r="N50" s="16">
        <v>3381000</v>
      </c>
      <c r="O50" s="16"/>
      <c r="P50" s="275">
        <f t="shared" si="43"/>
        <v>3381000</v>
      </c>
      <c r="Q50" s="16">
        <v>12180</v>
      </c>
      <c r="R50" s="16"/>
      <c r="S50" s="275">
        <f t="shared" si="44"/>
        <v>12180</v>
      </c>
      <c r="T50" s="16">
        <v>1892</v>
      </c>
      <c r="U50" s="16"/>
      <c r="V50" s="275">
        <f t="shared" si="45"/>
        <v>1892</v>
      </c>
      <c r="W50" s="16">
        <v>747.8</v>
      </c>
      <c r="X50" s="16"/>
      <c r="Y50" s="275">
        <f t="shared" si="46"/>
        <v>747.8</v>
      </c>
      <c r="Z50" s="16">
        <v>58.38</v>
      </c>
      <c r="AA50" s="16"/>
      <c r="AB50" s="16">
        <f t="shared" si="47"/>
        <v>58.38</v>
      </c>
      <c r="AC50" s="20">
        <f t="shared" si="48"/>
        <v>14.878179999999999</v>
      </c>
      <c r="AD50" s="16"/>
      <c r="AE50" s="316">
        <f t="shared" si="49"/>
        <v>14.878179999999999</v>
      </c>
      <c r="AF50" s="34">
        <f t="shared" si="50"/>
        <v>0.81864851749340317</v>
      </c>
      <c r="AG50" s="16"/>
      <c r="AH50" s="26">
        <f t="shared" si="51"/>
        <v>0.81864851749340317</v>
      </c>
      <c r="AI50" s="105">
        <v>3.4375999999999997E-4</v>
      </c>
      <c r="AJ50" s="155"/>
      <c r="AK50" s="105">
        <f t="shared" si="40"/>
        <v>9.3671888719325942</v>
      </c>
      <c r="AL50" s="104"/>
      <c r="AM50" s="101">
        <f t="shared" si="52"/>
        <v>9.3671888719325942</v>
      </c>
      <c r="BA50" t="s">
        <v>36</v>
      </c>
    </row>
    <row r="51" spans="1:53" s="3" customFormat="1">
      <c r="A51" s="194"/>
      <c r="B51" s="195"/>
      <c r="C51" s="160">
        <v>528.84900000000005</v>
      </c>
      <c r="D51" s="3">
        <v>15</v>
      </c>
      <c r="E51" s="244">
        <v>0.97570999999999997</v>
      </c>
      <c r="F51" s="161">
        <v>2.9E-4</v>
      </c>
      <c r="G51" s="161">
        <v>-2.4895E-2</v>
      </c>
      <c r="H51" s="162">
        <f t="shared" si="53"/>
        <v>-3.3193333333333337</v>
      </c>
      <c r="I51" s="163"/>
      <c r="J51" s="276"/>
      <c r="K51" s="158">
        <v>71690</v>
      </c>
      <c r="L51" s="158"/>
      <c r="M51" s="276">
        <f t="shared" si="42"/>
        <v>71690</v>
      </c>
      <c r="N51" s="158">
        <v>3368000</v>
      </c>
      <c r="O51" s="158"/>
      <c r="P51" s="276">
        <f t="shared" si="43"/>
        <v>3368000</v>
      </c>
      <c r="Q51" s="158">
        <v>15220</v>
      </c>
      <c r="R51" s="158"/>
      <c r="S51" s="276">
        <f t="shared" si="44"/>
        <v>15220</v>
      </c>
      <c r="T51" s="158">
        <v>3252</v>
      </c>
      <c r="U51" s="158"/>
      <c r="V51" s="276">
        <f t="shared" si="45"/>
        <v>3252</v>
      </c>
      <c r="W51" s="158">
        <v>1598</v>
      </c>
      <c r="X51" s="158"/>
      <c r="Y51" s="276">
        <f t="shared" si="46"/>
        <v>1598</v>
      </c>
      <c r="Z51" s="158">
        <v>203.6</v>
      </c>
      <c r="AA51" s="158"/>
      <c r="AB51" s="158">
        <f t="shared" si="47"/>
        <v>203.6</v>
      </c>
      <c r="AC51" s="163">
        <f t="shared" si="48"/>
        <v>20.273599999999998</v>
      </c>
      <c r="AD51" s="158"/>
      <c r="AE51" s="320">
        <f t="shared" si="49"/>
        <v>20.273599999999998</v>
      </c>
      <c r="AF51" s="165">
        <f t="shared" si="50"/>
        <v>0.75073001341646284</v>
      </c>
      <c r="AG51" s="158"/>
      <c r="AH51" s="166">
        <f t="shared" si="51"/>
        <v>0.75073001341646284</v>
      </c>
      <c r="AI51" s="154">
        <v>3.38353E-4</v>
      </c>
      <c r="AJ51" s="155"/>
      <c r="AK51" s="154">
        <f t="shared" si="40"/>
        <v>13.829778579757722</v>
      </c>
      <c r="AL51" s="155"/>
      <c r="AM51" s="167">
        <f t="shared" si="52"/>
        <v>13.829778579757722</v>
      </c>
    </row>
    <row r="52" spans="1:53" s="3" customFormat="1">
      <c r="A52" s="194"/>
      <c r="B52" s="195"/>
      <c r="C52" s="160">
        <v>705.13199999999995</v>
      </c>
      <c r="D52" s="3">
        <v>20</v>
      </c>
      <c r="E52" s="252">
        <v>0.93664999999999998</v>
      </c>
      <c r="F52" s="161">
        <v>3.1E-4</v>
      </c>
      <c r="G52" s="161">
        <v>-6.7635000000000001E-2</v>
      </c>
      <c r="H52" s="162">
        <f t="shared" si="53"/>
        <v>-9.0180000000000007</v>
      </c>
      <c r="I52" s="163"/>
      <c r="J52" s="276"/>
      <c r="K52" s="158">
        <v>59290</v>
      </c>
      <c r="L52" s="158"/>
      <c r="M52" s="276">
        <f t="shared" si="42"/>
        <v>59290</v>
      </c>
      <c r="N52" s="158">
        <v>3356000</v>
      </c>
      <c r="O52" s="158"/>
      <c r="P52" s="276">
        <f t="shared" si="43"/>
        <v>3356000</v>
      </c>
      <c r="Q52" s="158">
        <v>17180</v>
      </c>
      <c r="R52" s="158"/>
      <c r="S52" s="276">
        <f t="shared" si="44"/>
        <v>17180</v>
      </c>
      <c r="T52" s="158">
        <v>4610</v>
      </c>
      <c r="U52" s="158"/>
      <c r="V52" s="276">
        <f t="shared" si="45"/>
        <v>4610</v>
      </c>
      <c r="W52" s="158">
        <v>2512</v>
      </c>
      <c r="X52" s="158"/>
      <c r="Y52" s="276">
        <f t="shared" si="46"/>
        <v>2512</v>
      </c>
      <c r="Z52" s="158">
        <v>459.2</v>
      </c>
      <c r="AA52" s="158"/>
      <c r="AB52" s="158">
        <f t="shared" si="47"/>
        <v>459.2</v>
      </c>
      <c r="AC52" s="163">
        <f t="shared" si="48"/>
        <v>24.761200000000002</v>
      </c>
      <c r="AD52" s="158"/>
      <c r="AE52" s="320">
        <f t="shared" si="49"/>
        <v>24.761200000000002</v>
      </c>
      <c r="AF52" s="165">
        <f t="shared" si="50"/>
        <v>0.69382743970405303</v>
      </c>
      <c r="AG52" s="158"/>
      <c r="AH52" s="166">
        <f t="shared" si="51"/>
        <v>0.69382743970405303</v>
      </c>
      <c r="AI52" s="154">
        <v>3.3609500000000001E-4</v>
      </c>
      <c r="AJ52" s="155"/>
      <c r="AK52" s="154">
        <f t="shared" si="40"/>
        <v>18.316647334839338</v>
      </c>
      <c r="AL52" s="155"/>
      <c r="AM52" s="167">
        <f t="shared" si="52"/>
        <v>18.316647334839338</v>
      </c>
    </row>
    <row r="53" spans="1:53" s="170" customFormat="1">
      <c r="A53" s="196"/>
      <c r="B53" s="197"/>
      <c r="C53" s="169">
        <v>881.41399999999999</v>
      </c>
      <c r="D53" s="170">
        <v>25</v>
      </c>
      <c r="E53" s="243">
        <v>0.90022999999999997</v>
      </c>
      <c r="F53" s="171">
        <v>2.5000000000000001E-4</v>
      </c>
      <c r="G53" s="171">
        <v>-0.11082699999999999</v>
      </c>
      <c r="H53" s="172">
        <f t="shared" si="53"/>
        <v>-14.776933333333334</v>
      </c>
      <c r="I53" s="173"/>
      <c r="J53" s="277"/>
      <c r="K53" s="158">
        <v>48540</v>
      </c>
      <c r="L53" s="159"/>
      <c r="M53" s="277">
        <f t="shared" si="42"/>
        <v>48540</v>
      </c>
      <c r="N53" s="158">
        <v>3343000</v>
      </c>
      <c r="O53" s="159"/>
      <c r="P53" s="277">
        <f t="shared" si="43"/>
        <v>3343000</v>
      </c>
      <c r="Q53" s="158">
        <v>18420</v>
      </c>
      <c r="R53" s="159"/>
      <c r="S53" s="277">
        <f t="shared" si="44"/>
        <v>18420</v>
      </c>
      <c r="T53" s="158">
        <v>5905</v>
      </c>
      <c r="U53" s="159"/>
      <c r="V53" s="277">
        <f t="shared" si="45"/>
        <v>5905</v>
      </c>
      <c r="W53" s="158">
        <v>3380</v>
      </c>
      <c r="X53" s="159"/>
      <c r="Y53" s="277">
        <f t="shared" si="46"/>
        <v>3380</v>
      </c>
      <c r="Z53" s="158">
        <v>825</v>
      </c>
      <c r="AA53" s="159"/>
      <c r="AB53" s="159">
        <f t="shared" si="47"/>
        <v>825</v>
      </c>
      <c r="AC53" s="173">
        <f t="shared" si="48"/>
        <v>28.53</v>
      </c>
      <c r="AD53" s="159"/>
      <c r="AE53" s="321">
        <f t="shared" si="49"/>
        <v>28.53</v>
      </c>
      <c r="AF53" s="175">
        <f t="shared" si="50"/>
        <v>0.64563617245005256</v>
      </c>
      <c r="AG53" s="159"/>
      <c r="AH53" s="166">
        <f t="shared" si="51"/>
        <v>0.64563617245005256</v>
      </c>
      <c r="AI53" s="156">
        <v>3.36841E-4</v>
      </c>
      <c r="AJ53" s="157"/>
      <c r="AK53" s="156">
        <f t="shared" si="40"/>
        <v>22.946602913745505</v>
      </c>
      <c r="AL53" s="157"/>
      <c r="AM53" s="177">
        <f t="shared" si="52"/>
        <v>22.946602913745505</v>
      </c>
    </row>
    <row r="54" spans="1:53">
      <c r="A54" s="32"/>
      <c r="B54" s="32"/>
      <c r="C54"/>
      <c r="E54" s="241"/>
      <c r="F54" s="27"/>
      <c r="G54" s="27"/>
      <c r="H54" s="22"/>
      <c r="I54" s="20"/>
      <c r="J54" s="275"/>
      <c r="K54" s="265"/>
      <c r="L54" s="16"/>
      <c r="M54" s="275"/>
      <c r="N54" s="265"/>
      <c r="O54" s="16"/>
      <c r="P54" s="275"/>
      <c r="Q54" s="265"/>
      <c r="R54" s="16"/>
      <c r="S54" s="275"/>
      <c r="T54" s="265"/>
      <c r="U54" s="16"/>
      <c r="V54" s="275"/>
      <c r="W54" s="265"/>
      <c r="X54" s="16"/>
      <c r="Y54" s="275"/>
      <c r="Z54" s="265"/>
      <c r="AA54" s="16"/>
      <c r="AB54" s="16"/>
      <c r="AC54" s="20"/>
      <c r="AD54" s="16"/>
      <c r="AF54" s="34"/>
      <c r="AG54" s="16"/>
      <c r="AH54" s="26"/>
    </row>
    <row r="55" spans="1:53" s="183" customFormat="1">
      <c r="A55" s="182" t="s">
        <v>75</v>
      </c>
      <c r="B55" s="183" t="s">
        <v>74</v>
      </c>
      <c r="C55" s="184" t="s">
        <v>76</v>
      </c>
      <c r="E55" s="245"/>
      <c r="I55" s="184" t="s">
        <v>22</v>
      </c>
      <c r="J55" s="234"/>
      <c r="K55" s="182" t="s">
        <v>25</v>
      </c>
      <c r="M55" s="234"/>
      <c r="N55" s="182" t="s">
        <v>26</v>
      </c>
      <c r="O55" s="182"/>
      <c r="P55" s="292"/>
      <c r="Q55" s="182" t="s">
        <v>27</v>
      </c>
      <c r="S55" s="234"/>
      <c r="T55" s="182" t="s">
        <v>28</v>
      </c>
      <c r="U55" s="182"/>
      <c r="V55" s="292"/>
      <c r="W55" s="182" t="s">
        <v>29</v>
      </c>
      <c r="Y55" s="234"/>
      <c r="Z55" s="182" t="s">
        <v>54</v>
      </c>
      <c r="AC55" s="184" t="s">
        <v>64</v>
      </c>
      <c r="AE55" s="322"/>
      <c r="AF55" s="184" t="s">
        <v>34</v>
      </c>
      <c r="AI55" s="185" t="s">
        <v>84</v>
      </c>
      <c r="AJ55" s="186"/>
      <c r="AK55" s="185" t="s">
        <v>85</v>
      </c>
      <c r="AL55" s="186"/>
      <c r="AM55" s="186"/>
    </row>
    <row r="56" spans="1:53">
      <c r="A56" s="1" t="s">
        <v>37</v>
      </c>
      <c r="B56" s="15" t="s">
        <v>53</v>
      </c>
      <c r="C56" s="8" t="s">
        <v>21</v>
      </c>
      <c r="D56" s="1" t="s">
        <v>17</v>
      </c>
      <c r="E56" s="246" t="s">
        <v>18</v>
      </c>
      <c r="F56" s="1" t="s">
        <v>19</v>
      </c>
      <c r="G56" s="1" t="s">
        <v>20</v>
      </c>
      <c r="H56" s="1" t="s">
        <v>35</v>
      </c>
      <c r="I56" s="8" t="s">
        <v>23</v>
      </c>
      <c r="J56" s="235" t="s">
        <v>24</v>
      </c>
      <c r="K56" s="266" t="s">
        <v>31</v>
      </c>
      <c r="L56" s="1" t="s">
        <v>32</v>
      </c>
      <c r="M56" s="235" t="s">
        <v>33</v>
      </c>
      <c r="N56" s="266" t="s">
        <v>31</v>
      </c>
      <c r="O56" s="1" t="s">
        <v>32</v>
      </c>
      <c r="P56" s="235" t="s">
        <v>33</v>
      </c>
      <c r="Q56" s="266" t="s">
        <v>31</v>
      </c>
      <c r="R56" s="1" t="s">
        <v>32</v>
      </c>
      <c r="S56" s="235" t="s">
        <v>33</v>
      </c>
      <c r="T56" s="266" t="s">
        <v>31</v>
      </c>
      <c r="U56" s="1" t="s">
        <v>32</v>
      </c>
      <c r="V56" s="235" t="s">
        <v>33</v>
      </c>
      <c r="W56" s="266" t="s">
        <v>31</v>
      </c>
      <c r="X56" s="1" t="s">
        <v>32</v>
      </c>
      <c r="Y56" s="235" t="s">
        <v>33</v>
      </c>
      <c r="Z56" s="266" t="s">
        <v>31</v>
      </c>
      <c r="AA56" s="1" t="s">
        <v>32</v>
      </c>
      <c r="AB56" s="1" t="s">
        <v>33</v>
      </c>
      <c r="AC56" s="8" t="s">
        <v>31</v>
      </c>
      <c r="AD56" s="1" t="s">
        <v>32</v>
      </c>
      <c r="AE56" s="323" t="s">
        <v>33</v>
      </c>
      <c r="AF56" s="8" t="s">
        <v>31</v>
      </c>
      <c r="AG56" s="1" t="s">
        <v>32</v>
      </c>
      <c r="AH56" s="1" t="s">
        <v>33</v>
      </c>
      <c r="AI56" s="97" t="s">
        <v>31</v>
      </c>
      <c r="AJ56" s="95" t="s">
        <v>32</v>
      </c>
      <c r="AK56" s="97" t="s">
        <v>31</v>
      </c>
      <c r="AL56" s="95" t="s">
        <v>32</v>
      </c>
      <c r="AM56" s="95" t="s">
        <v>33</v>
      </c>
    </row>
    <row r="57" spans="1:53">
      <c r="A57" s="1" t="s">
        <v>38</v>
      </c>
      <c r="B57" s="15" t="s">
        <v>59</v>
      </c>
      <c r="C57" s="7">
        <v>0</v>
      </c>
      <c r="D57">
        <v>0</v>
      </c>
      <c r="E57" s="241">
        <v>1.12459</v>
      </c>
      <c r="F57" s="27">
        <v>2.9E-4</v>
      </c>
      <c r="G57" s="27">
        <v>0.110787</v>
      </c>
      <c r="H57" s="22">
        <f>G57/0.0075</f>
        <v>14.771599999999999</v>
      </c>
      <c r="I57" s="163"/>
      <c r="J57" s="276"/>
      <c r="L57" s="3"/>
      <c r="O57" s="3"/>
      <c r="Q57" s="262">
        <v>0</v>
      </c>
      <c r="R57" s="3"/>
      <c r="T57" s="262">
        <v>0</v>
      </c>
      <c r="U57" s="3"/>
      <c r="W57" s="262">
        <v>0</v>
      </c>
      <c r="X57" s="3"/>
      <c r="Z57" s="262">
        <v>0</v>
      </c>
      <c r="AA57" s="3"/>
      <c r="AC57" s="7">
        <v>0</v>
      </c>
      <c r="AD57" s="3"/>
      <c r="AE57" s="316">
        <v>0</v>
      </c>
      <c r="AG57" s="3"/>
      <c r="AI57" s="105">
        <v>7.7381599999999998E-4</v>
      </c>
      <c r="AJ57" s="155"/>
      <c r="AK57" s="105">
        <f t="shared" ref="AK57:AK64" si="54">AI57*(7710000000000000000)*23.1662*3.016/(6.022E+23)*(C57*24*60*60)</f>
        <v>0</v>
      </c>
      <c r="AL57" s="104"/>
      <c r="AM57" s="101">
        <f>AK57+AL57</f>
        <v>0</v>
      </c>
    </row>
    <row r="58" spans="1:53">
      <c r="A58" s="1" t="s">
        <v>77</v>
      </c>
      <c r="B58" s="15" t="s">
        <v>78</v>
      </c>
      <c r="C58" s="7">
        <v>3.5256599999999998</v>
      </c>
      <c r="D58">
        <v>0.1</v>
      </c>
      <c r="E58" s="241">
        <v>1.0932200000000001</v>
      </c>
      <c r="F58" s="27">
        <v>2.9999999999999997E-4</v>
      </c>
      <c r="G58" s="27">
        <v>8.5271E-2</v>
      </c>
      <c r="H58" s="22">
        <f t="shared" ref="H58" si="55">G58/0.0075</f>
        <v>11.369466666666668</v>
      </c>
      <c r="I58" s="163"/>
      <c r="J58" s="276"/>
      <c r="K58" s="16">
        <v>121400</v>
      </c>
      <c r="L58" s="158"/>
      <c r="M58" s="275">
        <f>K58+L58</f>
        <v>121400</v>
      </c>
      <c r="N58" s="16">
        <v>3403000</v>
      </c>
      <c r="O58" s="158"/>
      <c r="P58" s="275">
        <f>N58+O58</f>
        <v>3403000</v>
      </c>
      <c r="Q58" s="16">
        <v>73.23</v>
      </c>
      <c r="R58" s="158"/>
      <c r="S58" s="275">
        <f>Q58+R58</f>
        <v>73.23</v>
      </c>
      <c r="T58" s="16">
        <v>0.24349999999999999</v>
      </c>
      <c r="U58" s="158"/>
      <c r="V58" s="275">
        <f>T58+U58</f>
        <v>0.24349999999999999</v>
      </c>
      <c r="W58" s="16">
        <v>1.132E-3</v>
      </c>
      <c r="X58" s="158"/>
      <c r="Y58" s="275">
        <f>W58+X58</f>
        <v>1.132E-3</v>
      </c>
      <c r="Z58" s="16">
        <v>0</v>
      </c>
      <c r="AA58" s="158"/>
      <c r="AB58" s="16">
        <f>Z58+AA58</f>
        <v>0</v>
      </c>
      <c r="AC58" s="20">
        <f>(Q58+T58+W58+Z58)/1000</f>
        <v>7.3474631999999998E-2</v>
      </c>
      <c r="AD58" s="158"/>
      <c r="AE58" s="316">
        <f>AC58+AD58</f>
        <v>7.3474631999999998E-2</v>
      </c>
      <c r="AF58" s="34">
        <f>Q58/AC58/1000</f>
        <v>0.99667052432464054</v>
      </c>
      <c r="AG58" s="158"/>
      <c r="AH58" s="26">
        <f>S58/AE58/1000</f>
        <v>0.99667052432464054</v>
      </c>
      <c r="AI58" s="105">
        <v>7.5378700000000001E-4</v>
      </c>
      <c r="AJ58" s="155"/>
      <c r="AK58" s="105">
        <f t="shared" si="54"/>
        <v>0.20540101228204138</v>
      </c>
      <c r="AL58" s="104"/>
      <c r="AM58" s="101">
        <f>AK58+AL58</f>
        <v>0.20540101228204138</v>
      </c>
    </row>
    <row r="59" spans="1:53">
      <c r="A59" s="1" t="s">
        <v>73</v>
      </c>
      <c r="B59" s="142">
        <v>10</v>
      </c>
      <c r="C59" s="7">
        <v>35.256599999999999</v>
      </c>
      <c r="D59">
        <v>1</v>
      </c>
      <c r="E59" s="241">
        <v>1.08179</v>
      </c>
      <c r="F59" s="27">
        <v>3.3E-4</v>
      </c>
      <c r="G59" s="27">
        <v>7.5606000000000007E-2</v>
      </c>
      <c r="H59" s="22">
        <f>G59/0.0075</f>
        <v>10.080800000000002</v>
      </c>
      <c r="I59" s="163"/>
      <c r="J59" s="276"/>
      <c r="K59" s="16">
        <v>117700</v>
      </c>
      <c r="L59" s="158"/>
      <c r="M59" s="275">
        <f t="shared" ref="M59:M64" si="56">K59+L59</f>
        <v>117700</v>
      </c>
      <c r="N59" s="16">
        <v>3401000</v>
      </c>
      <c r="O59" s="158"/>
      <c r="P59" s="275">
        <f t="shared" ref="P59:P64" si="57">N59+O59</f>
        <v>3401000</v>
      </c>
      <c r="Q59" s="16">
        <v>1698</v>
      </c>
      <c r="R59" s="158"/>
      <c r="S59" s="275">
        <f t="shared" ref="S59:S64" si="58">Q59+R59</f>
        <v>1698</v>
      </c>
      <c r="T59" s="16">
        <v>35.17</v>
      </c>
      <c r="U59" s="158"/>
      <c r="V59" s="275">
        <f t="shared" ref="V59:V64" si="59">T59+U59</f>
        <v>35.17</v>
      </c>
      <c r="W59" s="16">
        <v>1.702</v>
      </c>
      <c r="X59" s="158"/>
      <c r="Y59" s="275">
        <f t="shared" ref="Y59:Y64" si="60">W59+X59</f>
        <v>1.702</v>
      </c>
      <c r="Z59" s="16">
        <v>1.15E-2</v>
      </c>
      <c r="AA59" s="158"/>
      <c r="AB59" s="16">
        <f t="shared" ref="AB59:AB64" si="61">Z59+AA59</f>
        <v>1.15E-2</v>
      </c>
      <c r="AC59" s="20">
        <f t="shared" ref="AC59:AC64" si="62">(Q59+T59+W59+Z59)/1000</f>
        <v>1.7348835000000002</v>
      </c>
      <c r="AD59" s="158"/>
      <c r="AE59" s="316">
        <f t="shared" ref="AE59:AE64" si="63">AC59+AD59</f>
        <v>1.7348835000000002</v>
      </c>
      <c r="AF59" s="34">
        <f t="shared" ref="AF59:AF64" si="64">Q59/AC59/1000</f>
        <v>0.97874007101917782</v>
      </c>
      <c r="AG59" s="158"/>
      <c r="AH59" s="26">
        <f t="shared" ref="AH59:AH64" si="65">S59/AE59/1000</f>
        <v>0.97874007101917782</v>
      </c>
      <c r="AI59" s="105">
        <v>7.3817800000000003E-4</v>
      </c>
      <c r="AJ59" s="155"/>
      <c r="AK59" s="105">
        <f t="shared" si="54"/>
        <v>2.011476828922929</v>
      </c>
      <c r="AL59" s="104"/>
      <c r="AM59" s="101">
        <f t="shared" ref="AM59:AM64" si="66">AK59+AL59</f>
        <v>2.011476828922929</v>
      </c>
    </row>
    <row r="60" spans="1:53">
      <c r="A60" s="194" t="e" vm="1">
        <v>#VALUE!</v>
      </c>
      <c r="B60" s="195"/>
      <c r="C60" s="7">
        <v>176.28299999999999</v>
      </c>
      <c r="D60">
        <v>5</v>
      </c>
      <c r="E60" s="241">
        <v>1.0490699999999999</v>
      </c>
      <c r="F60" s="27">
        <v>3.5E-4</v>
      </c>
      <c r="G60" s="27">
        <v>4.6774999999999997E-2</v>
      </c>
      <c r="H60" s="22">
        <f t="shared" ref="H60:H64" si="67">G60/0.0075</f>
        <v>6.2366666666666664</v>
      </c>
      <c r="I60" s="163"/>
      <c r="J60" s="276"/>
      <c r="K60" s="16">
        <v>102500</v>
      </c>
      <c r="L60" s="158"/>
      <c r="M60" s="275">
        <f t="shared" si="56"/>
        <v>102500</v>
      </c>
      <c r="N60" s="16">
        <v>3392000</v>
      </c>
      <c r="O60" s="158"/>
      <c r="P60" s="275">
        <f t="shared" si="57"/>
        <v>3392000</v>
      </c>
      <c r="Q60" s="16">
        <v>7550</v>
      </c>
      <c r="R60" s="158"/>
      <c r="S60" s="275">
        <f t="shared" si="58"/>
        <v>7550</v>
      </c>
      <c r="T60" s="16">
        <v>672.6</v>
      </c>
      <c r="U60" s="158"/>
      <c r="V60" s="275">
        <f t="shared" si="59"/>
        <v>672.6</v>
      </c>
      <c r="W60" s="16">
        <v>156.80000000000001</v>
      </c>
      <c r="X60" s="158"/>
      <c r="Y60" s="275">
        <f t="shared" si="60"/>
        <v>156.80000000000001</v>
      </c>
      <c r="Z60" s="16">
        <v>5.6520000000000001</v>
      </c>
      <c r="AA60" s="158"/>
      <c r="AB60" s="16">
        <f t="shared" si="61"/>
        <v>5.6520000000000001</v>
      </c>
      <c r="AC60" s="20">
        <f t="shared" si="62"/>
        <v>8.3850519999999999</v>
      </c>
      <c r="AD60" s="158"/>
      <c r="AE60" s="316">
        <f t="shared" si="63"/>
        <v>8.3850519999999999</v>
      </c>
      <c r="AF60" s="34">
        <f t="shared" si="64"/>
        <v>0.90041182809599751</v>
      </c>
      <c r="AG60" s="158"/>
      <c r="AH60" s="26">
        <f t="shared" si="65"/>
        <v>0.90041182809599751</v>
      </c>
      <c r="AI60" s="105">
        <v>7.0009499999999997E-4</v>
      </c>
      <c r="AJ60" s="155"/>
      <c r="AK60" s="105">
        <f t="shared" si="54"/>
        <v>9.5385182878980252</v>
      </c>
      <c r="AL60" s="104"/>
      <c r="AM60" s="101">
        <f t="shared" si="66"/>
        <v>9.5385182878980252</v>
      </c>
    </row>
    <row r="61" spans="1:53" s="308" customFormat="1">
      <c r="A61" s="194"/>
      <c r="B61" s="195"/>
      <c r="C61" s="307">
        <v>352.56599999999997</v>
      </c>
      <c r="D61" s="308">
        <v>10</v>
      </c>
      <c r="E61" s="309">
        <v>1.0041800000000001</v>
      </c>
      <c r="F61" s="310">
        <v>3.2000000000000003E-4</v>
      </c>
      <c r="G61" s="310">
        <v>4.163E-3</v>
      </c>
      <c r="H61" s="311">
        <f t="shared" si="67"/>
        <v>0.55506666666666671</v>
      </c>
      <c r="I61" s="312"/>
      <c r="J61" s="313"/>
      <c r="K61" s="314">
        <v>86060</v>
      </c>
      <c r="L61" s="314"/>
      <c r="M61" s="313">
        <f t="shared" si="56"/>
        <v>86060</v>
      </c>
      <c r="N61" s="314">
        <v>3380000</v>
      </c>
      <c r="O61" s="314"/>
      <c r="P61" s="313">
        <f t="shared" si="57"/>
        <v>3380000</v>
      </c>
      <c r="Q61" s="314">
        <v>12370</v>
      </c>
      <c r="R61" s="314"/>
      <c r="S61" s="313">
        <f t="shared" si="58"/>
        <v>12370</v>
      </c>
      <c r="T61" s="314">
        <v>1909</v>
      </c>
      <c r="U61" s="314"/>
      <c r="V61" s="313">
        <f t="shared" si="59"/>
        <v>1909</v>
      </c>
      <c r="W61" s="314">
        <v>767.4</v>
      </c>
      <c r="X61" s="314"/>
      <c r="Y61" s="313">
        <f t="shared" si="60"/>
        <v>767.4</v>
      </c>
      <c r="Z61" s="314">
        <v>59.62</v>
      </c>
      <c r="AA61" s="314"/>
      <c r="AB61" s="314">
        <f t="shared" si="61"/>
        <v>59.62</v>
      </c>
      <c r="AC61" s="336">
        <f t="shared" si="62"/>
        <v>15.106020000000001</v>
      </c>
      <c r="AD61" s="314"/>
      <c r="AE61" s="325">
        <f t="shared" si="63"/>
        <v>15.106020000000001</v>
      </c>
      <c r="AF61" s="337">
        <f t="shared" si="64"/>
        <v>0.81887883108853277</v>
      </c>
      <c r="AG61" s="314"/>
      <c r="AH61" s="315">
        <f t="shared" si="65"/>
        <v>0.81887883108853277</v>
      </c>
      <c r="AI61" s="296">
        <v>6.7279099999999995E-4</v>
      </c>
      <c r="AJ61" s="297"/>
      <c r="AK61" s="338">
        <f t="shared" si="54"/>
        <v>18.33302411082267</v>
      </c>
      <c r="AL61" s="297"/>
      <c r="AM61" s="298">
        <f t="shared" si="66"/>
        <v>18.33302411082267</v>
      </c>
      <c r="BA61" s="308" t="s">
        <v>36</v>
      </c>
    </row>
    <row r="62" spans="1:53" s="3" customFormat="1">
      <c r="A62" s="194"/>
      <c r="B62" s="195"/>
      <c r="C62" s="160">
        <v>528.84900000000005</v>
      </c>
      <c r="D62" s="3">
        <v>15</v>
      </c>
      <c r="E62" s="244">
        <v>0.96431999999999995</v>
      </c>
      <c r="F62" s="161">
        <v>2.7E-4</v>
      </c>
      <c r="G62" s="161">
        <v>-3.6999999999999998E-2</v>
      </c>
      <c r="H62" s="162">
        <f t="shared" si="67"/>
        <v>-4.9333333333333336</v>
      </c>
      <c r="I62" s="163"/>
      <c r="J62" s="276"/>
      <c r="K62" s="16">
        <v>71870</v>
      </c>
      <c r="L62" s="158"/>
      <c r="M62" s="276">
        <f t="shared" si="56"/>
        <v>71870</v>
      </c>
      <c r="N62" s="16">
        <v>3368000</v>
      </c>
      <c r="O62" s="158"/>
      <c r="P62" s="276">
        <f t="shared" si="57"/>
        <v>3368000</v>
      </c>
      <c r="Q62" s="16">
        <v>15480</v>
      </c>
      <c r="R62" s="158"/>
      <c r="S62" s="276">
        <f t="shared" si="58"/>
        <v>15480</v>
      </c>
      <c r="T62" s="16">
        <v>3273</v>
      </c>
      <c r="U62" s="158"/>
      <c r="V62" s="276">
        <f t="shared" si="59"/>
        <v>3273</v>
      </c>
      <c r="W62" s="16">
        <v>1636</v>
      </c>
      <c r="X62" s="158"/>
      <c r="Y62" s="276">
        <f t="shared" si="60"/>
        <v>1636</v>
      </c>
      <c r="Z62" s="16">
        <v>206.9</v>
      </c>
      <c r="AA62" s="158"/>
      <c r="AB62" s="158">
        <f t="shared" si="61"/>
        <v>206.9</v>
      </c>
      <c r="AC62" s="163">
        <f t="shared" si="62"/>
        <v>20.5959</v>
      </c>
      <c r="AD62" s="158"/>
      <c r="AE62" s="320">
        <f t="shared" si="63"/>
        <v>20.5959</v>
      </c>
      <c r="AF62" s="165">
        <f t="shared" si="64"/>
        <v>0.75160590214557255</v>
      </c>
      <c r="AG62" s="158"/>
      <c r="AH62" s="166">
        <f t="shared" si="65"/>
        <v>0.75160590214557255</v>
      </c>
      <c r="AI62" s="154">
        <v>6.6160000000000004E-4</v>
      </c>
      <c r="AJ62" s="155"/>
      <c r="AK62" s="154">
        <f t="shared" si="54"/>
        <v>27.042117280969013</v>
      </c>
      <c r="AL62" s="155"/>
      <c r="AM62" s="167">
        <f t="shared" si="66"/>
        <v>27.042117280969013</v>
      </c>
    </row>
    <row r="63" spans="1:53" s="3" customFormat="1">
      <c r="A63" s="194"/>
      <c r="B63" s="195"/>
      <c r="C63" s="160">
        <v>705.13199999999995</v>
      </c>
      <c r="D63" s="3">
        <v>20</v>
      </c>
      <c r="E63" s="252">
        <v>0.92623</v>
      </c>
      <c r="F63" s="161">
        <v>3.2000000000000003E-4</v>
      </c>
      <c r="G63" s="161">
        <v>-7.9644999999999994E-2</v>
      </c>
      <c r="H63" s="162">
        <f t="shared" si="67"/>
        <v>-10.619333333333334</v>
      </c>
      <c r="I63" s="163"/>
      <c r="J63" s="276"/>
      <c r="K63" s="16">
        <v>59540</v>
      </c>
      <c r="L63" s="158"/>
      <c r="M63" s="276">
        <f t="shared" si="56"/>
        <v>59540</v>
      </c>
      <c r="N63" s="16">
        <v>3355000</v>
      </c>
      <c r="O63" s="158"/>
      <c r="P63" s="276">
        <f t="shared" si="57"/>
        <v>3355000</v>
      </c>
      <c r="Q63" s="16">
        <v>17480</v>
      </c>
      <c r="R63" s="158"/>
      <c r="S63" s="276">
        <f t="shared" si="58"/>
        <v>17480</v>
      </c>
      <c r="T63" s="16">
        <v>4631</v>
      </c>
      <c r="U63" s="158"/>
      <c r="V63" s="276">
        <f t="shared" si="59"/>
        <v>4631</v>
      </c>
      <c r="W63" s="16">
        <v>2568</v>
      </c>
      <c r="X63" s="158"/>
      <c r="Y63" s="276">
        <f t="shared" si="60"/>
        <v>2568</v>
      </c>
      <c r="Z63" s="16">
        <v>465</v>
      </c>
      <c r="AA63" s="158"/>
      <c r="AB63" s="158">
        <f t="shared" si="61"/>
        <v>465</v>
      </c>
      <c r="AC63" s="163">
        <f t="shared" si="62"/>
        <v>25.143999999999998</v>
      </c>
      <c r="AD63" s="158"/>
      <c r="AE63" s="320">
        <f t="shared" si="63"/>
        <v>25.143999999999998</v>
      </c>
      <c r="AF63" s="165">
        <f t="shared" si="64"/>
        <v>0.69519567292395801</v>
      </c>
      <c r="AG63" s="158"/>
      <c r="AH63" s="166">
        <f t="shared" si="65"/>
        <v>0.69519567292395801</v>
      </c>
      <c r="AI63" s="154">
        <v>6.5576499999999999E-4</v>
      </c>
      <c r="AJ63" s="155"/>
      <c r="AK63" s="154">
        <f t="shared" si="54"/>
        <v>35.738158078908988</v>
      </c>
      <c r="AL63" s="155"/>
      <c r="AM63" s="167">
        <f t="shared" si="66"/>
        <v>35.738158078908988</v>
      </c>
    </row>
    <row r="64" spans="1:53" s="170" customFormat="1">
      <c r="A64" s="196"/>
      <c r="B64" s="197"/>
      <c r="C64" s="169">
        <v>881.41399999999999</v>
      </c>
      <c r="D64" s="170">
        <v>25</v>
      </c>
      <c r="E64" s="243">
        <v>0.89146999999999998</v>
      </c>
      <c r="F64" s="171">
        <v>2.7E-4</v>
      </c>
      <c r="G64" s="171">
        <v>-0.121743</v>
      </c>
      <c r="H64" s="172">
        <f t="shared" si="67"/>
        <v>-16.232400000000002</v>
      </c>
      <c r="I64" s="173"/>
      <c r="J64" s="277"/>
      <c r="K64" s="16">
        <v>48880</v>
      </c>
      <c r="L64" s="159"/>
      <c r="M64" s="277">
        <f t="shared" si="56"/>
        <v>48880</v>
      </c>
      <c r="N64" s="16">
        <v>3342000</v>
      </c>
      <c r="O64" s="159"/>
      <c r="P64" s="277">
        <f t="shared" si="57"/>
        <v>3342000</v>
      </c>
      <c r="Q64" s="16">
        <v>18770</v>
      </c>
      <c r="R64" s="159"/>
      <c r="S64" s="277">
        <f t="shared" si="58"/>
        <v>18770</v>
      </c>
      <c r="T64" s="16">
        <v>5918</v>
      </c>
      <c r="U64" s="159"/>
      <c r="V64" s="277">
        <f t="shared" si="59"/>
        <v>5918</v>
      </c>
      <c r="W64" s="16">
        <v>3456</v>
      </c>
      <c r="X64" s="159"/>
      <c r="Y64" s="277">
        <f t="shared" si="60"/>
        <v>3456</v>
      </c>
      <c r="Z64" s="16">
        <v>832.8</v>
      </c>
      <c r="AA64" s="159"/>
      <c r="AB64" s="159">
        <f t="shared" si="61"/>
        <v>832.8</v>
      </c>
      <c r="AC64" s="173">
        <f t="shared" si="62"/>
        <v>28.976800000000001</v>
      </c>
      <c r="AD64" s="159"/>
      <c r="AE64" s="321">
        <f t="shared" si="63"/>
        <v>28.976800000000001</v>
      </c>
      <c r="AF64" s="175">
        <f t="shared" si="64"/>
        <v>0.64775958697992875</v>
      </c>
      <c r="AG64" s="159"/>
      <c r="AH64" s="176">
        <f t="shared" si="65"/>
        <v>0.64775958697992875</v>
      </c>
      <c r="AI64" s="156">
        <v>6.5551900000000002E-4</v>
      </c>
      <c r="AJ64" s="157"/>
      <c r="AK64" s="156">
        <f t="shared" si="54"/>
        <v>44.655888669774576</v>
      </c>
      <c r="AL64" s="157"/>
      <c r="AM64" s="177">
        <f t="shared" si="66"/>
        <v>44.655888669774576</v>
      </c>
    </row>
    <row r="65" spans="1:53" ht="15" customHeight="1">
      <c r="A65" s="32"/>
      <c r="B65" s="32"/>
      <c r="C65"/>
      <c r="E65" s="241"/>
      <c r="F65" s="27"/>
      <c r="G65" s="27"/>
      <c r="H65" s="22"/>
      <c r="I65" s="20"/>
      <c r="J65" s="275"/>
      <c r="K65" s="265"/>
      <c r="L65" s="16"/>
      <c r="M65" s="275"/>
      <c r="N65" s="265"/>
      <c r="O65" s="16"/>
      <c r="P65" s="275"/>
      <c r="Q65" s="265"/>
      <c r="R65" s="16"/>
      <c r="S65" s="275"/>
      <c r="T65" s="265"/>
      <c r="U65" s="16"/>
      <c r="V65" s="275"/>
      <c r="W65" s="265"/>
      <c r="X65" s="16"/>
      <c r="Y65" s="275"/>
      <c r="Z65" s="265"/>
      <c r="AA65" s="16"/>
      <c r="AB65" s="16"/>
      <c r="AC65" s="20"/>
      <c r="AD65" s="16"/>
      <c r="AF65" s="34"/>
      <c r="AG65" s="16"/>
      <c r="AH65" s="26"/>
    </row>
    <row r="66" spans="1:53" s="183" customFormat="1">
      <c r="A66" s="182" t="s">
        <v>75</v>
      </c>
      <c r="B66" s="183" t="s">
        <v>74</v>
      </c>
      <c r="C66" s="184" t="s">
        <v>76</v>
      </c>
      <c r="E66" s="245"/>
      <c r="I66" s="184" t="s">
        <v>22</v>
      </c>
      <c r="J66" s="234"/>
      <c r="K66" s="182" t="s">
        <v>25</v>
      </c>
      <c r="M66" s="234"/>
      <c r="N66" s="182" t="s">
        <v>26</v>
      </c>
      <c r="O66" s="182"/>
      <c r="P66" s="292"/>
      <c r="Q66" s="182" t="s">
        <v>27</v>
      </c>
      <c r="S66" s="234"/>
      <c r="T66" s="182" t="s">
        <v>28</v>
      </c>
      <c r="U66" s="182"/>
      <c r="V66" s="292"/>
      <c r="W66" s="182" t="s">
        <v>29</v>
      </c>
      <c r="Y66" s="234"/>
      <c r="Z66" s="182" t="s">
        <v>54</v>
      </c>
      <c r="AC66" s="184" t="s">
        <v>64</v>
      </c>
      <c r="AE66" s="322"/>
      <c r="AF66" s="184" t="s">
        <v>34</v>
      </c>
      <c r="AI66" s="185" t="s">
        <v>84</v>
      </c>
      <c r="AJ66" s="186"/>
      <c r="AK66" s="185" t="s">
        <v>85</v>
      </c>
      <c r="AL66" s="186"/>
      <c r="AM66" s="186"/>
    </row>
    <row r="67" spans="1:53">
      <c r="A67" s="1" t="s">
        <v>37</v>
      </c>
      <c r="B67" s="15" t="s">
        <v>53</v>
      </c>
      <c r="C67" s="8" t="s">
        <v>21</v>
      </c>
      <c r="D67" s="1" t="s">
        <v>17</v>
      </c>
      <c r="E67" s="246" t="s">
        <v>18</v>
      </c>
      <c r="F67" s="1" t="s">
        <v>19</v>
      </c>
      <c r="G67" s="1" t="s">
        <v>20</v>
      </c>
      <c r="H67" s="1" t="s">
        <v>35</v>
      </c>
      <c r="I67" s="8" t="s">
        <v>23</v>
      </c>
      <c r="J67" s="235" t="s">
        <v>24</v>
      </c>
      <c r="K67" s="266" t="s">
        <v>31</v>
      </c>
      <c r="L67" s="1" t="s">
        <v>32</v>
      </c>
      <c r="M67" s="235" t="s">
        <v>33</v>
      </c>
      <c r="N67" s="266" t="s">
        <v>31</v>
      </c>
      <c r="O67" s="1" t="s">
        <v>32</v>
      </c>
      <c r="P67" s="235" t="s">
        <v>33</v>
      </c>
      <c r="Q67" s="266" t="s">
        <v>31</v>
      </c>
      <c r="R67" s="1" t="s">
        <v>32</v>
      </c>
      <c r="S67" s="235" t="s">
        <v>33</v>
      </c>
      <c r="T67" s="266" t="s">
        <v>31</v>
      </c>
      <c r="U67" s="1" t="s">
        <v>32</v>
      </c>
      <c r="V67" s="235" t="s">
        <v>33</v>
      </c>
      <c r="W67" s="266" t="s">
        <v>31</v>
      </c>
      <c r="X67" s="1" t="s">
        <v>32</v>
      </c>
      <c r="Y67" s="235" t="s">
        <v>33</v>
      </c>
      <c r="Z67" s="266" t="s">
        <v>31</v>
      </c>
      <c r="AA67" s="1" t="s">
        <v>32</v>
      </c>
      <c r="AB67" s="1" t="s">
        <v>33</v>
      </c>
      <c r="AC67" s="8" t="s">
        <v>31</v>
      </c>
      <c r="AD67" s="1" t="s">
        <v>32</v>
      </c>
      <c r="AE67" s="323" t="s">
        <v>33</v>
      </c>
      <c r="AF67" s="8" t="s">
        <v>31</v>
      </c>
      <c r="AG67" s="1" t="s">
        <v>32</v>
      </c>
      <c r="AH67" s="1" t="s">
        <v>33</v>
      </c>
      <c r="AI67" s="97" t="s">
        <v>31</v>
      </c>
      <c r="AJ67" s="95" t="s">
        <v>32</v>
      </c>
      <c r="AK67" s="97" t="s">
        <v>31</v>
      </c>
      <c r="AL67" s="95" t="s">
        <v>32</v>
      </c>
      <c r="AM67" s="95" t="s">
        <v>33</v>
      </c>
    </row>
    <row r="68" spans="1:53">
      <c r="A68" s="1" t="s">
        <v>38</v>
      </c>
      <c r="B68" s="15" t="s">
        <v>59</v>
      </c>
      <c r="C68" s="7">
        <v>0</v>
      </c>
      <c r="D68">
        <v>0</v>
      </c>
      <c r="E68" s="241">
        <v>1.1120300000000001</v>
      </c>
      <c r="F68" s="27">
        <v>2.9999999999999997E-4</v>
      </c>
      <c r="G68" s="27">
        <v>0.100744</v>
      </c>
      <c r="H68" s="22">
        <f>G68/0.0075</f>
        <v>13.432533333333334</v>
      </c>
      <c r="I68" s="163"/>
      <c r="J68" s="276"/>
      <c r="O68" s="155"/>
      <c r="Q68" s="262">
        <v>0</v>
      </c>
      <c r="R68" s="3"/>
      <c r="T68" s="262">
        <v>0</v>
      </c>
      <c r="U68" s="155"/>
      <c r="W68" s="262">
        <v>0</v>
      </c>
      <c r="X68" s="155"/>
      <c r="Z68" s="262">
        <v>0</v>
      </c>
      <c r="AA68" s="155"/>
      <c r="AC68" s="7">
        <v>0</v>
      </c>
      <c r="AD68" s="155"/>
      <c r="AE68" s="316">
        <v>0</v>
      </c>
      <c r="AG68" s="155"/>
      <c r="AI68" s="20">
        <v>1.1455899999999999E-3</v>
      </c>
      <c r="AJ68" s="155"/>
      <c r="AK68" s="105">
        <f t="shared" ref="AK68:AK75" si="68">AI68*(7710000000000000000)*23.1662*3.016/(6.022E+23)*(C68*24*60*60)</f>
        <v>0</v>
      </c>
      <c r="AL68" s="104"/>
      <c r="AM68" s="101">
        <f>AK68+AL68</f>
        <v>0</v>
      </c>
    </row>
    <row r="69" spans="1:53">
      <c r="A69" s="1" t="s">
        <v>77</v>
      </c>
      <c r="B69" s="15" t="s">
        <v>78</v>
      </c>
      <c r="C69" s="7">
        <v>3.5256599999999998</v>
      </c>
      <c r="D69">
        <v>0.1</v>
      </c>
      <c r="E69" s="241">
        <v>1.0802700000000001</v>
      </c>
      <c r="F69" s="27">
        <v>3.5E-4</v>
      </c>
      <c r="G69" s="27">
        <v>7.4304999999999996E-2</v>
      </c>
      <c r="H69" s="22">
        <f t="shared" ref="H69" si="69">G69/0.0075</f>
        <v>9.9073333333333338</v>
      </c>
      <c r="I69" s="163"/>
      <c r="J69" s="276"/>
      <c r="K69" s="16">
        <v>121400</v>
      </c>
      <c r="L69" s="16"/>
      <c r="M69" s="275">
        <f>K69+L69</f>
        <v>121400</v>
      </c>
      <c r="N69" s="16">
        <v>3403000</v>
      </c>
      <c r="O69" s="155"/>
      <c r="P69" s="275">
        <f>N69+O69</f>
        <v>3403000</v>
      </c>
      <c r="Q69" s="16">
        <v>73.72</v>
      </c>
      <c r="R69" s="158"/>
      <c r="S69" s="275">
        <f>Q69+R69</f>
        <v>73.72</v>
      </c>
      <c r="T69" s="16">
        <v>0.24640000000000001</v>
      </c>
      <c r="U69" s="155"/>
      <c r="V69" s="275">
        <f>T69+U69</f>
        <v>0.24640000000000001</v>
      </c>
      <c r="W69" s="16">
        <v>1.1559999999999999E-3</v>
      </c>
      <c r="X69" s="155"/>
      <c r="Y69" s="275">
        <f>W69+X69</f>
        <v>1.1559999999999999E-3</v>
      </c>
      <c r="Z69" s="16">
        <v>0</v>
      </c>
      <c r="AA69" s="155"/>
      <c r="AB69" s="16">
        <f>Z69+AA69</f>
        <v>0</v>
      </c>
      <c r="AC69" s="20">
        <f>(Q69+T69+W69+Z69)/1000</f>
        <v>7.396755599999999E-2</v>
      </c>
      <c r="AD69" s="155"/>
      <c r="AE69" s="316">
        <f>AC69+AD69</f>
        <v>7.396755599999999E-2</v>
      </c>
      <c r="AF69" s="34">
        <f>Q69/AC69/1000</f>
        <v>0.99665318129478297</v>
      </c>
      <c r="AG69" s="155"/>
      <c r="AH69" s="26">
        <f>S69/AE69/1000</f>
        <v>0.99665318129478297</v>
      </c>
      <c r="AI69" s="20">
        <v>1.1146400000000001E-3</v>
      </c>
      <c r="AJ69" s="155"/>
      <c r="AK69" s="105">
        <f t="shared" si="68"/>
        <v>0.30373060868661128</v>
      </c>
      <c r="AL69" s="104"/>
      <c r="AM69" s="101">
        <f>AK69+AL69</f>
        <v>0.30373060868661128</v>
      </c>
    </row>
    <row r="70" spans="1:53">
      <c r="A70" s="1" t="s">
        <v>73</v>
      </c>
      <c r="B70" s="142">
        <v>15</v>
      </c>
      <c r="C70" s="7">
        <v>35.256599999999999</v>
      </c>
      <c r="D70">
        <v>1</v>
      </c>
      <c r="E70" s="241">
        <v>1.0698300000000001</v>
      </c>
      <c r="F70" s="27">
        <v>2.7E-4</v>
      </c>
      <c r="G70" s="27">
        <v>6.5271999999999997E-2</v>
      </c>
      <c r="H70" s="22">
        <f>G70/0.0075</f>
        <v>8.7029333333333341</v>
      </c>
      <c r="I70" s="163"/>
      <c r="J70" s="276"/>
      <c r="K70" s="16">
        <v>117700</v>
      </c>
      <c r="L70" s="16"/>
      <c r="M70" s="275">
        <f t="shared" ref="M70:M75" si="70">K70+L70</f>
        <v>117700</v>
      </c>
      <c r="N70" s="16">
        <v>3401000</v>
      </c>
      <c r="O70" s="155"/>
      <c r="P70" s="275">
        <f t="shared" ref="P70:P75" si="71">N70+O70</f>
        <v>3401000</v>
      </c>
      <c r="Q70" s="16">
        <v>1712</v>
      </c>
      <c r="R70" s="158"/>
      <c r="S70" s="275">
        <f t="shared" ref="S70:S75" si="72">Q70+R70</f>
        <v>1712</v>
      </c>
      <c r="T70" s="16">
        <v>35.520000000000003</v>
      </c>
      <c r="U70" s="155"/>
      <c r="V70" s="275">
        <f t="shared" ref="V70:V75" si="73">T70+U70</f>
        <v>35.520000000000003</v>
      </c>
      <c r="W70" s="16">
        <v>1.738</v>
      </c>
      <c r="X70" s="155"/>
      <c r="Y70" s="275">
        <f t="shared" ref="Y70:Y75" si="74">W70+X70</f>
        <v>1.738</v>
      </c>
      <c r="Z70" s="16">
        <v>1.175E-2</v>
      </c>
      <c r="AA70" s="155"/>
      <c r="AB70" s="16">
        <f t="shared" ref="AB70:AB75" si="75">Z70+AA70</f>
        <v>1.175E-2</v>
      </c>
      <c r="AC70" s="20">
        <f t="shared" ref="AC70:AC75" si="76">(Q70+T70+W70+Z70)/1000</f>
        <v>1.7492697499999998</v>
      </c>
      <c r="AD70" s="155"/>
      <c r="AE70" s="316">
        <f t="shared" ref="AE70:AE75" si="77">AC70+AD70</f>
        <v>1.7492697499999998</v>
      </c>
      <c r="AF70" s="34">
        <f t="shared" ref="AF70:AF75" si="78">Q70/AC70/1000</f>
        <v>0.97869410935620427</v>
      </c>
      <c r="AG70" s="155"/>
      <c r="AH70" s="26">
        <f t="shared" ref="AH70:AH75" si="79">S70/AE70/1000</f>
        <v>0.97869410935620427</v>
      </c>
      <c r="AI70" s="20">
        <v>1.0939400000000001E-3</v>
      </c>
      <c r="AJ70" s="155"/>
      <c r="AK70" s="105">
        <f t="shared" si="68"/>
        <v>2.9809002195025442</v>
      </c>
      <c r="AL70" s="104"/>
      <c r="AM70" s="101">
        <f t="shared" ref="AM70:AM75" si="80">AK70+AL70</f>
        <v>2.9809002195025442</v>
      </c>
    </row>
    <row r="71" spans="1:53">
      <c r="A71" s="194" t="e" vm="1">
        <v>#VALUE!</v>
      </c>
      <c r="B71" s="195"/>
      <c r="C71" s="7">
        <v>176.28299999999999</v>
      </c>
      <c r="D71">
        <v>5</v>
      </c>
      <c r="E71" s="241">
        <v>1.0376099999999999</v>
      </c>
      <c r="F71" s="27">
        <v>3.1E-4</v>
      </c>
      <c r="G71" s="27">
        <v>3.6247000000000001E-2</v>
      </c>
      <c r="H71" s="22">
        <f t="shared" ref="H71:H75" si="81">G71/0.0075</f>
        <v>4.832933333333334</v>
      </c>
      <c r="I71" s="163"/>
      <c r="J71" s="276"/>
      <c r="K71" s="16">
        <v>102500</v>
      </c>
      <c r="L71" s="16"/>
      <c r="M71" s="275">
        <f t="shared" si="70"/>
        <v>102500</v>
      </c>
      <c r="N71" s="16">
        <v>3392000</v>
      </c>
      <c r="O71" s="2"/>
      <c r="P71" s="275">
        <f t="shared" si="71"/>
        <v>3392000</v>
      </c>
      <c r="Q71" s="16">
        <v>7612</v>
      </c>
      <c r="R71" s="2"/>
      <c r="S71" s="275">
        <f t="shared" si="72"/>
        <v>7612</v>
      </c>
      <c r="T71" s="16">
        <v>677.2</v>
      </c>
      <c r="U71" s="2"/>
      <c r="V71" s="275">
        <f t="shared" si="73"/>
        <v>677.2</v>
      </c>
      <c r="W71" s="16">
        <v>159.4</v>
      </c>
      <c r="X71" s="2"/>
      <c r="Y71" s="275">
        <f t="shared" si="74"/>
        <v>159.4</v>
      </c>
      <c r="Z71" s="16">
        <v>5.7389999999999999</v>
      </c>
      <c r="AA71" s="2"/>
      <c r="AB71" s="16">
        <f t="shared" si="75"/>
        <v>5.7389999999999999</v>
      </c>
      <c r="AC71" s="20">
        <f t="shared" si="76"/>
        <v>8.4543389999999992</v>
      </c>
      <c r="AD71" s="2"/>
      <c r="AE71" s="316">
        <f t="shared" si="77"/>
        <v>8.4543389999999992</v>
      </c>
      <c r="AF71" s="34">
        <f t="shared" si="78"/>
        <v>0.90036607238011168</v>
      </c>
      <c r="AG71" s="2"/>
      <c r="AH71" s="26">
        <f t="shared" si="79"/>
        <v>0.90036607238011168</v>
      </c>
      <c r="AI71" s="20">
        <v>1.0348E-3</v>
      </c>
      <c r="AJ71" s="2"/>
      <c r="AK71" s="105">
        <f t="shared" si="68"/>
        <v>14.098741919763567</v>
      </c>
      <c r="AL71" s="104"/>
      <c r="AM71" s="101">
        <f t="shared" si="80"/>
        <v>14.098741919763567</v>
      </c>
    </row>
    <row r="72" spans="1:53" s="3" customFormat="1">
      <c r="A72" s="194"/>
      <c r="B72" s="195"/>
      <c r="C72" s="160">
        <v>352.56599999999997</v>
      </c>
      <c r="D72" s="3">
        <v>10</v>
      </c>
      <c r="E72" s="244">
        <v>0.99497999999999998</v>
      </c>
      <c r="F72" s="161">
        <v>2.7E-4</v>
      </c>
      <c r="G72" s="161">
        <v>-5.045E-3</v>
      </c>
      <c r="H72" s="162">
        <f t="shared" si="81"/>
        <v>-0.67266666666666675</v>
      </c>
      <c r="I72" s="163"/>
      <c r="J72" s="276"/>
      <c r="K72" s="16">
        <v>86120</v>
      </c>
      <c r="L72" s="158"/>
      <c r="M72" s="276">
        <f t="shared" si="70"/>
        <v>86120</v>
      </c>
      <c r="N72" s="16">
        <v>3380000</v>
      </c>
      <c r="O72" s="158"/>
      <c r="P72" s="276">
        <f t="shared" si="71"/>
        <v>3380000</v>
      </c>
      <c r="Q72" s="16">
        <v>12460</v>
      </c>
      <c r="R72" s="158"/>
      <c r="S72" s="276">
        <f t="shared" si="72"/>
        <v>12460</v>
      </c>
      <c r="T72" s="16">
        <v>1918</v>
      </c>
      <c r="U72" s="158"/>
      <c r="V72" s="276">
        <f t="shared" si="73"/>
        <v>1918</v>
      </c>
      <c r="W72" s="16">
        <v>776.1</v>
      </c>
      <c r="X72" s="158"/>
      <c r="Y72" s="276">
        <f t="shared" si="74"/>
        <v>776.1</v>
      </c>
      <c r="Z72" s="16">
        <v>60.23</v>
      </c>
      <c r="AA72" s="158"/>
      <c r="AB72" s="158">
        <f t="shared" si="75"/>
        <v>60.23</v>
      </c>
      <c r="AC72" s="163">
        <f t="shared" si="76"/>
        <v>15.21433</v>
      </c>
      <c r="AD72" s="158"/>
      <c r="AE72" s="320">
        <f t="shared" si="77"/>
        <v>15.21433</v>
      </c>
      <c r="AF72" s="165">
        <f t="shared" si="78"/>
        <v>0.81896475230917165</v>
      </c>
      <c r="AG72" s="158"/>
      <c r="AH72" s="166">
        <f t="shared" si="79"/>
        <v>0.81896475230917165</v>
      </c>
      <c r="AI72" s="163">
        <v>9.9630500000000006E-4</v>
      </c>
      <c r="AJ72" s="178"/>
      <c r="AK72" s="154">
        <f t="shared" si="68"/>
        <v>27.14852545104376</v>
      </c>
      <c r="AL72" s="155"/>
      <c r="AM72" s="167">
        <f t="shared" si="80"/>
        <v>27.14852545104376</v>
      </c>
      <c r="BA72" s="3" t="s">
        <v>36</v>
      </c>
    </row>
    <row r="73" spans="1:53" s="3" customFormat="1">
      <c r="A73" s="194"/>
      <c r="B73" s="195"/>
      <c r="C73" s="160">
        <v>528.84900000000005</v>
      </c>
      <c r="D73" s="3">
        <v>15</v>
      </c>
      <c r="E73" s="244">
        <v>0.95506000000000002</v>
      </c>
      <c r="F73" s="161">
        <v>2.7E-4</v>
      </c>
      <c r="G73" s="161">
        <v>-4.7055E-2</v>
      </c>
      <c r="H73" s="162">
        <f t="shared" si="81"/>
        <v>-6.274</v>
      </c>
      <c r="I73" s="163"/>
      <c r="J73" s="276"/>
      <c r="K73" s="16">
        <v>71960</v>
      </c>
      <c r="L73" s="158"/>
      <c r="M73" s="276">
        <f t="shared" si="70"/>
        <v>71960</v>
      </c>
      <c r="N73" s="16">
        <v>3368000</v>
      </c>
      <c r="O73" s="158"/>
      <c r="P73" s="276">
        <f t="shared" si="71"/>
        <v>3368000</v>
      </c>
      <c r="Q73" s="16">
        <v>15600</v>
      </c>
      <c r="R73" s="158"/>
      <c r="S73" s="276">
        <f t="shared" si="72"/>
        <v>15600</v>
      </c>
      <c r="T73" s="16">
        <v>3288</v>
      </c>
      <c r="U73" s="158"/>
      <c r="V73" s="276">
        <f t="shared" si="73"/>
        <v>3288</v>
      </c>
      <c r="W73" s="16">
        <v>1650</v>
      </c>
      <c r="X73" s="158"/>
      <c r="Y73" s="276">
        <f t="shared" si="74"/>
        <v>1650</v>
      </c>
      <c r="Z73" s="16">
        <v>208.4</v>
      </c>
      <c r="AA73" s="158"/>
      <c r="AB73" s="158">
        <f t="shared" si="75"/>
        <v>208.4</v>
      </c>
      <c r="AC73" s="163">
        <f t="shared" si="76"/>
        <v>20.746400000000001</v>
      </c>
      <c r="AD73" s="158"/>
      <c r="AE73" s="320">
        <f t="shared" si="77"/>
        <v>20.746400000000001</v>
      </c>
      <c r="AF73" s="165">
        <f t="shared" si="78"/>
        <v>0.75193768557436469</v>
      </c>
      <c r="AG73" s="158"/>
      <c r="AH73" s="166">
        <f t="shared" si="79"/>
        <v>0.75193768557436469</v>
      </c>
      <c r="AI73" s="163">
        <v>9.7695399999999993E-4</v>
      </c>
      <c r="AK73" s="154">
        <f t="shared" si="68"/>
        <v>39.931838945150844</v>
      </c>
      <c r="AL73" s="155"/>
      <c r="AM73" s="167">
        <f t="shared" si="80"/>
        <v>39.931838945150844</v>
      </c>
    </row>
    <row r="74" spans="1:53" s="3" customFormat="1">
      <c r="A74" s="194"/>
      <c r="B74" s="195"/>
      <c r="C74" s="160">
        <v>705.13199999999995</v>
      </c>
      <c r="D74" s="3">
        <v>20</v>
      </c>
      <c r="E74" s="252">
        <v>0.91849000000000003</v>
      </c>
      <c r="F74" s="161">
        <v>3.2000000000000003E-4</v>
      </c>
      <c r="G74" s="161">
        <v>-8.8743000000000002E-2</v>
      </c>
      <c r="H74" s="162">
        <f t="shared" si="81"/>
        <v>-11.832400000000002</v>
      </c>
      <c r="I74" s="163"/>
      <c r="J74" s="276"/>
      <c r="K74" s="16">
        <v>59680</v>
      </c>
      <c r="L74" s="158"/>
      <c r="M74" s="276">
        <f t="shared" si="70"/>
        <v>59680</v>
      </c>
      <c r="N74" s="16">
        <v>3355000</v>
      </c>
      <c r="O74" s="158"/>
      <c r="P74" s="276">
        <f t="shared" si="71"/>
        <v>3355000</v>
      </c>
      <c r="Q74" s="16">
        <v>17640</v>
      </c>
      <c r="R74" s="158"/>
      <c r="S74" s="276">
        <f t="shared" si="72"/>
        <v>17640</v>
      </c>
      <c r="T74" s="16">
        <v>4645</v>
      </c>
      <c r="U74" s="158"/>
      <c r="V74" s="276">
        <f t="shared" si="73"/>
        <v>4645</v>
      </c>
      <c r="W74" s="16">
        <v>2594</v>
      </c>
      <c r="X74" s="158"/>
      <c r="Y74" s="276">
        <f t="shared" si="74"/>
        <v>2594</v>
      </c>
      <c r="Z74" s="16">
        <v>467.2</v>
      </c>
      <c r="AA74" s="158"/>
      <c r="AB74" s="158">
        <f t="shared" si="75"/>
        <v>467.2</v>
      </c>
      <c r="AC74" s="163">
        <f t="shared" si="76"/>
        <v>25.3462</v>
      </c>
      <c r="AD74" s="158"/>
      <c r="AE74" s="320">
        <f t="shared" si="77"/>
        <v>25.3462</v>
      </c>
      <c r="AF74" s="165">
        <f t="shared" si="78"/>
        <v>0.69596231387742546</v>
      </c>
      <c r="AG74" s="158"/>
      <c r="AH74" s="166">
        <f t="shared" si="79"/>
        <v>0.69596231387742546</v>
      </c>
      <c r="AI74" s="163">
        <v>9.6821299999999999E-4</v>
      </c>
      <c r="AK74" s="154">
        <f t="shared" si="68"/>
        <v>52.766081215152852</v>
      </c>
      <c r="AL74" s="155"/>
      <c r="AM74" s="167">
        <f t="shared" si="80"/>
        <v>52.766081215152852</v>
      </c>
    </row>
    <row r="75" spans="1:53" s="170" customFormat="1">
      <c r="A75" s="196"/>
      <c r="B75" s="197"/>
      <c r="C75" s="169">
        <v>881.41399999999999</v>
      </c>
      <c r="D75" s="170">
        <v>25</v>
      </c>
      <c r="E75" s="243">
        <v>0.88426000000000005</v>
      </c>
      <c r="F75" s="171">
        <v>2.9999999999999997E-4</v>
      </c>
      <c r="G75" s="171">
        <v>-0.13088900000000001</v>
      </c>
      <c r="H75" s="172">
        <f t="shared" si="81"/>
        <v>-17.451866666666668</v>
      </c>
      <c r="I75" s="173"/>
      <c r="J75" s="277"/>
      <c r="K75" s="16">
        <v>49050</v>
      </c>
      <c r="L75" s="159"/>
      <c r="M75" s="277">
        <f t="shared" si="70"/>
        <v>49050</v>
      </c>
      <c r="N75" s="16">
        <v>3341000</v>
      </c>
      <c r="O75" s="159"/>
      <c r="P75" s="277">
        <f t="shared" si="71"/>
        <v>3341000</v>
      </c>
      <c r="Q75" s="16">
        <v>18940</v>
      </c>
      <c r="R75" s="159"/>
      <c r="S75" s="277">
        <f t="shared" si="72"/>
        <v>18940</v>
      </c>
      <c r="T75" s="16">
        <v>5936</v>
      </c>
      <c r="U75" s="159"/>
      <c r="V75" s="277">
        <f t="shared" si="73"/>
        <v>5936</v>
      </c>
      <c r="W75" s="16">
        <v>3488</v>
      </c>
      <c r="X75" s="159"/>
      <c r="Y75" s="277">
        <f t="shared" si="74"/>
        <v>3488</v>
      </c>
      <c r="Z75" s="16">
        <v>835.5</v>
      </c>
      <c r="AA75" s="159"/>
      <c r="AB75" s="159">
        <f t="shared" si="75"/>
        <v>835.5</v>
      </c>
      <c r="AC75" s="173">
        <f t="shared" si="76"/>
        <v>29.1995</v>
      </c>
      <c r="AD75" s="159"/>
      <c r="AE75" s="321">
        <f t="shared" si="77"/>
        <v>29.1995</v>
      </c>
      <c r="AF75" s="175">
        <f t="shared" si="78"/>
        <v>0.64864124385691535</v>
      </c>
      <c r="AG75" s="159"/>
      <c r="AH75" s="176">
        <f t="shared" si="79"/>
        <v>0.64864124385691535</v>
      </c>
      <c r="AI75" s="173">
        <v>9.6734499999999999E-4</v>
      </c>
      <c r="AK75" s="156">
        <f t="shared" si="68"/>
        <v>65.898395966040781</v>
      </c>
      <c r="AL75" s="157"/>
      <c r="AM75" s="177">
        <f t="shared" si="80"/>
        <v>65.898395966040781</v>
      </c>
    </row>
    <row r="76" spans="1:53">
      <c r="A76" s="32"/>
      <c r="B76" s="32"/>
      <c r="C76"/>
      <c r="E76" s="241"/>
      <c r="F76" s="27"/>
      <c r="G76" s="27"/>
      <c r="H76" s="22"/>
      <c r="I76" s="20"/>
      <c r="J76" s="275"/>
      <c r="K76" s="265"/>
      <c r="L76" s="16"/>
      <c r="M76" s="275"/>
      <c r="N76" s="265"/>
      <c r="O76" s="16"/>
      <c r="P76" s="275"/>
      <c r="Q76" s="265"/>
      <c r="R76" s="16"/>
      <c r="S76" s="275"/>
      <c r="T76" s="265"/>
      <c r="U76" s="16"/>
      <c r="V76" s="275"/>
      <c r="W76" s="265"/>
      <c r="X76" s="16"/>
      <c r="Y76" s="275"/>
      <c r="Z76" s="265"/>
      <c r="AA76" s="16"/>
      <c r="AB76" s="16"/>
      <c r="AC76" s="20"/>
      <c r="AD76" s="16"/>
      <c r="AF76" s="34"/>
      <c r="AG76" s="16"/>
      <c r="AH76" s="26"/>
    </row>
    <row r="77" spans="1:53" s="128" customFormat="1">
      <c r="A77" s="127"/>
      <c r="B77" s="127"/>
      <c r="E77" s="253"/>
      <c r="F77" s="129"/>
      <c r="G77" s="129"/>
      <c r="H77" s="130"/>
      <c r="I77" s="131"/>
      <c r="J77" s="278"/>
      <c r="K77" s="267"/>
      <c r="L77" s="132"/>
      <c r="M77" s="278"/>
      <c r="N77" s="267"/>
      <c r="O77" s="132"/>
      <c r="P77" s="278"/>
      <c r="Q77" s="267"/>
      <c r="R77" s="132"/>
      <c r="S77" s="278"/>
      <c r="T77" s="267"/>
      <c r="U77" s="132"/>
      <c r="V77" s="278"/>
      <c r="W77" s="267"/>
      <c r="X77" s="132"/>
      <c r="Y77" s="278"/>
      <c r="Z77" s="267"/>
      <c r="AA77" s="132"/>
      <c r="AB77" s="132"/>
      <c r="AC77" s="131"/>
      <c r="AD77" s="132"/>
      <c r="AE77" s="317"/>
      <c r="AF77" s="134"/>
      <c r="AG77" s="132"/>
      <c r="AH77" s="135"/>
      <c r="AI77" s="136"/>
      <c r="AK77" s="136"/>
    </row>
    <row r="78" spans="1:53" s="128" customFormat="1">
      <c r="A78" s="127"/>
      <c r="B78" s="127"/>
      <c r="E78" s="253"/>
      <c r="F78" s="129"/>
      <c r="G78" s="129"/>
      <c r="H78" s="130"/>
      <c r="I78" s="131"/>
      <c r="J78" s="278"/>
      <c r="K78" s="267"/>
      <c r="L78" s="132"/>
      <c r="M78" s="278"/>
      <c r="N78" s="267"/>
      <c r="O78" s="132"/>
      <c r="P78" s="278"/>
      <c r="Q78" s="267"/>
      <c r="R78" s="132"/>
      <c r="S78" s="278"/>
      <c r="T78" s="267"/>
      <c r="U78" s="132"/>
      <c r="V78" s="278"/>
      <c r="W78" s="267"/>
      <c r="X78" s="132"/>
      <c r="Y78" s="278"/>
      <c r="Z78" s="267"/>
      <c r="AA78" s="132"/>
      <c r="AB78" s="132"/>
      <c r="AC78" s="131"/>
      <c r="AD78" s="132"/>
      <c r="AE78" s="317"/>
      <c r="AF78" s="134"/>
      <c r="AG78" s="132"/>
      <c r="AH78" s="135"/>
      <c r="AI78" s="136"/>
      <c r="AK78" s="136"/>
    </row>
    <row r="79" spans="1:53" s="183" customFormat="1">
      <c r="A79" s="182" t="s">
        <v>75</v>
      </c>
      <c r="B79" s="183" t="s">
        <v>74</v>
      </c>
      <c r="C79" s="184" t="s">
        <v>76</v>
      </c>
      <c r="E79" s="245"/>
      <c r="I79" s="184" t="s">
        <v>22</v>
      </c>
      <c r="J79" s="234"/>
      <c r="K79" s="182" t="s">
        <v>25</v>
      </c>
      <c r="M79" s="234"/>
      <c r="N79" s="182" t="s">
        <v>26</v>
      </c>
      <c r="O79" s="182"/>
      <c r="P79" s="292"/>
      <c r="Q79" s="182" t="s">
        <v>27</v>
      </c>
      <c r="S79" s="234"/>
      <c r="T79" s="182" t="s">
        <v>28</v>
      </c>
      <c r="U79" s="182"/>
      <c r="V79" s="292"/>
      <c r="W79" s="182" t="s">
        <v>29</v>
      </c>
      <c r="Y79" s="234"/>
      <c r="Z79" s="182" t="s">
        <v>54</v>
      </c>
      <c r="AC79" s="184" t="s">
        <v>64</v>
      </c>
      <c r="AE79" s="322"/>
      <c r="AF79" s="184" t="s">
        <v>34</v>
      </c>
      <c r="AI79" s="185" t="s">
        <v>84</v>
      </c>
      <c r="AJ79" s="186"/>
      <c r="AK79" s="185" t="s">
        <v>85</v>
      </c>
      <c r="AL79" s="186"/>
      <c r="AM79" s="186"/>
    </row>
    <row r="80" spans="1:53">
      <c r="A80" s="1" t="s">
        <v>37</v>
      </c>
      <c r="B80" s="15" t="s">
        <v>53</v>
      </c>
      <c r="C80" s="8" t="s">
        <v>21</v>
      </c>
      <c r="D80" s="1" t="s">
        <v>17</v>
      </c>
      <c r="E80" s="246" t="s">
        <v>18</v>
      </c>
      <c r="F80" s="1" t="s">
        <v>19</v>
      </c>
      <c r="G80" s="1" t="s">
        <v>20</v>
      </c>
      <c r="H80" s="1" t="s">
        <v>35</v>
      </c>
      <c r="I80" s="8" t="s">
        <v>23</v>
      </c>
      <c r="J80" s="235" t="s">
        <v>24</v>
      </c>
      <c r="K80" s="266" t="s">
        <v>31</v>
      </c>
      <c r="L80" s="1" t="s">
        <v>32</v>
      </c>
      <c r="M80" s="235" t="s">
        <v>33</v>
      </c>
      <c r="N80" s="266" t="s">
        <v>31</v>
      </c>
      <c r="O80" s="1" t="s">
        <v>32</v>
      </c>
      <c r="P80" s="235" t="s">
        <v>33</v>
      </c>
      <c r="Q80" s="266" t="s">
        <v>31</v>
      </c>
      <c r="R80" s="1" t="s">
        <v>32</v>
      </c>
      <c r="S80" s="235" t="s">
        <v>33</v>
      </c>
      <c r="T80" s="266" t="s">
        <v>31</v>
      </c>
      <c r="U80" s="1" t="s">
        <v>32</v>
      </c>
      <c r="V80" s="235" t="s">
        <v>33</v>
      </c>
      <c r="W80" s="266" t="s">
        <v>31</v>
      </c>
      <c r="X80" s="1" t="s">
        <v>32</v>
      </c>
      <c r="Y80" s="235" t="s">
        <v>33</v>
      </c>
      <c r="Z80" s="266" t="s">
        <v>31</v>
      </c>
      <c r="AA80" s="1" t="s">
        <v>32</v>
      </c>
      <c r="AB80" s="1" t="s">
        <v>33</v>
      </c>
      <c r="AC80" s="8" t="s">
        <v>31</v>
      </c>
      <c r="AD80" s="1" t="s">
        <v>32</v>
      </c>
      <c r="AE80" s="323" t="s">
        <v>33</v>
      </c>
      <c r="AF80" s="8" t="s">
        <v>31</v>
      </c>
      <c r="AG80" s="1" t="s">
        <v>32</v>
      </c>
      <c r="AH80" s="1" t="s">
        <v>33</v>
      </c>
      <c r="AI80" s="97" t="s">
        <v>31</v>
      </c>
      <c r="AJ80" s="95" t="s">
        <v>32</v>
      </c>
      <c r="AK80" s="97" t="s">
        <v>31</v>
      </c>
      <c r="AL80" s="95" t="s">
        <v>32</v>
      </c>
      <c r="AM80" s="95" t="s">
        <v>33</v>
      </c>
    </row>
    <row r="81" spans="1:53">
      <c r="A81" s="1" t="s">
        <v>38</v>
      </c>
      <c r="B81" s="15" t="s">
        <v>59</v>
      </c>
      <c r="C81" s="7">
        <v>0</v>
      </c>
      <c r="D81">
        <v>0</v>
      </c>
      <c r="E81" s="241">
        <v>1.2827599999999999</v>
      </c>
      <c r="F81" s="27">
        <v>1.7000000000000001E-4</v>
      </c>
      <c r="G81" s="27">
        <v>0.22042500000000001</v>
      </c>
      <c r="H81" s="22">
        <f>G81/0.0075</f>
        <v>29.390000000000004</v>
      </c>
      <c r="I81" s="163"/>
      <c r="J81" s="279"/>
      <c r="L81" s="155"/>
      <c r="O81" s="155"/>
      <c r="Q81" s="262">
        <v>0</v>
      </c>
      <c r="R81" s="155"/>
      <c r="T81" s="262">
        <v>0</v>
      </c>
      <c r="U81" s="155"/>
      <c r="W81" s="262">
        <v>0</v>
      </c>
      <c r="X81" s="155"/>
      <c r="Z81" s="262">
        <v>0</v>
      </c>
      <c r="AA81" s="155"/>
      <c r="AC81" s="7">
        <v>0</v>
      </c>
      <c r="AD81" s="155"/>
      <c r="AE81" s="316">
        <v>0</v>
      </c>
      <c r="AG81" s="155"/>
      <c r="AI81" s="154"/>
      <c r="AJ81" s="155"/>
      <c r="AK81" s="154">
        <f t="shared" ref="AK81:AK88" si="82">AI81*(7710000000000000000)*23.1662*3.016/(6.022E+23)*(C81*24*60*60)</f>
        <v>0</v>
      </c>
      <c r="AL81" s="155"/>
      <c r="AM81" s="167">
        <f>AK81+AL81</f>
        <v>0</v>
      </c>
    </row>
    <row r="82" spans="1:53">
      <c r="A82" s="1" t="s">
        <v>77</v>
      </c>
      <c r="B82" s="140" t="s">
        <v>79</v>
      </c>
      <c r="C82" s="7">
        <v>3.5256599999999998</v>
      </c>
      <c r="D82">
        <v>0.1</v>
      </c>
      <c r="E82" s="241">
        <v>1.2418800000000001</v>
      </c>
      <c r="F82" s="27">
        <v>1.6000000000000001E-4</v>
      </c>
      <c r="G82" s="27">
        <v>0.19484099999999999</v>
      </c>
      <c r="H82" s="22">
        <f t="shared" ref="H82" si="83">G82/0.0075</f>
        <v>25.9788</v>
      </c>
      <c r="I82" s="163"/>
      <c r="J82" s="279"/>
      <c r="K82" s="16">
        <v>121400</v>
      </c>
      <c r="L82" s="155"/>
      <c r="M82" s="275">
        <f>K82+L82</f>
        <v>121400</v>
      </c>
      <c r="N82" s="16">
        <v>3403000</v>
      </c>
      <c r="O82" s="155"/>
      <c r="P82" s="275">
        <f>N82+O82</f>
        <v>3403000</v>
      </c>
      <c r="Q82" s="16">
        <v>66.03</v>
      </c>
      <c r="R82" s="155"/>
      <c r="S82" s="275">
        <f>Q82+R82</f>
        <v>66.03</v>
      </c>
      <c r="T82" s="16">
        <v>0.20669999999999999</v>
      </c>
      <c r="U82" s="155"/>
      <c r="V82" s="275">
        <f>T82+U82</f>
        <v>0.20669999999999999</v>
      </c>
      <c r="W82" s="16">
        <v>8.6839999999999997E-4</v>
      </c>
      <c r="X82" s="155"/>
      <c r="Y82" s="275">
        <f>W82+X82</f>
        <v>8.6839999999999997E-4</v>
      </c>
      <c r="Z82" s="16">
        <v>0</v>
      </c>
      <c r="AA82" s="155"/>
      <c r="AB82" s="16">
        <f>Z82+AA82</f>
        <v>0</v>
      </c>
      <c r="AC82" s="20">
        <f>(Q82+T82+W82+Z82)/1000</f>
        <v>6.6237568400000002E-2</v>
      </c>
      <c r="AD82" s="155"/>
      <c r="AE82" s="316">
        <f>AC82+AD82</f>
        <v>6.6237568400000002E-2</v>
      </c>
      <c r="AF82" s="34">
        <f>Q82/AC82/1000</f>
        <v>0.99686630404747767</v>
      </c>
      <c r="AG82" s="155"/>
      <c r="AH82" s="26">
        <f>S82/AE82/1000</f>
        <v>0.99686630404747767</v>
      </c>
      <c r="AI82" s="154"/>
      <c r="AJ82" s="155"/>
      <c r="AK82" s="154">
        <f t="shared" si="82"/>
        <v>0</v>
      </c>
      <c r="AL82" s="155"/>
      <c r="AM82" s="167">
        <f>AK82+AL82</f>
        <v>0</v>
      </c>
    </row>
    <row r="83" spans="1:53">
      <c r="A83" s="1" t="s">
        <v>73</v>
      </c>
      <c r="B83" s="142">
        <v>0</v>
      </c>
      <c r="C83" s="7">
        <v>35.256599999999999</v>
      </c>
      <c r="D83">
        <v>1</v>
      </c>
      <c r="E83" s="241">
        <v>1.2251700000000001</v>
      </c>
      <c r="F83" s="27">
        <v>1.7000000000000001E-4</v>
      </c>
      <c r="G83" s="27">
        <v>0.18393300000000001</v>
      </c>
      <c r="H83" s="22">
        <f>G83/0.0075</f>
        <v>24.524400000000004</v>
      </c>
      <c r="I83" s="163"/>
      <c r="J83" s="279"/>
      <c r="K83" s="16">
        <v>117700</v>
      </c>
      <c r="L83" s="155"/>
      <c r="M83" s="275">
        <f t="shared" ref="M83:M88" si="84">K83+L83</f>
        <v>117700</v>
      </c>
      <c r="N83" s="16">
        <v>3401000</v>
      </c>
      <c r="O83" s="155"/>
      <c r="P83" s="275">
        <f t="shared" ref="P83:P88" si="85">N83+O83</f>
        <v>3401000</v>
      </c>
      <c r="Q83" s="16">
        <v>1535</v>
      </c>
      <c r="R83" s="155"/>
      <c r="S83" s="275">
        <f t="shared" ref="S83:S88" si="86">Q83+R83</f>
        <v>1535</v>
      </c>
      <c r="T83" s="16">
        <v>31.3</v>
      </c>
      <c r="U83" s="155"/>
      <c r="V83" s="275">
        <f t="shared" ref="V83:V88" si="87">T83+U83</f>
        <v>31.3</v>
      </c>
      <c r="W83" s="16">
        <v>1.379</v>
      </c>
      <c r="X83" s="155"/>
      <c r="Y83" s="275">
        <f t="shared" ref="Y83:Y88" si="88">W83+X83</f>
        <v>1.379</v>
      </c>
      <c r="Z83" s="16">
        <v>9.3100000000000006E-3</v>
      </c>
      <c r="AA83" s="155"/>
      <c r="AB83" s="16">
        <f t="shared" ref="AB83:AB88" si="89">Z83+AA83</f>
        <v>9.3100000000000006E-3</v>
      </c>
      <c r="AC83" s="20">
        <f t="shared" ref="AC83:AC88" si="90">(Q83+T83+W83+Z83)/1000</f>
        <v>1.5676883099999999</v>
      </c>
      <c r="AD83" s="155"/>
      <c r="AE83" s="316">
        <f t="shared" ref="AE83:AE88" si="91">AC83+AD83</f>
        <v>1.5676883099999999</v>
      </c>
      <c r="AF83" s="34">
        <f t="shared" ref="AF83:AF88" si="92">Q83/AC83/1000</f>
        <v>0.97914871866334208</v>
      </c>
      <c r="AG83" s="155"/>
      <c r="AH83" s="26">
        <f t="shared" ref="AH83:AH88" si="93">S83/AE83/1000</f>
        <v>0.97914871866334208</v>
      </c>
      <c r="AI83" s="154"/>
      <c r="AJ83" s="155"/>
      <c r="AK83" s="154">
        <f t="shared" si="82"/>
        <v>0</v>
      </c>
      <c r="AL83" s="155"/>
      <c r="AM83" s="167">
        <f t="shared" ref="AM83:AM88" si="94">AK83+AL83</f>
        <v>0</v>
      </c>
    </row>
    <row r="84" spans="1:53">
      <c r="A84" s="194" t="e" vm="1">
        <v>#VALUE!</v>
      </c>
      <c r="B84" s="195"/>
      <c r="C84" s="7">
        <v>176.28299999999999</v>
      </c>
      <c r="D84">
        <v>5</v>
      </c>
      <c r="E84" s="241">
        <v>1.1808700000000001</v>
      </c>
      <c r="F84" s="27">
        <v>1.6000000000000001E-4</v>
      </c>
      <c r="G84" s="27">
        <v>0.15287300000000001</v>
      </c>
      <c r="H84" s="22">
        <f t="shared" ref="H84:H88" si="95">G84/0.0075</f>
        <v>20.383066666666668</v>
      </c>
      <c r="I84" s="163"/>
      <c r="J84" s="279"/>
      <c r="K84" s="16">
        <v>102300</v>
      </c>
      <c r="L84" s="155"/>
      <c r="M84" s="275">
        <f t="shared" si="84"/>
        <v>102300</v>
      </c>
      <c r="N84" s="16">
        <v>3393000</v>
      </c>
      <c r="O84" s="155"/>
      <c r="P84" s="275">
        <f t="shared" si="85"/>
        <v>3393000</v>
      </c>
      <c r="Q84" s="16">
        <v>6849</v>
      </c>
      <c r="R84" s="155"/>
      <c r="S84" s="275">
        <f t="shared" si="86"/>
        <v>6849</v>
      </c>
      <c r="T84" s="16">
        <v>618.5</v>
      </c>
      <c r="U84" s="155"/>
      <c r="V84" s="275">
        <f t="shared" si="87"/>
        <v>618.5</v>
      </c>
      <c r="W84" s="16">
        <v>131.6</v>
      </c>
      <c r="X84" s="155"/>
      <c r="Y84" s="275">
        <f t="shared" si="88"/>
        <v>131.6</v>
      </c>
      <c r="Z84" s="16">
        <v>4.7910000000000004</v>
      </c>
      <c r="AA84" s="155"/>
      <c r="AB84" s="16">
        <f t="shared" si="89"/>
        <v>4.7910000000000004</v>
      </c>
      <c r="AC84" s="20">
        <f t="shared" si="90"/>
        <v>7.6038910000000008</v>
      </c>
      <c r="AD84" s="155"/>
      <c r="AE84" s="316">
        <f t="shared" si="91"/>
        <v>7.6038910000000008</v>
      </c>
      <c r="AF84" s="34">
        <f t="shared" si="92"/>
        <v>0.90072306402077562</v>
      </c>
      <c r="AG84" s="155"/>
      <c r="AH84" s="26">
        <f t="shared" si="93"/>
        <v>0.90072306402077562</v>
      </c>
      <c r="AI84" s="154"/>
      <c r="AJ84" s="155"/>
      <c r="AK84" s="154">
        <f t="shared" si="82"/>
        <v>0</v>
      </c>
      <c r="AL84" s="155"/>
      <c r="AM84" s="167">
        <f t="shared" si="94"/>
        <v>0</v>
      </c>
    </row>
    <row r="85" spans="1:53">
      <c r="A85" s="194"/>
      <c r="B85" s="195"/>
      <c r="C85" s="7">
        <v>352.56599999999997</v>
      </c>
      <c r="D85">
        <v>10</v>
      </c>
      <c r="E85" s="241">
        <v>1.1259300000000001</v>
      </c>
      <c r="F85" s="27">
        <v>1.8000000000000001E-4</v>
      </c>
      <c r="G85" s="27">
        <v>0.112192</v>
      </c>
      <c r="H85" s="22">
        <f t="shared" si="95"/>
        <v>14.958933333333334</v>
      </c>
      <c r="I85" s="163"/>
      <c r="J85" s="279"/>
      <c r="K85" s="16">
        <v>85480</v>
      </c>
      <c r="L85" s="155"/>
      <c r="M85" s="275">
        <f t="shared" si="84"/>
        <v>85480</v>
      </c>
      <c r="N85" s="16">
        <v>3382000</v>
      </c>
      <c r="O85" s="155"/>
      <c r="P85" s="275">
        <f t="shared" si="85"/>
        <v>3382000</v>
      </c>
      <c r="Q85" s="16">
        <v>11200</v>
      </c>
      <c r="R85" s="155"/>
      <c r="S85" s="275">
        <f t="shared" si="86"/>
        <v>11200</v>
      </c>
      <c r="T85" s="16">
        <v>1794</v>
      </c>
      <c r="U85" s="155"/>
      <c r="V85" s="275">
        <f t="shared" si="87"/>
        <v>1794</v>
      </c>
      <c r="W85" s="16">
        <v>660.8</v>
      </c>
      <c r="X85" s="155"/>
      <c r="Y85" s="275">
        <f t="shared" si="88"/>
        <v>660.8</v>
      </c>
      <c r="Z85" s="16">
        <v>52.53</v>
      </c>
      <c r="AA85" s="155"/>
      <c r="AB85" s="16">
        <f t="shared" si="89"/>
        <v>52.53</v>
      </c>
      <c r="AC85" s="20">
        <f t="shared" si="90"/>
        <v>13.707330000000001</v>
      </c>
      <c r="AD85" s="155"/>
      <c r="AE85" s="316">
        <f t="shared" si="91"/>
        <v>13.707330000000001</v>
      </c>
      <c r="AF85" s="34">
        <f t="shared" si="92"/>
        <v>0.81708107997691737</v>
      </c>
      <c r="AG85" s="155"/>
      <c r="AH85" s="26">
        <f t="shared" si="93"/>
        <v>0.81708107997691737</v>
      </c>
      <c r="AI85" s="154"/>
      <c r="AJ85" s="155"/>
      <c r="AK85" s="154">
        <f t="shared" si="82"/>
        <v>0</v>
      </c>
      <c r="AL85" s="155"/>
      <c r="AM85" s="167">
        <f t="shared" si="94"/>
        <v>0</v>
      </c>
      <c r="BA85" t="s">
        <v>36</v>
      </c>
    </row>
    <row r="86" spans="1:53">
      <c r="A86" s="194"/>
      <c r="B86" s="195"/>
      <c r="C86" s="7">
        <v>528.84900000000005</v>
      </c>
      <c r="D86">
        <v>15</v>
      </c>
      <c r="E86" s="241">
        <v>1.07622</v>
      </c>
      <c r="F86" s="27">
        <v>1.8000000000000001E-4</v>
      </c>
      <c r="G86" s="27">
        <v>7.1012000000000006E-2</v>
      </c>
      <c r="H86" s="22">
        <f t="shared" si="95"/>
        <v>9.4682666666666684</v>
      </c>
      <c r="I86" s="163"/>
      <c r="J86" s="279"/>
      <c r="K86" s="16">
        <v>70800</v>
      </c>
      <c r="L86" s="155"/>
      <c r="M86" s="275">
        <f t="shared" si="84"/>
        <v>70800</v>
      </c>
      <c r="N86" s="16">
        <v>3371000</v>
      </c>
      <c r="O86" s="155"/>
      <c r="P86" s="275">
        <f t="shared" si="85"/>
        <v>3371000</v>
      </c>
      <c r="Q86" s="16">
        <v>13930</v>
      </c>
      <c r="R86" s="155"/>
      <c r="S86" s="275">
        <f t="shared" si="86"/>
        <v>13930</v>
      </c>
      <c r="T86" s="16">
        <v>3122</v>
      </c>
      <c r="U86" s="155"/>
      <c r="V86" s="275">
        <f t="shared" si="87"/>
        <v>3122</v>
      </c>
      <c r="W86" s="16">
        <v>1426</v>
      </c>
      <c r="X86" s="155"/>
      <c r="Y86" s="275">
        <f t="shared" si="88"/>
        <v>1426</v>
      </c>
      <c r="Z86" s="16">
        <v>187.7</v>
      </c>
      <c r="AA86" s="155"/>
      <c r="AB86" s="16">
        <f t="shared" si="89"/>
        <v>187.7</v>
      </c>
      <c r="AC86" s="20">
        <f t="shared" si="90"/>
        <v>18.665700000000001</v>
      </c>
      <c r="AD86" s="155"/>
      <c r="AE86" s="316">
        <f t="shared" si="91"/>
        <v>18.665700000000001</v>
      </c>
      <c r="AF86" s="34">
        <f t="shared" si="92"/>
        <v>0.74628864709065279</v>
      </c>
      <c r="AG86" s="155"/>
      <c r="AH86" s="26">
        <f t="shared" si="93"/>
        <v>0.74628864709065279</v>
      </c>
      <c r="AI86" s="154"/>
      <c r="AJ86" s="155"/>
      <c r="AK86" s="154">
        <f t="shared" si="82"/>
        <v>0</v>
      </c>
      <c r="AL86" s="155"/>
      <c r="AM86" s="167">
        <f t="shared" si="94"/>
        <v>0</v>
      </c>
    </row>
    <row r="87" spans="1:53">
      <c r="A87" s="194"/>
      <c r="B87" s="195"/>
      <c r="C87" s="7">
        <v>705.13199999999995</v>
      </c>
      <c r="D87">
        <v>20</v>
      </c>
      <c r="E87" s="241">
        <v>1.0305500000000001</v>
      </c>
      <c r="F87" s="27">
        <v>1.6000000000000001E-4</v>
      </c>
      <c r="G87" s="27">
        <v>2.9916999999999999E-2</v>
      </c>
      <c r="H87" s="22">
        <f t="shared" si="95"/>
        <v>3.9889333333333332</v>
      </c>
      <c r="I87" s="163"/>
      <c r="J87" s="279"/>
      <c r="K87" s="16">
        <v>57980</v>
      </c>
      <c r="L87" s="155"/>
      <c r="M87" s="275">
        <f t="shared" si="84"/>
        <v>57980</v>
      </c>
      <c r="N87" s="16">
        <v>3359000</v>
      </c>
      <c r="O87" s="155"/>
      <c r="P87" s="275">
        <f t="shared" si="85"/>
        <v>3359000</v>
      </c>
      <c r="Q87" s="16">
        <v>15620</v>
      </c>
      <c r="R87" s="155"/>
      <c r="S87" s="275">
        <f t="shared" si="86"/>
        <v>15620</v>
      </c>
      <c r="T87" s="16">
        <v>4458</v>
      </c>
      <c r="U87" s="155"/>
      <c r="V87" s="275">
        <f t="shared" si="87"/>
        <v>4458</v>
      </c>
      <c r="W87" s="16">
        <v>2255</v>
      </c>
      <c r="X87" s="155"/>
      <c r="Y87" s="275">
        <f t="shared" si="88"/>
        <v>2255</v>
      </c>
      <c r="Z87" s="16">
        <v>431.9</v>
      </c>
      <c r="AA87" s="155"/>
      <c r="AB87" s="16">
        <f t="shared" si="89"/>
        <v>431.9</v>
      </c>
      <c r="AC87" s="20">
        <f t="shared" si="90"/>
        <v>22.764900000000001</v>
      </c>
      <c r="AD87" s="155"/>
      <c r="AE87" s="316">
        <f t="shared" si="91"/>
        <v>22.764900000000001</v>
      </c>
      <c r="AF87" s="34">
        <f t="shared" si="92"/>
        <v>0.68614401996055319</v>
      </c>
      <c r="AG87" s="155"/>
      <c r="AH87" s="26">
        <f t="shared" si="93"/>
        <v>0.68614401996055319</v>
      </c>
      <c r="AI87" s="155"/>
      <c r="AJ87" s="155"/>
      <c r="AK87" s="105">
        <f t="shared" si="82"/>
        <v>0</v>
      </c>
      <c r="AL87" s="155"/>
      <c r="AM87" s="101">
        <f t="shared" si="94"/>
        <v>0</v>
      </c>
    </row>
    <row r="88" spans="1:53" s="170" customFormat="1">
      <c r="A88" s="196"/>
      <c r="B88" s="197"/>
      <c r="C88" s="169">
        <v>881.41399999999999</v>
      </c>
      <c r="D88" s="170">
        <v>25</v>
      </c>
      <c r="E88" s="243">
        <v>0.98716999999999999</v>
      </c>
      <c r="F88" s="171">
        <v>1.6000000000000001E-4</v>
      </c>
      <c r="G88" s="171">
        <v>-1.3233E-2</v>
      </c>
      <c r="H88" s="172">
        <f t="shared" si="95"/>
        <v>-1.7644</v>
      </c>
      <c r="I88" s="173"/>
      <c r="J88" s="280"/>
      <c r="K88" s="158">
        <v>46830</v>
      </c>
      <c r="L88" s="157"/>
      <c r="M88" s="277">
        <f t="shared" si="84"/>
        <v>46830</v>
      </c>
      <c r="N88" s="158">
        <v>3347000</v>
      </c>
      <c r="O88" s="157"/>
      <c r="P88" s="277">
        <f t="shared" si="85"/>
        <v>3347000</v>
      </c>
      <c r="Q88" s="158">
        <v>16600</v>
      </c>
      <c r="R88" s="157"/>
      <c r="S88" s="277">
        <f t="shared" si="86"/>
        <v>16600</v>
      </c>
      <c r="T88" s="158">
        <v>5732</v>
      </c>
      <c r="U88" s="157"/>
      <c r="V88" s="277">
        <f t="shared" si="87"/>
        <v>5732</v>
      </c>
      <c r="W88" s="158">
        <v>3039</v>
      </c>
      <c r="X88" s="157"/>
      <c r="Y88" s="277">
        <f t="shared" si="88"/>
        <v>3039</v>
      </c>
      <c r="Z88" s="158">
        <v>790</v>
      </c>
      <c r="AA88" s="157"/>
      <c r="AB88" s="159">
        <f t="shared" si="89"/>
        <v>790</v>
      </c>
      <c r="AC88" s="173">
        <f t="shared" si="90"/>
        <v>26.161000000000001</v>
      </c>
      <c r="AD88" s="157"/>
      <c r="AE88" s="321">
        <f t="shared" si="91"/>
        <v>26.161000000000001</v>
      </c>
      <c r="AF88" s="175">
        <f t="shared" si="92"/>
        <v>0.63453231910095176</v>
      </c>
      <c r="AG88" s="157"/>
      <c r="AH88" s="176">
        <f t="shared" si="93"/>
        <v>0.63453231910095176</v>
      </c>
      <c r="AI88" s="156"/>
      <c r="AJ88" s="157"/>
      <c r="AK88" s="156">
        <f t="shared" si="82"/>
        <v>0</v>
      </c>
      <c r="AL88" s="157"/>
      <c r="AM88" s="177">
        <f t="shared" si="94"/>
        <v>0</v>
      </c>
    </row>
    <row r="89" spans="1:53">
      <c r="A89" s="32"/>
      <c r="B89" s="120"/>
      <c r="E89" s="241"/>
      <c r="F89" s="27"/>
      <c r="G89" s="27"/>
      <c r="H89" s="22"/>
      <c r="I89" s="20"/>
      <c r="J89" s="275"/>
      <c r="K89" s="265"/>
      <c r="L89" s="16"/>
      <c r="M89" s="275"/>
      <c r="N89" s="265"/>
      <c r="O89" s="16"/>
      <c r="P89" s="275"/>
      <c r="Q89" s="265"/>
      <c r="R89" s="16"/>
      <c r="S89" s="275"/>
      <c r="T89" s="265"/>
      <c r="U89" s="16"/>
      <c r="V89" s="275"/>
      <c r="W89" s="265"/>
      <c r="X89" s="16"/>
      <c r="Y89" s="275"/>
      <c r="Z89" s="265"/>
      <c r="AA89" s="16"/>
      <c r="AB89" s="16"/>
      <c r="AC89" s="20"/>
      <c r="AD89" s="16"/>
      <c r="AF89" s="34"/>
      <c r="AG89" s="16"/>
      <c r="AH89" s="26"/>
    </row>
    <row r="90" spans="1:53" s="183" customFormat="1">
      <c r="A90" s="182" t="s">
        <v>75</v>
      </c>
      <c r="B90" s="183" t="s">
        <v>74</v>
      </c>
      <c r="C90" s="184" t="s">
        <v>76</v>
      </c>
      <c r="E90" s="245"/>
      <c r="I90" s="184" t="s">
        <v>22</v>
      </c>
      <c r="J90" s="234"/>
      <c r="K90" s="182" t="s">
        <v>25</v>
      </c>
      <c r="M90" s="234"/>
      <c r="N90" s="182" t="s">
        <v>26</v>
      </c>
      <c r="O90" s="182"/>
      <c r="P90" s="292"/>
      <c r="Q90" s="182" t="s">
        <v>27</v>
      </c>
      <c r="S90" s="234"/>
      <c r="T90" s="182" t="s">
        <v>28</v>
      </c>
      <c r="U90" s="182"/>
      <c r="V90" s="292"/>
      <c r="W90" s="182" t="s">
        <v>29</v>
      </c>
      <c r="Y90" s="234"/>
      <c r="Z90" s="182" t="s">
        <v>54</v>
      </c>
      <c r="AC90" s="184" t="s">
        <v>64</v>
      </c>
      <c r="AE90" s="322"/>
      <c r="AF90" s="184" t="s">
        <v>34</v>
      </c>
      <c r="AI90" s="185" t="s">
        <v>84</v>
      </c>
      <c r="AJ90" s="186"/>
      <c r="AK90" s="185" t="s">
        <v>85</v>
      </c>
      <c r="AL90" s="186"/>
      <c r="AM90" s="186"/>
    </row>
    <row r="91" spans="1:53">
      <c r="A91" s="1" t="s">
        <v>37</v>
      </c>
      <c r="B91" s="15" t="s">
        <v>53</v>
      </c>
      <c r="C91" s="8" t="s">
        <v>21</v>
      </c>
      <c r="D91" s="1" t="s">
        <v>17</v>
      </c>
      <c r="E91" s="246" t="s">
        <v>18</v>
      </c>
      <c r="F91" s="1" t="s">
        <v>19</v>
      </c>
      <c r="G91" s="1" t="s">
        <v>20</v>
      </c>
      <c r="H91" s="1" t="s">
        <v>35</v>
      </c>
      <c r="I91" s="8" t="s">
        <v>23</v>
      </c>
      <c r="J91" s="235" t="s">
        <v>24</v>
      </c>
      <c r="K91" s="266" t="s">
        <v>31</v>
      </c>
      <c r="L91" s="1" t="s">
        <v>32</v>
      </c>
      <c r="M91" s="235" t="s">
        <v>33</v>
      </c>
      <c r="N91" s="266" t="s">
        <v>31</v>
      </c>
      <c r="O91" s="1" t="s">
        <v>32</v>
      </c>
      <c r="P91" s="235" t="s">
        <v>33</v>
      </c>
      <c r="Q91" s="266" t="s">
        <v>31</v>
      </c>
      <c r="R91" s="1" t="s">
        <v>32</v>
      </c>
      <c r="S91" s="235" t="s">
        <v>33</v>
      </c>
      <c r="T91" s="266" t="s">
        <v>31</v>
      </c>
      <c r="U91" s="1" t="s">
        <v>32</v>
      </c>
      <c r="V91" s="235" t="s">
        <v>33</v>
      </c>
      <c r="W91" s="266" t="s">
        <v>31</v>
      </c>
      <c r="X91" s="1" t="s">
        <v>32</v>
      </c>
      <c r="Y91" s="235" t="s">
        <v>33</v>
      </c>
      <c r="Z91" s="266" t="s">
        <v>31</v>
      </c>
      <c r="AA91" s="1" t="s">
        <v>32</v>
      </c>
      <c r="AB91" s="1" t="s">
        <v>33</v>
      </c>
      <c r="AC91" s="8" t="s">
        <v>31</v>
      </c>
      <c r="AD91" s="1" t="s">
        <v>32</v>
      </c>
      <c r="AE91" s="323" t="s">
        <v>33</v>
      </c>
      <c r="AF91" s="8" t="s">
        <v>31</v>
      </c>
      <c r="AG91" s="1" t="s">
        <v>32</v>
      </c>
      <c r="AH91" s="1" t="s">
        <v>33</v>
      </c>
      <c r="AI91" s="97" t="s">
        <v>31</v>
      </c>
      <c r="AJ91" s="95" t="s">
        <v>32</v>
      </c>
      <c r="AK91" s="97" t="s">
        <v>31</v>
      </c>
      <c r="AL91" s="95" t="s">
        <v>32</v>
      </c>
      <c r="AM91" s="95" t="s">
        <v>33</v>
      </c>
    </row>
    <row r="92" spans="1:53">
      <c r="A92" s="1" t="s">
        <v>38</v>
      </c>
      <c r="B92" s="15" t="s">
        <v>59</v>
      </c>
      <c r="C92" s="7">
        <v>0</v>
      </c>
      <c r="D92">
        <v>0</v>
      </c>
      <c r="E92" s="241">
        <v>1.2835000000000001</v>
      </c>
      <c r="F92" s="27">
        <v>3.1E-4</v>
      </c>
      <c r="G92" s="27">
        <v>0.22087999999999999</v>
      </c>
      <c r="H92" s="22">
        <f>G92/0.0075</f>
        <v>29.450666666666667</v>
      </c>
      <c r="I92" s="163"/>
      <c r="J92" s="279"/>
      <c r="L92" s="155"/>
      <c r="O92" s="155"/>
      <c r="Q92" s="262">
        <v>0</v>
      </c>
      <c r="R92" s="155"/>
      <c r="T92" s="262">
        <v>0</v>
      </c>
      <c r="U92" s="155"/>
      <c r="W92" s="262">
        <v>0</v>
      </c>
      <c r="X92" s="155"/>
      <c r="Z92" s="262">
        <v>0</v>
      </c>
      <c r="AA92" s="155"/>
      <c r="AC92" s="7">
        <v>0</v>
      </c>
      <c r="AD92" s="155"/>
      <c r="AE92" s="316">
        <v>0</v>
      </c>
      <c r="AG92" s="155"/>
      <c r="AI92" s="105">
        <v>9.0176899999999994E-6</v>
      </c>
      <c r="AJ92" s="155"/>
      <c r="AK92" s="105">
        <f t="shared" ref="AK92:AK99" si="96">AI92*(7710000000000000000)*23.1662*3.016/(6.022E+23)*(C92*24*60*60)</f>
        <v>0</v>
      </c>
      <c r="AL92" s="155"/>
      <c r="AM92" s="101">
        <f>AK92+AL92</f>
        <v>0</v>
      </c>
    </row>
    <row r="93" spans="1:53">
      <c r="A93" s="1" t="s">
        <v>77</v>
      </c>
      <c r="B93" s="140" t="s">
        <v>79</v>
      </c>
      <c r="C93" s="7">
        <v>3.5256599999999998</v>
      </c>
      <c r="D93">
        <v>0.1</v>
      </c>
      <c r="E93" s="241">
        <v>1.2417400000000001</v>
      </c>
      <c r="F93" s="27">
        <v>2.7999999999999998E-4</v>
      </c>
      <c r="G93" s="27">
        <v>0.19467799999999999</v>
      </c>
      <c r="H93" s="22">
        <f t="shared" ref="H93" si="97">G93/0.0075</f>
        <v>25.957066666666666</v>
      </c>
      <c r="I93" s="163"/>
      <c r="J93" s="279"/>
      <c r="K93" s="16">
        <v>121400</v>
      </c>
      <c r="L93" s="155"/>
      <c r="M93" s="275">
        <f>K93+L93</f>
        <v>121400</v>
      </c>
      <c r="N93" s="16">
        <v>3403000</v>
      </c>
      <c r="O93" s="155"/>
      <c r="P93" s="275">
        <f>N93+O93</f>
        <v>3403000</v>
      </c>
      <c r="Q93" s="16">
        <v>65.58</v>
      </c>
      <c r="R93" s="155"/>
      <c r="S93" s="275">
        <f>Q93+R93</f>
        <v>65.58</v>
      </c>
      <c r="T93" s="16">
        <v>0.2049</v>
      </c>
      <c r="U93" s="155"/>
      <c r="V93" s="275">
        <f>T93+U93</f>
        <v>0.2049</v>
      </c>
      <c r="W93" s="16">
        <v>8.4849999999999997E-4</v>
      </c>
      <c r="X93" s="155"/>
      <c r="Y93" s="275">
        <f>W93+X93</f>
        <v>8.4849999999999997E-4</v>
      </c>
      <c r="Z93" s="16">
        <v>0</v>
      </c>
      <c r="AA93" s="155"/>
      <c r="AB93" s="16">
        <f>Z93+AA93</f>
        <v>0</v>
      </c>
      <c r="AC93" s="20">
        <f>(Q93+T93+W93+Z93)/1000</f>
        <v>6.5785748499999991E-2</v>
      </c>
      <c r="AD93" s="155"/>
      <c r="AE93" s="316">
        <f>AC93+AD93</f>
        <v>6.5785748499999991E-2</v>
      </c>
      <c r="AF93" s="34">
        <f>Q93/AC93/1000</f>
        <v>0.99687244570911904</v>
      </c>
      <c r="AG93" s="155"/>
      <c r="AH93" s="26">
        <f>S93/AE93/1000</f>
        <v>0.99687244570911904</v>
      </c>
      <c r="AI93" s="105">
        <v>8.7467200000000002E-6</v>
      </c>
      <c r="AJ93" s="155"/>
      <c r="AK93" s="105">
        <f t="shared" si="96"/>
        <v>2.3834122134602708E-3</v>
      </c>
      <c r="AL93" s="155"/>
      <c r="AM93" s="101">
        <f>AK93+AL93</f>
        <v>2.3834122134602708E-3</v>
      </c>
    </row>
    <row r="94" spans="1:53">
      <c r="A94" s="1" t="s">
        <v>73</v>
      </c>
      <c r="B94" s="141">
        <v>0.1</v>
      </c>
      <c r="C94" s="7">
        <v>35.256599999999999</v>
      </c>
      <c r="D94">
        <v>1</v>
      </c>
      <c r="E94" s="241">
        <v>1.22533</v>
      </c>
      <c r="F94" s="27">
        <v>3.3E-4</v>
      </c>
      <c r="G94" s="27">
        <v>0.183893</v>
      </c>
      <c r="H94" s="22">
        <f>G94/0.0075</f>
        <v>24.519066666666667</v>
      </c>
      <c r="I94" s="163"/>
      <c r="J94" s="279"/>
      <c r="K94" s="16">
        <v>117700</v>
      </c>
      <c r="L94" s="155"/>
      <c r="M94" s="275">
        <f t="shared" ref="M94:M99" si="98">K94+L94</f>
        <v>117700</v>
      </c>
      <c r="N94" s="16">
        <v>3401000</v>
      </c>
      <c r="O94" s="155"/>
      <c r="P94" s="275">
        <f t="shared" ref="P94:P99" si="99">N94+O94</f>
        <v>3401000</v>
      </c>
      <c r="Q94" s="16">
        <v>1524</v>
      </c>
      <c r="R94" s="155"/>
      <c r="S94" s="275">
        <f t="shared" ref="S94:S99" si="100">Q94+R94</f>
        <v>1524</v>
      </c>
      <c r="T94" s="16">
        <v>31.25</v>
      </c>
      <c r="U94" s="155"/>
      <c r="V94" s="275">
        <f t="shared" ref="V94:V99" si="101">T94+U94</f>
        <v>31.25</v>
      </c>
      <c r="W94" s="16">
        <v>1.3520000000000001</v>
      </c>
      <c r="X94" s="155"/>
      <c r="Y94" s="275">
        <f t="shared" ref="Y94:Y99" si="102">W94+X94</f>
        <v>1.3520000000000001</v>
      </c>
      <c r="Z94" s="16">
        <v>9.1570000000000002E-3</v>
      </c>
      <c r="AA94" s="155"/>
      <c r="AB94" s="16">
        <f t="shared" ref="AB94:AB99" si="103">Z94+AA94</f>
        <v>9.1570000000000002E-3</v>
      </c>
      <c r="AC94" s="20">
        <f t="shared" ref="AC94:AC99" si="104">(Q94+T94+W94+Z94)/1000</f>
        <v>1.5566111570000001</v>
      </c>
      <c r="AD94" s="155"/>
      <c r="AE94" s="316">
        <f t="shared" ref="AE94:AE99" si="105">AC94+AD94</f>
        <v>1.5566111570000001</v>
      </c>
      <c r="AF94" s="34">
        <f t="shared" ref="AF94:AF99" si="106">Q94/AC94/1000</f>
        <v>0.97904990154198146</v>
      </c>
      <c r="AG94" s="155"/>
      <c r="AH94" s="26">
        <f t="shared" ref="AH94:AH99" si="107">S94/AE94/1000</f>
        <v>0.97904990154198146</v>
      </c>
      <c r="AI94" s="105">
        <v>8.5794999999999998E-6</v>
      </c>
      <c r="AJ94" s="155"/>
      <c r="AK94" s="105">
        <f t="shared" si="96"/>
        <v>2.3378460823465706E-2</v>
      </c>
      <c r="AL94" s="155"/>
      <c r="AM94" s="101">
        <f t="shared" ref="AM94:AM99" si="108">AK94+AL94</f>
        <v>2.3378460823465706E-2</v>
      </c>
    </row>
    <row r="95" spans="1:53">
      <c r="A95" s="194" t="e" vm="1">
        <v>#VALUE!</v>
      </c>
      <c r="B95" s="195"/>
      <c r="C95" s="7">
        <v>176.28299999999999</v>
      </c>
      <c r="D95">
        <v>5</v>
      </c>
      <c r="E95" s="241">
        <v>1.1811199999999999</v>
      </c>
      <c r="F95" s="27">
        <v>3.6000000000000002E-4</v>
      </c>
      <c r="G95" s="27">
        <v>0.15334600000000001</v>
      </c>
      <c r="H95" s="22">
        <f t="shared" ref="H95:H99" si="109">G95/0.0075</f>
        <v>20.446133333333336</v>
      </c>
      <c r="I95" s="163"/>
      <c r="J95" s="279"/>
      <c r="K95" s="16">
        <v>102400</v>
      </c>
      <c r="L95" s="155"/>
      <c r="M95" s="275">
        <f t="shared" si="98"/>
        <v>102400</v>
      </c>
      <c r="N95" s="16">
        <v>3393000</v>
      </c>
      <c r="O95" s="155"/>
      <c r="P95" s="275">
        <f t="shared" si="99"/>
        <v>3393000</v>
      </c>
      <c r="Q95" s="16">
        <v>6796</v>
      </c>
      <c r="R95" s="155"/>
      <c r="S95" s="275">
        <f t="shared" si="100"/>
        <v>6796</v>
      </c>
      <c r="T95" s="16">
        <v>619.20000000000005</v>
      </c>
      <c r="U95" s="155"/>
      <c r="V95" s="275">
        <f t="shared" si="101"/>
        <v>619.20000000000005</v>
      </c>
      <c r="W95" s="16">
        <v>129.5</v>
      </c>
      <c r="X95" s="155"/>
      <c r="Y95" s="275">
        <f t="shared" si="102"/>
        <v>129.5</v>
      </c>
      <c r="Z95" s="16">
        <v>4.7270000000000003</v>
      </c>
      <c r="AA95" s="155"/>
      <c r="AB95" s="16">
        <f t="shared" si="103"/>
        <v>4.7270000000000003</v>
      </c>
      <c r="AC95" s="20">
        <f t="shared" si="104"/>
        <v>7.5494269999999997</v>
      </c>
      <c r="AD95" s="155"/>
      <c r="AE95" s="316">
        <f t="shared" si="105"/>
        <v>7.5494269999999997</v>
      </c>
      <c r="AF95" s="34">
        <f t="shared" si="106"/>
        <v>0.90020077020414935</v>
      </c>
      <c r="AG95" s="155"/>
      <c r="AH95" s="26">
        <f t="shared" si="107"/>
        <v>0.90020077020414935</v>
      </c>
      <c r="AI95" s="105">
        <v>8.2188399999999994E-6</v>
      </c>
      <c r="AJ95" s="155"/>
      <c r="AK95" s="105">
        <f t="shared" si="96"/>
        <v>0.11197845384598916</v>
      </c>
      <c r="AL95" s="155"/>
      <c r="AM95" s="101">
        <f t="shared" si="108"/>
        <v>0.11197845384598916</v>
      </c>
    </row>
    <row r="96" spans="1:53">
      <c r="A96" s="194"/>
      <c r="B96" s="195"/>
      <c r="C96" s="7">
        <v>352.56599999999997</v>
      </c>
      <c r="D96">
        <v>10</v>
      </c>
      <c r="E96" s="241">
        <v>1.12625</v>
      </c>
      <c r="F96" s="27">
        <v>3.3E-4</v>
      </c>
      <c r="G96" s="27">
        <v>0.112098</v>
      </c>
      <c r="H96" s="22">
        <f t="shared" si="109"/>
        <v>14.946400000000001</v>
      </c>
      <c r="I96" s="163"/>
      <c r="J96" s="279"/>
      <c r="K96" s="16">
        <v>85610</v>
      </c>
      <c r="L96" s="155"/>
      <c r="M96" s="275">
        <f t="shared" si="98"/>
        <v>85610</v>
      </c>
      <c r="N96" s="16">
        <v>3382000</v>
      </c>
      <c r="O96" s="155"/>
      <c r="P96" s="275">
        <f t="shared" si="99"/>
        <v>3382000</v>
      </c>
      <c r="Q96" s="16">
        <v>11080</v>
      </c>
      <c r="R96" s="155"/>
      <c r="S96" s="275">
        <f t="shared" si="100"/>
        <v>11080</v>
      </c>
      <c r="T96" s="16">
        <v>1801</v>
      </c>
      <c r="U96" s="155"/>
      <c r="V96" s="275">
        <f t="shared" si="101"/>
        <v>1801</v>
      </c>
      <c r="W96" s="16">
        <v>651</v>
      </c>
      <c r="X96" s="155"/>
      <c r="Y96" s="275">
        <f t="shared" si="102"/>
        <v>651</v>
      </c>
      <c r="Z96" s="16">
        <v>51.92</v>
      </c>
      <c r="AA96" s="155"/>
      <c r="AB96" s="16">
        <f t="shared" si="103"/>
        <v>51.92</v>
      </c>
      <c r="AC96" s="20">
        <f t="shared" si="104"/>
        <v>13.583920000000001</v>
      </c>
      <c r="AD96" s="155"/>
      <c r="AE96" s="316">
        <f t="shared" si="105"/>
        <v>13.583920000000001</v>
      </c>
      <c r="AF96" s="34">
        <f t="shared" si="106"/>
        <v>0.81567029252233525</v>
      </c>
      <c r="AG96" s="155"/>
      <c r="AH96" s="26">
        <f t="shared" si="107"/>
        <v>0.81567029252233525</v>
      </c>
      <c r="AI96" s="105">
        <v>8.0087599999999992E-6</v>
      </c>
      <c r="AJ96" s="155"/>
      <c r="AK96" s="105">
        <f t="shared" si="96"/>
        <v>0.21823239338485823</v>
      </c>
      <c r="AL96" s="155"/>
      <c r="AM96" s="101">
        <f t="shared" si="108"/>
        <v>0.21823239338485823</v>
      </c>
      <c r="BA96" t="s">
        <v>36</v>
      </c>
    </row>
    <row r="97" spans="1:53">
      <c r="A97" s="194"/>
      <c r="B97" s="195"/>
      <c r="C97" s="7">
        <v>528.84900000000005</v>
      </c>
      <c r="D97">
        <v>15</v>
      </c>
      <c r="E97" s="241">
        <v>1.07646</v>
      </c>
      <c r="F97" s="27">
        <v>3.5E-4</v>
      </c>
      <c r="G97" s="27">
        <v>7.1028999999999995E-2</v>
      </c>
      <c r="H97" s="22">
        <f t="shared" si="109"/>
        <v>9.4705333333333321</v>
      </c>
      <c r="I97" s="163"/>
      <c r="J97" s="279"/>
      <c r="K97" s="16">
        <v>70960</v>
      </c>
      <c r="L97" s="155"/>
      <c r="M97" s="275">
        <f t="shared" si="98"/>
        <v>70960</v>
      </c>
      <c r="N97" s="16">
        <v>3371000</v>
      </c>
      <c r="O97" s="155"/>
      <c r="P97" s="275">
        <f t="shared" si="99"/>
        <v>3371000</v>
      </c>
      <c r="Q97" s="16">
        <v>13780</v>
      </c>
      <c r="R97" s="155"/>
      <c r="S97" s="275">
        <f t="shared" si="100"/>
        <v>13780</v>
      </c>
      <c r="T97" s="16">
        <v>3135</v>
      </c>
      <c r="U97" s="155"/>
      <c r="V97" s="275">
        <f t="shared" si="101"/>
        <v>3135</v>
      </c>
      <c r="W97" s="16">
        <v>1405</v>
      </c>
      <c r="X97" s="155"/>
      <c r="Y97" s="275">
        <f t="shared" si="102"/>
        <v>1405</v>
      </c>
      <c r="Z97" s="16">
        <v>185.7</v>
      </c>
      <c r="AA97" s="155"/>
      <c r="AB97" s="16">
        <f t="shared" si="103"/>
        <v>185.7</v>
      </c>
      <c r="AC97" s="20">
        <f t="shared" si="104"/>
        <v>18.505700000000001</v>
      </c>
      <c r="AD97" s="155"/>
      <c r="AE97" s="316">
        <f t="shared" si="105"/>
        <v>18.505700000000001</v>
      </c>
      <c r="AF97" s="34">
        <f t="shared" si="106"/>
        <v>0.74463543664924858</v>
      </c>
      <c r="AG97" s="155"/>
      <c r="AH97" s="26">
        <f t="shared" si="107"/>
        <v>0.74463543664924858</v>
      </c>
      <c r="AI97" s="105">
        <v>7.9543600000000002E-6</v>
      </c>
      <c r="AJ97" s="155"/>
      <c r="AK97" s="105">
        <f t="shared" si="96"/>
        <v>0.32512505443628881</v>
      </c>
      <c r="AL97" s="155"/>
      <c r="AM97" s="101">
        <f t="shared" si="108"/>
        <v>0.32512505443628881</v>
      </c>
    </row>
    <row r="98" spans="1:53" s="213" customFormat="1">
      <c r="A98" s="194"/>
      <c r="B98" s="195"/>
      <c r="C98" s="212">
        <v>705.13199999999995</v>
      </c>
      <c r="D98" s="213">
        <v>20</v>
      </c>
      <c r="E98" s="242">
        <v>1.0314300000000001</v>
      </c>
      <c r="F98" s="214">
        <v>3.2000000000000003E-4</v>
      </c>
      <c r="G98" s="214">
        <v>3.0471999999999999E-2</v>
      </c>
      <c r="H98" s="215">
        <f t="shared" si="109"/>
        <v>4.0629333333333335</v>
      </c>
      <c r="I98" s="163"/>
      <c r="J98" s="279"/>
      <c r="K98" s="217">
        <v>58160</v>
      </c>
      <c r="L98" s="221"/>
      <c r="M98" s="281">
        <f t="shared" si="98"/>
        <v>58160</v>
      </c>
      <c r="N98" s="217">
        <v>3359000</v>
      </c>
      <c r="O98" s="221"/>
      <c r="P98" s="281">
        <f t="shared" si="99"/>
        <v>3359000</v>
      </c>
      <c r="Q98" s="217">
        <v>15420</v>
      </c>
      <c r="R98" s="221"/>
      <c r="S98" s="281">
        <f t="shared" si="100"/>
        <v>15420</v>
      </c>
      <c r="T98" s="217">
        <v>4478</v>
      </c>
      <c r="U98" s="221"/>
      <c r="V98" s="281">
        <f t="shared" si="101"/>
        <v>4478</v>
      </c>
      <c r="W98" s="217">
        <v>2222</v>
      </c>
      <c r="X98" s="221"/>
      <c r="Y98" s="281">
        <f t="shared" si="102"/>
        <v>2222</v>
      </c>
      <c r="Z98" s="217">
        <v>427.6</v>
      </c>
      <c r="AA98" s="221"/>
      <c r="AB98" s="217">
        <f t="shared" si="103"/>
        <v>427.6</v>
      </c>
      <c r="AC98" s="216">
        <f t="shared" si="104"/>
        <v>22.547599999999999</v>
      </c>
      <c r="AD98" s="221"/>
      <c r="AE98" s="326">
        <f t="shared" si="105"/>
        <v>22.547599999999999</v>
      </c>
      <c r="AF98" s="218">
        <f t="shared" si="106"/>
        <v>0.68388653337827532</v>
      </c>
      <c r="AG98" s="221"/>
      <c r="AH98" s="219">
        <f t="shared" si="107"/>
        <v>0.68388653337827532</v>
      </c>
      <c r="AI98" s="220">
        <v>8.0057800000000008E-6</v>
      </c>
      <c r="AJ98" s="221"/>
      <c r="AK98" s="220">
        <f t="shared" si="96"/>
        <v>0.43630238147044759</v>
      </c>
      <c r="AL98" s="221"/>
      <c r="AM98" s="222">
        <f t="shared" si="108"/>
        <v>0.43630238147044759</v>
      </c>
    </row>
    <row r="99" spans="1:53" s="170" customFormat="1">
      <c r="A99" s="196"/>
      <c r="B99" s="197"/>
      <c r="C99" s="169">
        <v>881.41399999999999</v>
      </c>
      <c r="D99" s="170">
        <v>25</v>
      </c>
      <c r="E99" s="243">
        <v>0.98746</v>
      </c>
      <c r="F99" s="171">
        <v>3.5E-4</v>
      </c>
      <c r="G99" s="171">
        <v>-1.2699E-2</v>
      </c>
      <c r="H99" s="172">
        <f t="shared" si="109"/>
        <v>-1.6932</v>
      </c>
      <c r="I99" s="173"/>
      <c r="J99" s="280"/>
      <c r="K99" s="158">
        <v>47020</v>
      </c>
      <c r="L99" s="157"/>
      <c r="M99" s="277">
        <f t="shared" si="98"/>
        <v>47020</v>
      </c>
      <c r="N99" s="158">
        <v>3347000</v>
      </c>
      <c r="O99" s="157"/>
      <c r="P99" s="277">
        <f t="shared" si="99"/>
        <v>3347000</v>
      </c>
      <c r="Q99" s="158">
        <v>16360</v>
      </c>
      <c r="R99" s="157"/>
      <c r="S99" s="277">
        <f t="shared" si="100"/>
        <v>16360</v>
      </c>
      <c r="T99" s="158">
        <v>5762</v>
      </c>
      <c r="U99" s="157"/>
      <c r="V99" s="277">
        <f t="shared" si="101"/>
        <v>5762</v>
      </c>
      <c r="W99" s="158">
        <v>2992</v>
      </c>
      <c r="X99" s="157"/>
      <c r="Y99" s="277">
        <f t="shared" si="102"/>
        <v>2992</v>
      </c>
      <c r="Z99" s="158">
        <v>782.2</v>
      </c>
      <c r="AA99" s="157"/>
      <c r="AB99" s="159">
        <f t="shared" si="103"/>
        <v>782.2</v>
      </c>
      <c r="AC99" s="173">
        <f t="shared" si="104"/>
        <v>25.8962</v>
      </c>
      <c r="AD99" s="157"/>
      <c r="AE99" s="321">
        <f t="shared" si="105"/>
        <v>25.8962</v>
      </c>
      <c r="AF99" s="175">
        <f t="shared" si="106"/>
        <v>0.6317529212780254</v>
      </c>
      <c r="AG99" s="157"/>
      <c r="AH99" s="176">
        <f t="shared" si="107"/>
        <v>0.6317529212780254</v>
      </c>
      <c r="AI99" s="156">
        <v>8.1231099999999992E-6</v>
      </c>
      <c r="AJ99" s="157"/>
      <c r="AK99" s="156">
        <f t="shared" si="96"/>
        <v>0.55337022391773927</v>
      </c>
      <c r="AL99" s="157"/>
      <c r="AM99" s="177">
        <f t="shared" si="108"/>
        <v>0.55337022391773927</v>
      </c>
    </row>
    <row r="100" spans="1:53" s="3" customFormat="1">
      <c r="A100" s="121"/>
      <c r="B100" s="122"/>
      <c r="C100" s="160"/>
      <c r="E100" s="244"/>
      <c r="F100" s="161"/>
      <c r="G100" s="161"/>
      <c r="H100" s="162"/>
      <c r="I100" s="163"/>
      <c r="J100" s="279"/>
      <c r="K100" s="158"/>
      <c r="L100" s="155"/>
      <c r="M100" s="276"/>
      <c r="N100" s="158"/>
      <c r="O100" s="155"/>
      <c r="P100" s="276"/>
      <c r="Q100" s="158"/>
      <c r="R100" s="155"/>
      <c r="S100" s="276"/>
      <c r="T100" s="158"/>
      <c r="U100" s="155"/>
      <c r="V100" s="276"/>
      <c r="W100" s="158"/>
      <c r="X100" s="155"/>
      <c r="Y100" s="276"/>
      <c r="Z100" s="158"/>
      <c r="AA100" s="155"/>
      <c r="AB100" s="158"/>
      <c r="AC100" s="163"/>
      <c r="AD100" s="155"/>
      <c r="AE100" s="320"/>
      <c r="AF100" s="165"/>
      <c r="AG100" s="155"/>
      <c r="AH100" s="166"/>
      <c r="AI100" s="154"/>
      <c r="AJ100" s="155"/>
      <c r="AK100" s="154"/>
      <c r="AL100" s="155"/>
      <c r="AM100" s="167"/>
    </row>
    <row r="101" spans="1:53" s="183" customFormat="1">
      <c r="A101" s="182" t="s">
        <v>75</v>
      </c>
      <c r="B101" s="183" t="s">
        <v>74</v>
      </c>
      <c r="C101" s="184" t="s">
        <v>76</v>
      </c>
      <c r="E101" s="245"/>
      <c r="I101" s="184" t="s">
        <v>22</v>
      </c>
      <c r="J101" s="234"/>
      <c r="K101" s="182" t="s">
        <v>25</v>
      </c>
      <c r="M101" s="234"/>
      <c r="N101" s="182" t="s">
        <v>26</v>
      </c>
      <c r="O101" s="182"/>
      <c r="P101" s="292"/>
      <c r="Q101" s="182" t="s">
        <v>27</v>
      </c>
      <c r="S101" s="234"/>
      <c r="T101" s="182" t="s">
        <v>28</v>
      </c>
      <c r="U101" s="182"/>
      <c r="V101" s="292"/>
      <c r="W101" s="182" t="s">
        <v>29</v>
      </c>
      <c r="Y101" s="234"/>
      <c r="Z101" s="182" t="s">
        <v>54</v>
      </c>
      <c r="AC101" s="184" t="s">
        <v>64</v>
      </c>
      <c r="AE101" s="322"/>
      <c r="AF101" s="184" t="s">
        <v>34</v>
      </c>
      <c r="AI101" s="185" t="s">
        <v>84</v>
      </c>
      <c r="AJ101" s="186"/>
      <c r="AK101" s="185" t="s">
        <v>85</v>
      </c>
      <c r="AL101" s="186"/>
      <c r="AM101" s="186"/>
    </row>
    <row r="102" spans="1:53">
      <c r="A102" s="1" t="s">
        <v>37</v>
      </c>
      <c r="B102" s="15" t="s">
        <v>53</v>
      </c>
      <c r="C102" s="8" t="s">
        <v>21</v>
      </c>
      <c r="D102" s="1" t="s">
        <v>17</v>
      </c>
      <c r="E102" s="246" t="s">
        <v>18</v>
      </c>
      <c r="F102" s="1" t="s">
        <v>19</v>
      </c>
      <c r="G102" s="1" t="s">
        <v>20</v>
      </c>
      <c r="H102" s="1" t="s">
        <v>35</v>
      </c>
      <c r="I102" s="8" t="s">
        <v>23</v>
      </c>
      <c r="J102" s="235" t="s">
        <v>24</v>
      </c>
      <c r="K102" s="266" t="s">
        <v>31</v>
      </c>
      <c r="L102" s="1" t="s">
        <v>32</v>
      </c>
      <c r="M102" s="235" t="s">
        <v>33</v>
      </c>
      <c r="N102" s="266" t="s">
        <v>31</v>
      </c>
      <c r="O102" s="1" t="s">
        <v>32</v>
      </c>
      <c r="P102" s="235" t="s">
        <v>33</v>
      </c>
      <c r="Q102" s="266" t="s">
        <v>31</v>
      </c>
      <c r="R102" s="1" t="s">
        <v>32</v>
      </c>
      <c r="S102" s="235" t="s">
        <v>33</v>
      </c>
      <c r="T102" s="266" t="s">
        <v>31</v>
      </c>
      <c r="U102" s="1" t="s">
        <v>32</v>
      </c>
      <c r="V102" s="235" t="s">
        <v>33</v>
      </c>
      <c r="W102" s="266" t="s">
        <v>31</v>
      </c>
      <c r="X102" s="1" t="s">
        <v>32</v>
      </c>
      <c r="Y102" s="235" t="s">
        <v>33</v>
      </c>
      <c r="Z102" s="266" t="s">
        <v>31</v>
      </c>
      <c r="AA102" s="1" t="s">
        <v>32</v>
      </c>
      <c r="AB102" s="1" t="s">
        <v>33</v>
      </c>
      <c r="AC102" s="8" t="s">
        <v>31</v>
      </c>
      <c r="AD102" s="1" t="s">
        <v>32</v>
      </c>
      <c r="AE102" s="323" t="s">
        <v>33</v>
      </c>
      <c r="AF102" s="8" t="s">
        <v>31</v>
      </c>
      <c r="AG102" s="1" t="s">
        <v>32</v>
      </c>
      <c r="AH102" s="1" t="s">
        <v>33</v>
      </c>
      <c r="AI102" s="97" t="s">
        <v>31</v>
      </c>
      <c r="AJ102" s="95" t="s">
        <v>32</v>
      </c>
      <c r="AK102" s="97" t="s">
        <v>31</v>
      </c>
      <c r="AL102" s="95" t="s">
        <v>32</v>
      </c>
      <c r="AM102" s="95" t="s">
        <v>33</v>
      </c>
    </row>
    <row r="103" spans="1:53">
      <c r="A103" s="1" t="s">
        <v>38</v>
      </c>
      <c r="B103" s="15" t="s">
        <v>59</v>
      </c>
      <c r="C103" s="7">
        <v>0</v>
      </c>
      <c r="D103">
        <v>0</v>
      </c>
      <c r="E103" s="241">
        <v>1.28067</v>
      </c>
      <c r="F103" s="27">
        <v>3.1E-4</v>
      </c>
      <c r="G103" s="27">
        <v>0.21915899999999999</v>
      </c>
      <c r="H103" s="22">
        <f>G103/0.0075</f>
        <v>29.2212</v>
      </c>
      <c r="I103" s="163"/>
      <c r="J103" s="276"/>
      <c r="Q103" s="262">
        <v>0</v>
      </c>
      <c r="T103" s="262">
        <v>0</v>
      </c>
      <c r="W103" s="262">
        <v>0</v>
      </c>
      <c r="Z103" s="262">
        <v>0</v>
      </c>
      <c r="AC103" s="7">
        <v>0</v>
      </c>
      <c r="AD103">
        <v>0</v>
      </c>
      <c r="AE103" s="316">
        <v>0</v>
      </c>
      <c r="AI103" s="105">
        <v>8.96173E-5</v>
      </c>
      <c r="AJ103" s="104"/>
      <c r="AK103" s="105">
        <f t="shared" ref="AK103:AK110" si="110">AI103*(7710000000000000000)*23.1662*3.016/(6.022E+23)*(C103*24*60*60)</f>
        <v>0</v>
      </c>
      <c r="AL103" s="104"/>
      <c r="AM103" s="101">
        <f>AK103+AL103</f>
        <v>0</v>
      </c>
    </row>
    <row r="104" spans="1:53">
      <c r="A104" s="1" t="s">
        <v>77</v>
      </c>
      <c r="B104" s="140" t="s">
        <v>79</v>
      </c>
      <c r="C104" s="7">
        <v>3.5256599999999998</v>
      </c>
      <c r="D104">
        <v>0.1</v>
      </c>
      <c r="E104" s="241">
        <v>1.2393700000000001</v>
      </c>
      <c r="F104" s="27">
        <v>3.3E-4</v>
      </c>
      <c r="G104" s="27">
        <v>0.193138</v>
      </c>
      <c r="H104" s="22">
        <f t="shared" ref="H104" si="111">G104/0.0075</f>
        <v>25.751733333333334</v>
      </c>
      <c r="I104" s="163"/>
      <c r="J104" s="276"/>
      <c r="K104" s="16">
        <v>121400</v>
      </c>
      <c r="L104" s="16"/>
      <c r="M104" s="275">
        <f>K104+L104</f>
        <v>121400</v>
      </c>
      <c r="N104" s="16">
        <v>3403000</v>
      </c>
      <c r="O104" s="16"/>
      <c r="P104" s="275">
        <f>N104+O104</f>
        <v>3403000</v>
      </c>
      <c r="Q104" s="16">
        <v>66.09</v>
      </c>
      <c r="R104" s="16"/>
      <c r="S104" s="275">
        <f>Q104+R104</f>
        <v>66.09</v>
      </c>
      <c r="T104" s="16">
        <v>0.20710000000000001</v>
      </c>
      <c r="U104" s="16"/>
      <c r="V104" s="275">
        <f>T104+U104</f>
        <v>0.20710000000000001</v>
      </c>
      <c r="W104" s="16">
        <v>8.6989999999999995E-4</v>
      </c>
      <c r="X104" s="16"/>
      <c r="Y104" s="275">
        <f>W104+X104</f>
        <v>8.6989999999999995E-4</v>
      </c>
      <c r="Z104" s="16">
        <v>0</v>
      </c>
      <c r="AA104" s="16"/>
      <c r="AB104" s="16">
        <f>Z104+AA104</f>
        <v>0</v>
      </c>
      <c r="AC104" s="20">
        <f>(Q104+T104+W104+Z104)/1000</f>
        <v>6.6297969900000003E-2</v>
      </c>
      <c r="AD104" s="16"/>
      <c r="AE104" s="316">
        <f>AC104+AD104</f>
        <v>6.6297969900000003E-2</v>
      </c>
      <c r="AF104" s="34">
        <f>Q104/AC104/1000</f>
        <v>0.99686310304352177</v>
      </c>
      <c r="AG104" s="16" t="e">
        <f>R104/AD104</f>
        <v>#DIV/0!</v>
      </c>
      <c r="AH104" s="26">
        <f>S104/AE104/1000</f>
        <v>0.99686310304352177</v>
      </c>
      <c r="AI104" s="105">
        <v>8.7051000000000004E-5</v>
      </c>
      <c r="AJ104" s="104"/>
      <c r="AK104" s="105">
        <f t="shared" si="110"/>
        <v>2.3720710917227262E-2</v>
      </c>
      <c r="AL104" s="104"/>
      <c r="AM104" s="101">
        <f>AK104+AL104</f>
        <v>2.3720710917227262E-2</v>
      </c>
    </row>
    <row r="105" spans="1:53">
      <c r="A105" s="1" t="s">
        <v>73</v>
      </c>
      <c r="B105" s="141">
        <v>1</v>
      </c>
      <c r="C105" s="7">
        <v>35.256599999999999</v>
      </c>
      <c r="D105">
        <v>1</v>
      </c>
      <c r="E105" s="241">
        <v>1.2235100000000001</v>
      </c>
      <c r="F105" s="27">
        <v>3.3E-4</v>
      </c>
      <c r="G105" s="27">
        <v>0.18267900000000001</v>
      </c>
      <c r="H105" s="22">
        <f>G105/0.0075</f>
        <v>24.357200000000002</v>
      </c>
      <c r="I105" s="163"/>
      <c r="J105" s="276"/>
      <c r="K105" s="16">
        <v>117700</v>
      </c>
      <c r="L105" s="16"/>
      <c r="M105" s="275">
        <f t="shared" ref="M105:M110" si="112">K105+L105</f>
        <v>117700</v>
      </c>
      <c r="N105" s="16">
        <v>3401000</v>
      </c>
      <c r="O105" s="16"/>
      <c r="P105" s="275">
        <f t="shared" ref="P105:P110" si="113">N105+O105</f>
        <v>3401000</v>
      </c>
      <c r="Q105" s="16">
        <v>1536</v>
      </c>
      <c r="R105" s="16"/>
      <c r="S105" s="275">
        <f t="shared" ref="S105:S110" si="114">Q105+R105</f>
        <v>1536</v>
      </c>
      <c r="T105" s="16">
        <v>31.32</v>
      </c>
      <c r="U105" s="16"/>
      <c r="V105" s="275">
        <f t="shared" ref="V105:V110" si="115">T105+U105</f>
        <v>31.32</v>
      </c>
      <c r="W105" s="16">
        <v>1.3740000000000001</v>
      </c>
      <c r="X105" s="16"/>
      <c r="Y105" s="275">
        <f t="shared" ref="Y105:Y110" si="116">W105+X105</f>
        <v>1.3740000000000001</v>
      </c>
      <c r="Z105" s="16">
        <v>9.2849999999999999E-3</v>
      </c>
      <c r="AA105" s="16"/>
      <c r="AB105" s="16">
        <f t="shared" ref="AB105:AB110" si="117">Z105+AA105</f>
        <v>9.2849999999999999E-3</v>
      </c>
      <c r="AC105" s="20">
        <f t="shared" ref="AC105:AC110" si="118">(Q105+T105+W105+Z105)/1000</f>
        <v>1.568703285</v>
      </c>
      <c r="AD105" s="16"/>
      <c r="AE105" s="316">
        <f t="shared" ref="AE105:AE110" si="119">AC105+AD105</f>
        <v>1.568703285</v>
      </c>
      <c r="AF105" s="34">
        <f t="shared" ref="AF105:AF110" si="120">Q105/AC105/1000</f>
        <v>0.97915266366003684</v>
      </c>
      <c r="AG105" s="16" t="e">
        <f t="shared" ref="AG105:AG110" si="121">R105/AD105</f>
        <v>#DIV/0!</v>
      </c>
      <c r="AH105" s="26">
        <f t="shared" ref="AH105:AH110" si="122">S105/AE105/1000</f>
        <v>0.97915266366003684</v>
      </c>
      <c r="AI105" s="105">
        <v>8.5336199999999998E-5</v>
      </c>
      <c r="AJ105" s="104"/>
      <c r="AK105" s="105">
        <f t="shared" si="110"/>
        <v>0.23253441442082107</v>
      </c>
      <c r="AL105" s="104"/>
      <c r="AM105" s="101">
        <f t="shared" ref="AM105:AM110" si="123">AK105+AL105</f>
        <v>0.23253441442082107</v>
      </c>
    </row>
    <row r="106" spans="1:53">
      <c r="A106" s="194" t="e" vm="1">
        <v>#VALUE!</v>
      </c>
      <c r="B106" s="195"/>
      <c r="C106" s="7">
        <v>176.28299999999999</v>
      </c>
      <c r="D106">
        <v>5</v>
      </c>
      <c r="E106" s="241">
        <v>1.17804</v>
      </c>
      <c r="F106" s="27">
        <v>2.9999999999999997E-4</v>
      </c>
      <c r="G106" s="27">
        <v>0.15113199999999999</v>
      </c>
      <c r="H106" s="22">
        <f t="shared" ref="H106:H110" si="124">G106/0.0075</f>
        <v>20.150933333333331</v>
      </c>
      <c r="I106" s="163"/>
      <c r="J106" s="276"/>
      <c r="K106" s="16">
        <v>102300</v>
      </c>
      <c r="L106" s="16"/>
      <c r="M106" s="275">
        <f t="shared" si="112"/>
        <v>102300</v>
      </c>
      <c r="N106" s="16">
        <v>3393000</v>
      </c>
      <c r="O106" s="16"/>
      <c r="P106" s="275">
        <f t="shared" si="113"/>
        <v>3393000</v>
      </c>
      <c r="Q106" s="16">
        <v>6858</v>
      </c>
      <c r="R106" s="16"/>
      <c r="S106" s="275">
        <f t="shared" si="114"/>
        <v>6858</v>
      </c>
      <c r="T106" s="16">
        <v>619</v>
      </c>
      <c r="U106" s="16"/>
      <c r="V106" s="275">
        <f t="shared" si="115"/>
        <v>619</v>
      </c>
      <c r="W106" s="16">
        <v>131.6</v>
      </c>
      <c r="X106" s="16"/>
      <c r="Y106" s="275">
        <f t="shared" si="116"/>
        <v>131.6</v>
      </c>
      <c r="Z106" s="16">
        <v>4.7839999999999998</v>
      </c>
      <c r="AA106" s="16"/>
      <c r="AB106" s="16">
        <f t="shared" si="117"/>
        <v>4.7839999999999998</v>
      </c>
      <c r="AC106" s="20">
        <f t="shared" si="118"/>
        <v>7.6133839999999999</v>
      </c>
      <c r="AD106" s="16"/>
      <c r="AE106" s="316">
        <f t="shared" si="119"/>
        <v>7.6133839999999999</v>
      </c>
      <c r="AF106" s="34">
        <f t="shared" si="120"/>
        <v>0.90078209637133766</v>
      </c>
      <c r="AG106" s="16" t="e">
        <f t="shared" si="121"/>
        <v>#DIV/0!</v>
      </c>
      <c r="AH106" s="26">
        <f t="shared" si="122"/>
        <v>0.90078209637133766</v>
      </c>
      <c r="AI106" s="105">
        <v>8.1529500000000006E-5</v>
      </c>
      <c r="AJ106" s="104"/>
      <c r="AK106" s="105">
        <f t="shared" si="110"/>
        <v>1.1108072858014726</v>
      </c>
      <c r="AL106" s="104"/>
      <c r="AM106" s="101">
        <f t="shared" si="123"/>
        <v>1.1108072858014726</v>
      </c>
    </row>
    <row r="107" spans="1:53">
      <c r="A107" s="194"/>
      <c r="B107" s="195"/>
      <c r="C107" s="7">
        <v>352.56599999999997</v>
      </c>
      <c r="D107">
        <v>10</v>
      </c>
      <c r="E107" s="241">
        <v>1.12374</v>
      </c>
      <c r="F107" s="27">
        <v>3.2000000000000003E-4</v>
      </c>
      <c r="G107" s="27">
        <v>0.110114</v>
      </c>
      <c r="H107" s="22">
        <f t="shared" si="124"/>
        <v>14.681866666666668</v>
      </c>
      <c r="I107" s="163"/>
      <c r="J107" s="276"/>
      <c r="K107" s="16">
        <v>85490</v>
      </c>
      <c r="L107" s="16"/>
      <c r="M107" s="275">
        <f t="shared" si="112"/>
        <v>85490</v>
      </c>
      <c r="N107" s="16">
        <v>3382000</v>
      </c>
      <c r="O107" s="16"/>
      <c r="P107" s="275">
        <f t="shared" si="113"/>
        <v>3382000</v>
      </c>
      <c r="Q107" s="16">
        <v>11220</v>
      </c>
      <c r="R107" s="16"/>
      <c r="S107" s="275">
        <f t="shared" si="114"/>
        <v>11220</v>
      </c>
      <c r="T107" s="16">
        <v>1796</v>
      </c>
      <c r="U107" s="16"/>
      <c r="V107" s="275">
        <f t="shared" si="115"/>
        <v>1796</v>
      </c>
      <c r="W107" s="16">
        <v>662.7</v>
      </c>
      <c r="X107" s="16"/>
      <c r="Y107" s="275">
        <f t="shared" si="116"/>
        <v>662.7</v>
      </c>
      <c r="Z107" s="16">
        <v>52.61</v>
      </c>
      <c r="AA107" s="16"/>
      <c r="AB107" s="16">
        <f t="shared" si="117"/>
        <v>52.61</v>
      </c>
      <c r="AC107" s="20">
        <f t="shared" si="118"/>
        <v>13.731310000000001</v>
      </c>
      <c r="AD107" s="16"/>
      <c r="AE107" s="316">
        <f t="shared" si="119"/>
        <v>13.731310000000001</v>
      </c>
      <c r="AF107" s="34">
        <f t="shared" si="120"/>
        <v>0.81711067625739997</v>
      </c>
      <c r="AG107" s="16" t="e">
        <f t="shared" si="121"/>
        <v>#DIV/0!</v>
      </c>
      <c r="AH107" s="26">
        <f t="shared" si="122"/>
        <v>0.81711067625739997</v>
      </c>
      <c r="AI107" s="105">
        <v>7.9507399999999997E-5</v>
      </c>
      <c r="AJ107" s="104"/>
      <c r="AK107" s="105">
        <f t="shared" si="110"/>
        <v>2.1665139414600114</v>
      </c>
      <c r="AL107" s="104"/>
      <c r="AM107" s="101">
        <f t="shared" si="123"/>
        <v>2.1665139414600114</v>
      </c>
      <c r="BA107" t="s">
        <v>36</v>
      </c>
    </row>
    <row r="108" spans="1:53">
      <c r="A108" s="194"/>
      <c r="B108" s="195"/>
      <c r="C108" s="7">
        <v>528.84900000000005</v>
      </c>
      <c r="D108">
        <v>15</v>
      </c>
      <c r="E108" s="241">
        <v>1.07324</v>
      </c>
      <c r="F108" s="27">
        <v>2.9E-4</v>
      </c>
      <c r="G108" s="27">
        <v>6.8241999999999997E-2</v>
      </c>
      <c r="H108" s="22">
        <f t="shared" si="124"/>
        <v>9.0989333333333331</v>
      </c>
      <c r="I108" s="163"/>
      <c r="J108" s="276"/>
      <c r="K108" s="16">
        <v>70820</v>
      </c>
      <c r="L108" s="16"/>
      <c r="M108" s="275">
        <f t="shared" si="112"/>
        <v>70820</v>
      </c>
      <c r="N108" s="16">
        <v>3371000</v>
      </c>
      <c r="O108" s="16"/>
      <c r="P108" s="275">
        <f t="shared" si="113"/>
        <v>3371000</v>
      </c>
      <c r="Q108" s="16">
        <v>13960</v>
      </c>
      <c r="R108" s="16"/>
      <c r="S108" s="275">
        <f t="shared" si="114"/>
        <v>13960</v>
      </c>
      <c r="T108" s="16">
        <v>3125</v>
      </c>
      <c r="U108" s="16"/>
      <c r="V108" s="275">
        <f t="shared" si="115"/>
        <v>3125</v>
      </c>
      <c r="W108" s="16">
        <v>1426</v>
      </c>
      <c r="X108" s="16"/>
      <c r="Y108" s="275">
        <f t="shared" si="116"/>
        <v>1426</v>
      </c>
      <c r="Z108" s="16">
        <v>187.8</v>
      </c>
      <c r="AA108" s="16"/>
      <c r="AB108" s="16">
        <f t="shared" si="117"/>
        <v>187.8</v>
      </c>
      <c r="AC108" s="20">
        <f t="shared" si="118"/>
        <v>18.698799999999999</v>
      </c>
      <c r="AD108" s="16"/>
      <c r="AE108" s="316">
        <f t="shared" si="119"/>
        <v>18.698799999999999</v>
      </c>
      <c r="AF108" s="34">
        <f t="shared" si="120"/>
        <v>0.74657197253299679</v>
      </c>
      <c r="AG108" s="16" t="e">
        <f t="shared" si="121"/>
        <v>#DIV/0!</v>
      </c>
      <c r="AH108" s="26">
        <f t="shared" si="122"/>
        <v>0.74657197253299679</v>
      </c>
      <c r="AI108" s="105">
        <v>7.8938399999999996E-5</v>
      </c>
      <c r="AJ108" s="104"/>
      <c r="AK108" s="105">
        <f t="shared" si="110"/>
        <v>3.2265137103567785</v>
      </c>
      <c r="AL108" s="104"/>
      <c r="AM108" s="101">
        <f t="shared" si="123"/>
        <v>3.2265137103567785</v>
      </c>
    </row>
    <row r="109" spans="1:53" s="213" customFormat="1">
      <c r="A109" s="194"/>
      <c r="B109" s="195"/>
      <c r="C109" s="212">
        <v>705.13199999999995</v>
      </c>
      <c r="D109" s="213">
        <v>20</v>
      </c>
      <c r="E109" s="242">
        <v>1.0287200000000001</v>
      </c>
      <c r="F109" s="214">
        <v>3.8000000000000002E-4</v>
      </c>
      <c r="G109" s="214">
        <v>2.7917999999999998E-2</v>
      </c>
      <c r="H109" s="215">
        <f t="shared" si="124"/>
        <v>3.7223999999999999</v>
      </c>
      <c r="I109" s="163"/>
      <c r="J109" s="276"/>
      <c r="K109" s="16">
        <v>58000</v>
      </c>
      <c r="L109" s="217"/>
      <c r="M109" s="281">
        <f t="shared" si="112"/>
        <v>58000</v>
      </c>
      <c r="N109" s="16">
        <v>3359000</v>
      </c>
      <c r="O109" s="217"/>
      <c r="P109" s="281">
        <f t="shared" si="113"/>
        <v>3359000</v>
      </c>
      <c r="Q109" s="16">
        <v>15640</v>
      </c>
      <c r="R109" s="217"/>
      <c r="S109" s="281">
        <f t="shared" si="114"/>
        <v>15640</v>
      </c>
      <c r="T109" s="16">
        <v>4464</v>
      </c>
      <c r="U109" s="217"/>
      <c r="V109" s="281">
        <f t="shared" si="115"/>
        <v>4464</v>
      </c>
      <c r="W109" s="16">
        <v>2256</v>
      </c>
      <c r="X109" s="217"/>
      <c r="Y109" s="281">
        <f t="shared" si="116"/>
        <v>2256</v>
      </c>
      <c r="Z109" s="16">
        <v>431.9</v>
      </c>
      <c r="AA109" s="217"/>
      <c r="AB109" s="217">
        <f t="shared" si="117"/>
        <v>431.9</v>
      </c>
      <c r="AC109" s="216">
        <f t="shared" si="118"/>
        <v>22.791900000000002</v>
      </c>
      <c r="AD109" s="217"/>
      <c r="AE109" s="326">
        <f t="shared" si="119"/>
        <v>22.791900000000002</v>
      </c>
      <c r="AF109" s="218">
        <f t="shared" si="120"/>
        <v>0.68620869694935471</v>
      </c>
      <c r="AG109" s="217" t="e">
        <f t="shared" si="121"/>
        <v>#DIV/0!</v>
      </c>
      <c r="AH109" s="219">
        <f t="shared" si="122"/>
        <v>0.68620869694935471</v>
      </c>
      <c r="AI109" s="220">
        <v>7.9504899999999998E-5</v>
      </c>
      <c r="AJ109" s="221"/>
      <c r="AK109" s="220">
        <f t="shared" si="110"/>
        <v>4.3328916368635895</v>
      </c>
      <c r="AL109" s="221"/>
      <c r="AM109" s="222">
        <f t="shared" si="123"/>
        <v>4.3328916368635895</v>
      </c>
    </row>
    <row r="110" spans="1:53" s="170" customFormat="1">
      <c r="A110" s="196"/>
      <c r="B110" s="197"/>
      <c r="C110" s="169">
        <v>881.41399999999999</v>
      </c>
      <c r="D110" s="170">
        <v>25</v>
      </c>
      <c r="E110" s="243">
        <v>0.98567000000000005</v>
      </c>
      <c r="F110" s="171">
        <v>3.3E-4</v>
      </c>
      <c r="G110" s="171">
        <v>-1.4538000000000001E-2</v>
      </c>
      <c r="H110" s="172">
        <f t="shared" si="124"/>
        <v>-1.9384000000000001</v>
      </c>
      <c r="I110" s="173"/>
      <c r="J110" s="277"/>
      <c r="K110" s="158">
        <v>46860</v>
      </c>
      <c r="L110" s="159"/>
      <c r="M110" s="277">
        <f t="shared" si="112"/>
        <v>46860</v>
      </c>
      <c r="N110" s="158">
        <v>3347000</v>
      </c>
      <c r="O110" s="159"/>
      <c r="P110" s="277">
        <f t="shared" si="113"/>
        <v>3347000</v>
      </c>
      <c r="Q110" s="158">
        <v>16620</v>
      </c>
      <c r="R110" s="159"/>
      <c r="S110" s="277">
        <f t="shared" si="114"/>
        <v>16620</v>
      </c>
      <c r="T110" s="158">
        <v>5739</v>
      </c>
      <c r="U110" s="159"/>
      <c r="V110" s="277">
        <f t="shared" si="115"/>
        <v>5739</v>
      </c>
      <c r="W110" s="158">
        <v>3042</v>
      </c>
      <c r="X110" s="159"/>
      <c r="Y110" s="277">
        <f t="shared" si="116"/>
        <v>3042</v>
      </c>
      <c r="Z110" s="158">
        <v>789.6</v>
      </c>
      <c r="AA110" s="159"/>
      <c r="AB110" s="159">
        <f t="shared" si="117"/>
        <v>789.6</v>
      </c>
      <c r="AC110" s="173">
        <f t="shared" si="118"/>
        <v>26.1906</v>
      </c>
      <c r="AD110" s="159"/>
      <c r="AE110" s="321">
        <f t="shared" si="119"/>
        <v>26.1906</v>
      </c>
      <c r="AF110" s="175">
        <f t="shared" si="120"/>
        <v>0.63457881835467689</v>
      </c>
      <c r="AG110" s="159" t="e">
        <f t="shared" si="121"/>
        <v>#DIV/0!</v>
      </c>
      <c r="AH110" s="176">
        <f t="shared" si="122"/>
        <v>0.63457881835467689</v>
      </c>
      <c r="AI110" s="156">
        <v>8.0605600000000006E-5</v>
      </c>
      <c r="AJ110" s="157"/>
      <c r="AK110" s="156">
        <f t="shared" si="110"/>
        <v>5.4910913333715445</v>
      </c>
      <c r="AL110" s="157"/>
      <c r="AM110" s="177">
        <f t="shared" si="123"/>
        <v>5.4910913333715445</v>
      </c>
    </row>
    <row r="111" spans="1:53" ht="15" customHeight="1">
      <c r="A111" s="17"/>
      <c r="B111" s="123"/>
      <c r="E111" s="241"/>
      <c r="F111" s="27"/>
      <c r="G111" s="27"/>
      <c r="H111" s="22"/>
      <c r="I111" s="20"/>
      <c r="J111" s="275"/>
      <c r="K111" s="265"/>
      <c r="L111" s="16"/>
      <c r="M111" s="275"/>
      <c r="N111" s="265"/>
      <c r="O111" s="16"/>
      <c r="P111" s="275"/>
      <c r="Q111" s="265"/>
      <c r="R111" s="16"/>
      <c r="S111" s="275"/>
      <c r="T111" s="265"/>
      <c r="U111" s="16"/>
      <c r="V111" s="275"/>
      <c r="W111" s="265"/>
      <c r="X111" s="16"/>
      <c r="Y111" s="275"/>
      <c r="Z111" s="265"/>
      <c r="AA111" s="16"/>
      <c r="AB111" s="16"/>
      <c r="AC111" s="20"/>
      <c r="AD111" s="16"/>
      <c r="AF111" s="34"/>
      <c r="AG111" s="16"/>
      <c r="AH111" s="26"/>
    </row>
    <row r="112" spans="1:53" s="183" customFormat="1">
      <c r="A112" s="182" t="s">
        <v>75</v>
      </c>
      <c r="B112" s="183" t="s">
        <v>74</v>
      </c>
      <c r="C112" s="184" t="s">
        <v>76</v>
      </c>
      <c r="E112" s="245"/>
      <c r="I112" s="184" t="s">
        <v>22</v>
      </c>
      <c r="J112" s="234"/>
      <c r="K112" s="182" t="s">
        <v>25</v>
      </c>
      <c r="M112" s="234"/>
      <c r="N112" s="182" t="s">
        <v>26</v>
      </c>
      <c r="O112" s="182"/>
      <c r="P112" s="292"/>
      <c r="Q112" s="182" t="s">
        <v>27</v>
      </c>
      <c r="S112" s="234"/>
      <c r="T112" s="182" t="s">
        <v>28</v>
      </c>
      <c r="U112" s="182"/>
      <c r="V112" s="292"/>
      <c r="W112" s="182" t="s">
        <v>29</v>
      </c>
      <c r="Y112" s="234"/>
      <c r="Z112" s="182" t="s">
        <v>54</v>
      </c>
      <c r="AC112" s="184" t="s">
        <v>64</v>
      </c>
      <c r="AE112" s="322"/>
      <c r="AF112" s="184" t="s">
        <v>34</v>
      </c>
      <c r="AI112" s="185" t="s">
        <v>84</v>
      </c>
      <c r="AJ112" s="186"/>
      <c r="AK112" s="185" t="s">
        <v>85</v>
      </c>
      <c r="AL112" s="186"/>
      <c r="AM112" s="186"/>
    </row>
    <row r="113" spans="1:53">
      <c r="A113" s="1" t="s">
        <v>37</v>
      </c>
      <c r="B113" s="15" t="s">
        <v>53</v>
      </c>
      <c r="C113" s="8" t="s">
        <v>21</v>
      </c>
      <c r="D113" s="1" t="s">
        <v>17</v>
      </c>
      <c r="E113" s="246" t="s">
        <v>18</v>
      </c>
      <c r="F113" s="1" t="s">
        <v>19</v>
      </c>
      <c r="G113" s="1" t="s">
        <v>20</v>
      </c>
      <c r="H113" s="1" t="s">
        <v>35</v>
      </c>
      <c r="I113" s="8" t="s">
        <v>23</v>
      </c>
      <c r="J113" s="235" t="s">
        <v>24</v>
      </c>
      <c r="K113" s="266" t="s">
        <v>31</v>
      </c>
      <c r="L113" s="1" t="s">
        <v>32</v>
      </c>
      <c r="M113" s="235" t="s">
        <v>33</v>
      </c>
      <c r="N113" s="266" t="s">
        <v>31</v>
      </c>
      <c r="O113" s="1" t="s">
        <v>32</v>
      </c>
      <c r="P113" s="235" t="s">
        <v>33</v>
      </c>
      <c r="Q113" s="266" t="s">
        <v>31</v>
      </c>
      <c r="R113" s="1" t="s">
        <v>32</v>
      </c>
      <c r="S113" s="235" t="s">
        <v>33</v>
      </c>
      <c r="T113" s="266" t="s">
        <v>31</v>
      </c>
      <c r="U113" s="1" t="s">
        <v>32</v>
      </c>
      <c r="V113" s="235" t="s">
        <v>33</v>
      </c>
      <c r="W113" s="266" t="s">
        <v>31</v>
      </c>
      <c r="X113" s="1" t="s">
        <v>32</v>
      </c>
      <c r="Y113" s="235" t="s">
        <v>33</v>
      </c>
      <c r="Z113" s="266" t="s">
        <v>31</v>
      </c>
      <c r="AA113" s="1" t="s">
        <v>32</v>
      </c>
      <c r="AB113" s="1" t="s">
        <v>33</v>
      </c>
      <c r="AC113" s="8" t="s">
        <v>31</v>
      </c>
      <c r="AD113" s="1" t="s">
        <v>32</v>
      </c>
      <c r="AE113" s="323" t="s">
        <v>33</v>
      </c>
      <c r="AF113" s="8" t="s">
        <v>31</v>
      </c>
      <c r="AG113" s="1" t="s">
        <v>32</v>
      </c>
      <c r="AH113" s="1" t="s">
        <v>33</v>
      </c>
      <c r="AI113" s="97" t="s">
        <v>31</v>
      </c>
      <c r="AJ113" s="95" t="s">
        <v>32</v>
      </c>
      <c r="AK113" s="97" t="s">
        <v>31</v>
      </c>
      <c r="AL113" s="95" t="s">
        <v>32</v>
      </c>
      <c r="AM113" s="95" t="s">
        <v>33</v>
      </c>
    </row>
    <row r="114" spans="1:53">
      <c r="A114" s="1" t="s">
        <v>38</v>
      </c>
      <c r="B114" t="s">
        <v>59</v>
      </c>
      <c r="C114" s="7">
        <v>0</v>
      </c>
      <c r="D114">
        <v>0</v>
      </c>
      <c r="E114" s="241">
        <v>1.2660100000000001</v>
      </c>
      <c r="F114" s="27">
        <v>3.3E-4</v>
      </c>
      <c r="G114" s="27">
        <v>0.210117</v>
      </c>
      <c r="H114" s="22">
        <f>G114/0.0075</f>
        <v>28.015599999999999</v>
      </c>
      <c r="I114" s="163"/>
      <c r="J114" s="276"/>
      <c r="Q114" s="262">
        <v>0</v>
      </c>
      <c r="T114" s="262">
        <v>0</v>
      </c>
      <c r="W114" s="262">
        <v>0</v>
      </c>
      <c r="Z114" s="262">
        <v>0</v>
      </c>
      <c r="AC114" s="7">
        <v>0</v>
      </c>
      <c r="AD114">
        <v>0</v>
      </c>
      <c r="AE114" s="316">
        <v>0</v>
      </c>
      <c r="AI114" s="105">
        <v>3.9388200000000002E-4</v>
      </c>
      <c r="AJ114" s="104"/>
      <c r="AK114" s="105">
        <f t="shared" ref="AK114:AK121" si="125">AI114*(7710000000000000000)*23.1662*3.016/(6.022E+23)*(C114*24*60*60)</f>
        <v>0</v>
      </c>
      <c r="AL114" s="104"/>
      <c r="AM114" s="101">
        <f>AK114+AL114</f>
        <v>0</v>
      </c>
    </row>
    <row r="115" spans="1:53">
      <c r="A115" s="1" t="s">
        <v>77</v>
      </c>
      <c r="B115" s="1" t="s">
        <v>79</v>
      </c>
      <c r="C115" s="7">
        <v>3.5256599999999998</v>
      </c>
      <c r="D115">
        <v>0.1</v>
      </c>
      <c r="E115" s="241">
        <v>1.2257199999999999</v>
      </c>
      <c r="F115" s="27">
        <v>3.1E-4</v>
      </c>
      <c r="G115" s="27">
        <v>0.18415300000000001</v>
      </c>
      <c r="H115" s="22">
        <f t="shared" ref="H115" si="126">G115/0.0075</f>
        <v>24.553733333333337</v>
      </c>
      <c r="I115" s="163"/>
      <c r="J115" s="276"/>
      <c r="K115" s="16">
        <v>121400</v>
      </c>
      <c r="L115" s="16"/>
      <c r="M115" s="275">
        <f>K115+L115</f>
        <v>121400</v>
      </c>
      <c r="N115" s="16">
        <v>3403000</v>
      </c>
      <c r="O115" s="16"/>
      <c r="P115" s="275">
        <f>N115+O115</f>
        <v>3403000</v>
      </c>
      <c r="Q115" s="16">
        <v>66.569999999999993</v>
      </c>
      <c r="R115" s="16"/>
      <c r="S115" s="275">
        <f>Q115+R115</f>
        <v>66.569999999999993</v>
      </c>
      <c r="T115" s="16">
        <v>0.20949999999999999</v>
      </c>
      <c r="U115" s="16"/>
      <c r="V115" s="275">
        <f>T115+U115</f>
        <v>0.20949999999999999</v>
      </c>
      <c r="W115" s="16">
        <v>8.8909999999999998E-4</v>
      </c>
      <c r="X115" s="16"/>
      <c r="Y115" s="275">
        <f>W115+X115</f>
        <v>8.8909999999999998E-4</v>
      </c>
      <c r="Z115" s="16">
        <v>0</v>
      </c>
      <c r="AA115" s="16"/>
      <c r="AB115" s="16">
        <f>Z115+AA115</f>
        <v>0</v>
      </c>
      <c r="AC115" s="20">
        <f>(Q115+T115+W115+Z115)/1000</f>
        <v>6.678038909999999E-2</v>
      </c>
      <c r="AD115" s="16"/>
      <c r="AE115" s="316">
        <f>AC115+AD115</f>
        <v>6.678038909999999E-2</v>
      </c>
      <c r="AF115" s="34">
        <f>Q115/AC115/1000</f>
        <v>0.99684953767362827</v>
      </c>
      <c r="AG115" s="16" t="e">
        <f>R115/AD115</f>
        <v>#DIV/0!</v>
      </c>
      <c r="AH115" s="26">
        <f>S115/AE115</f>
        <v>996.84953767362822</v>
      </c>
      <c r="AI115" s="105">
        <v>3.8274499999999998E-4</v>
      </c>
      <c r="AJ115" s="104"/>
      <c r="AK115" s="105">
        <f t="shared" si="125"/>
        <v>0.10429499373946478</v>
      </c>
      <c r="AL115" s="104"/>
      <c r="AM115" s="101">
        <f>AK115+AL115</f>
        <v>0.10429499373946478</v>
      </c>
    </row>
    <row r="116" spans="1:53">
      <c r="A116" s="1" t="s">
        <v>73</v>
      </c>
      <c r="B116" s="193">
        <v>5</v>
      </c>
      <c r="C116" s="7">
        <v>35.256599999999999</v>
      </c>
      <c r="D116">
        <v>1</v>
      </c>
      <c r="E116" s="241">
        <v>1.2101999999999999</v>
      </c>
      <c r="F116" s="27">
        <v>3.1E-4</v>
      </c>
      <c r="G116" s="27">
        <v>0.17369000000000001</v>
      </c>
      <c r="H116" s="22">
        <f>G116/0.0075</f>
        <v>23.158666666666669</v>
      </c>
      <c r="I116" s="163"/>
      <c r="J116" s="276"/>
      <c r="K116" s="16">
        <v>117700</v>
      </c>
      <c r="L116" s="16"/>
      <c r="M116" s="275">
        <f t="shared" ref="M116:M121" si="127">K116+L116</f>
        <v>117700</v>
      </c>
      <c r="N116" s="16">
        <v>3401000</v>
      </c>
      <c r="O116" s="16"/>
      <c r="P116" s="275">
        <f t="shared" ref="P116:P121" si="128">N116+O116</f>
        <v>3401000</v>
      </c>
      <c r="Q116" s="16">
        <v>1548</v>
      </c>
      <c r="R116" s="16"/>
      <c r="S116" s="275">
        <f t="shared" ref="S116:S121" si="129">Q116+R116</f>
        <v>1548</v>
      </c>
      <c r="T116" s="16">
        <v>31.59</v>
      </c>
      <c r="U116" s="16"/>
      <c r="V116" s="275">
        <f t="shared" ref="V116:V121" si="130">T116+U116</f>
        <v>31.59</v>
      </c>
      <c r="W116" s="16">
        <v>1.3979999999999999</v>
      </c>
      <c r="X116" s="16"/>
      <c r="Y116" s="275">
        <f t="shared" ref="Y116:Y121" si="131">W116+X116</f>
        <v>1.3979999999999999</v>
      </c>
      <c r="Z116" s="16">
        <v>9.4420000000000007E-3</v>
      </c>
      <c r="AA116" s="16"/>
      <c r="AB116" s="16">
        <f t="shared" ref="AB116:AB121" si="132">Z116+AA116</f>
        <v>9.4420000000000007E-3</v>
      </c>
      <c r="AC116" s="20">
        <f t="shared" ref="AC116:AC121" si="133">(Q116+T116+W116+Z116)/1000</f>
        <v>1.5809974419999999</v>
      </c>
      <c r="AD116" s="16"/>
      <c r="AE116" s="316">
        <f t="shared" ref="AE116:AE121" si="134">AC116+AD116</f>
        <v>1.5809974419999999</v>
      </c>
      <c r="AF116" s="34">
        <f t="shared" ref="AF116:AF121" si="135">Q116/AC116/1000</f>
        <v>0.97912871891920494</v>
      </c>
      <c r="AG116" s="16" t="e">
        <f t="shared" ref="AG116:AG121" si="136">R116/AD116</f>
        <v>#DIV/0!</v>
      </c>
      <c r="AH116" s="26">
        <f t="shared" ref="AH116:AH121" si="137">S116/AE116</f>
        <v>979.12871891920497</v>
      </c>
      <c r="AI116" s="105">
        <v>3.7514200000000002E-4</v>
      </c>
      <c r="AJ116" s="104"/>
      <c r="AK116" s="105">
        <f t="shared" si="125"/>
        <v>1.0222323620533331</v>
      </c>
      <c r="AL116" s="104"/>
      <c r="AM116" s="101">
        <f t="shared" ref="AM116:AM121" si="138">AK116+AL116</f>
        <v>1.0222323620533331</v>
      </c>
    </row>
    <row r="117" spans="1:53">
      <c r="A117" s="194" t="e" vm="1">
        <v>#VALUE!</v>
      </c>
      <c r="B117" s="195"/>
      <c r="C117" s="7">
        <v>176.28299999999999</v>
      </c>
      <c r="D117">
        <v>5</v>
      </c>
      <c r="E117" s="241">
        <v>1.16754</v>
      </c>
      <c r="F117" s="27">
        <v>2.9E-4</v>
      </c>
      <c r="G117" s="27">
        <v>0.14349799999999999</v>
      </c>
      <c r="H117" s="22">
        <f t="shared" ref="H117:H121" si="139">G117/0.0075</f>
        <v>19.133066666666664</v>
      </c>
      <c r="I117" s="163"/>
      <c r="J117" s="276"/>
      <c r="K117" s="16">
        <v>102300</v>
      </c>
      <c r="L117" s="16"/>
      <c r="M117" s="275">
        <f t="shared" si="127"/>
        <v>102300</v>
      </c>
      <c r="N117" s="16">
        <v>3393000</v>
      </c>
      <c r="O117" s="16"/>
      <c r="P117" s="275">
        <f t="shared" si="128"/>
        <v>3393000</v>
      </c>
      <c r="Q117" s="16">
        <v>6906</v>
      </c>
      <c r="R117" s="16"/>
      <c r="S117" s="275">
        <f t="shared" si="129"/>
        <v>6906</v>
      </c>
      <c r="T117" s="16">
        <v>623.4</v>
      </c>
      <c r="U117" s="16"/>
      <c r="V117" s="275">
        <f t="shared" si="130"/>
        <v>623.4</v>
      </c>
      <c r="W117" s="16">
        <v>133.19999999999999</v>
      </c>
      <c r="X117" s="16"/>
      <c r="Y117" s="275">
        <f t="shared" si="131"/>
        <v>133.19999999999999</v>
      </c>
      <c r="Z117" s="16">
        <v>4.8449999999999998</v>
      </c>
      <c r="AA117" s="16"/>
      <c r="AB117" s="16">
        <f t="shared" si="132"/>
        <v>4.8449999999999998</v>
      </c>
      <c r="AC117" s="20">
        <f t="shared" si="133"/>
        <v>7.6674449999999998</v>
      </c>
      <c r="AD117" s="16"/>
      <c r="AE117" s="316">
        <f t="shared" si="134"/>
        <v>7.6674449999999998</v>
      </c>
      <c r="AF117" s="34">
        <f t="shared" si="135"/>
        <v>0.90069116896175982</v>
      </c>
      <c r="AG117" s="16" t="e">
        <f t="shared" si="136"/>
        <v>#DIV/0!</v>
      </c>
      <c r="AH117" s="26">
        <f t="shared" si="137"/>
        <v>900.69116896175979</v>
      </c>
      <c r="AI117" s="105">
        <v>3.5671299999999998E-4</v>
      </c>
      <c r="AJ117" s="104"/>
      <c r="AK117" s="105">
        <f t="shared" si="125"/>
        <v>4.8600739528649228</v>
      </c>
      <c r="AL117" s="104"/>
      <c r="AM117" s="101">
        <f t="shared" si="138"/>
        <v>4.8600739528649228</v>
      </c>
    </row>
    <row r="118" spans="1:53">
      <c r="A118" s="194"/>
      <c r="B118" s="195"/>
      <c r="C118" s="7">
        <v>352.56599999999997</v>
      </c>
      <c r="D118">
        <v>10</v>
      </c>
      <c r="E118" s="241">
        <v>1.1128899999999999</v>
      </c>
      <c r="F118" s="27">
        <v>3.3E-4</v>
      </c>
      <c r="G118" s="27">
        <v>0.101439</v>
      </c>
      <c r="H118" s="22">
        <f t="shared" si="139"/>
        <v>13.5252</v>
      </c>
      <c r="I118" s="163"/>
      <c r="J118" s="276"/>
      <c r="K118" s="16">
        <v>85530</v>
      </c>
      <c r="L118" s="16"/>
      <c r="M118" s="275">
        <f t="shared" si="127"/>
        <v>85530</v>
      </c>
      <c r="N118" s="16">
        <v>3382000</v>
      </c>
      <c r="O118" s="16"/>
      <c r="P118" s="275">
        <f t="shared" si="128"/>
        <v>3382000</v>
      </c>
      <c r="Q118" s="16">
        <v>11290</v>
      </c>
      <c r="R118" s="16"/>
      <c r="S118" s="275">
        <f t="shared" si="129"/>
        <v>11290</v>
      </c>
      <c r="T118" s="16">
        <v>1807</v>
      </c>
      <c r="U118" s="16"/>
      <c r="V118" s="275">
        <f t="shared" si="130"/>
        <v>1807</v>
      </c>
      <c r="W118" s="16">
        <v>668</v>
      </c>
      <c r="X118" s="16"/>
      <c r="Y118" s="275">
        <f t="shared" si="131"/>
        <v>668</v>
      </c>
      <c r="Z118" s="16">
        <v>53.02</v>
      </c>
      <c r="AA118" s="16"/>
      <c r="AB118" s="16">
        <f t="shared" si="132"/>
        <v>53.02</v>
      </c>
      <c r="AC118" s="20">
        <f t="shared" si="133"/>
        <v>13.818020000000001</v>
      </c>
      <c r="AD118" s="16"/>
      <c r="AE118" s="316">
        <f t="shared" si="134"/>
        <v>13.818020000000001</v>
      </c>
      <c r="AF118" s="34">
        <f t="shared" si="135"/>
        <v>0.81704904175851523</v>
      </c>
      <c r="AG118" s="16" t="e">
        <f t="shared" si="136"/>
        <v>#DIV/0!</v>
      </c>
      <c r="AH118" s="26">
        <f t="shared" si="137"/>
        <v>817.04904175851527</v>
      </c>
      <c r="AI118" s="105">
        <v>3.4375999999999997E-4</v>
      </c>
      <c r="AJ118" s="104"/>
      <c r="AK118" s="105">
        <f t="shared" si="125"/>
        <v>9.3671888719325942</v>
      </c>
      <c r="AL118" s="104"/>
      <c r="AM118" s="101">
        <f t="shared" si="138"/>
        <v>9.3671888719325942</v>
      </c>
      <c r="BA118" t="s">
        <v>36</v>
      </c>
    </row>
    <row r="119" spans="1:53">
      <c r="A119" s="194"/>
      <c r="B119" s="195"/>
      <c r="C119" s="7">
        <v>528.84900000000005</v>
      </c>
      <c r="D119">
        <v>15</v>
      </c>
      <c r="E119" s="241">
        <v>1.06385</v>
      </c>
      <c r="F119" s="27">
        <v>3.3E-4</v>
      </c>
      <c r="G119" s="27">
        <v>6.0018000000000002E-2</v>
      </c>
      <c r="H119" s="22">
        <f t="shared" si="139"/>
        <v>8.0023999999999997</v>
      </c>
      <c r="I119" s="163"/>
      <c r="J119" s="276"/>
      <c r="K119" s="16">
        <v>70900</v>
      </c>
      <c r="L119" s="16"/>
      <c r="M119" s="275">
        <f t="shared" si="127"/>
        <v>70900</v>
      </c>
      <c r="N119" s="16">
        <v>3371000</v>
      </c>
      <c r="O119" s="16"/>
      <c r="P119" s="275">
        <f t="shared" si="128"/>
        <v>3371000</v>
      </c>
      <c r="Q119" s="16">
        <v>14060</v>
      </c>
      <c r="R119" s="16"/>
      <c r="S119" s="275">
        <f t="shared" si="129"/>
        <v>14060</v>
      </c>
      <c r="T119" s="16">
        <v>3139</v>
      </c>
      <c r="U119" s="16"/>
      <c r="V119" s="275">
        <f t="shared" si="130"/>
        <v>3139</v>
      </c>
      <c r="W119" s="16">
        <v>1442</v>
      </c>
      <c r="X119" s="16"/>
      <c r="Y119" s="275">
        <f t="shared" si="131"/>
        <v>1442</v>
      </c>
      <c r="Z119" s="16">
        <v>189.1</v>
      </c>
      <c r="AA119" s="16"/>
      <c r="AB119" s="16">
        <f t="shared" si="132"/>
        <v>189.1</v>
      </c>
      <c r="AC119" s="20">
        <f t="shared" si="133"/>
        <v>18.830099999999998</v>
      </c>
      <c r="AD119" s="16"/>
      <c r="AE119" s="316">
        <f t="shared" si="134"/>
        <v>18.830099999999998</v>
      </c>
      <c r="AF119" s="34">
        <f t="shared" si="135"/>
        <v>0.74667686310747161</v>
      </c>
      <c r="AG119" s="16" t="e">
        <f t="shared" si="136"/>
        <v>#DIV/0!</v>
      </c>
      <c r="AH119" s="26">
        <f t="shared" si="137"/>
        <v>746.6768631074716</v>
      </c>
      <c r="AI119" s="105">
        <v>3.38353E-4</v>
      </c>
      <c r="AJ119" s="104"/>
      <c r="AK119" s="105">
        <f t="shared" si="125"/>
        <v>13.829778579757722</v>
      </c>
      <c r="AL119" s="104"/>
      <c r="AM119" s="101">
        <f t="shared" si="138"/>
        <v>13.829778579757722</v>
      </c>
    </row>
    <row r="120" spans="1:53">
      <c r="A120" s="194"/>
      <c r="B120" s="195"/>
      <c r="C120" s="7">
        <v>705.13199999999995</v>
      </c>
      <c r="D120">
        <v>20</v>
      </c>
      <c r="E120" s="241">
        <v>1.0194099999999999</v>
      </c>
      <c r="F120" s="27">
        <v>2.9999999999999997E-4</v>
      </c>
      <c r="G120" s="27">
        <v>1.9040000000000001E-2</v>
      </c>
      <c r="H120" s="22">
        <f t="shared" si="139"/>
        <v>2.5386666666666668</v>
      </c>
      <c r="I120" s="163"/>
      <c r="J120" s="276"/>
      <c r="K120" s="16">
        <v>58120</v>
      </c>
      <c r="L120" s="16"/>
      <c r="M120" s="275">
        <f t="shared" si="127"/>
        <v>58120</v>
      </c>
      <c r="N120" s="16">
        <v>3359000</v>
      </c>
      <c r="O120" s="16"/>
      <c r="P120" s="275">
        <f t="shared" si="128"/>
        <v>3359000</v>
      </c>
      <c r="Q120" s="16">
        <v>15770</v>
      </c>
      <c r="R120" s="16"/>
      <c r="S120" s="275">
        <f t="shared" si="129"/>
        <v>15770</v>
      </c>
      <c r="T120" s="16">
        <v>4477</v>
      </c>
      <c r="U120" s="16"/>
      <c r="V120" s="275">
        <f t="shared" si="130"/>
        <v>4477</v>
      </c>
      <c r="W120" s="16">
        <v>2280</v>
      </c>
      <c r="X120" s="16"/>
      <c r="Y120" s="275">
        <f t="shared" si="131"/>
        <v>2280</v>
      </c>
      <c r="Z120" s="16">
        <v>434.4</v>
      </c>
      <c r="AA120" s="16"/>
      <c r="AB120" s="16">
        <f t="shared" si="132"/>
        <v>434.4</v>
      </c>
      <c r="AC120" s="20">
        <f t="shared" si="133"/>
        <v>22.961400000000001</v>
      </c>
      <c r="AD120" s="16"/>
      <c r="AE120" s="316">
        <f t="shared" si="134"/>
        <v>22.961400000000001</v>
      </c>
      <c r="AF120" s="34">
        <f t="shared" si="135"/>
        <v>0.68680481155330242</v>
      </c>
      <c r="AG120" s="16" t="e">
        <f t="shared" si="136"/>
        <v>#DIV/0!</v>
      </c>
      <c r="AH120" s="26">
        <f t="shared" si="137"/>
        <v>686.80481155330244</v>
      </c>
      <c r="AI120" s="220">
        <v>3.3609500000000001E-4</v>
      </c>
      <c r="AJ120" s="221"/>
      <c r="AK120" s="220">
        <f t="shared" si="125"/>
        <v>18.316647334839338</v>
      </c>
      <c r="AL120" s="221"/>
      <c r="AM120" s="222">
        <f t="shared" si="138"/>
        <v>18.316647334839338</v>
      </c>
    </row>
    <row r="121" spans="1:53" s="170" customFormat="1">
      <c r="A121" s="196"/>
      <c r="B121" s="197"/>
      <c r="C121" s="169">
        <v>881.41399999999999</v>
      </c>
      <c r="D121" s="170">
        <v>25</v>
      </c>
      <c r="E121" s="243">
        <v>0.97713000000000005</v>
      </c>
      <c r="F121" s="171">
        <v>3.1E-4</v>
      </c>
      <c r="G121" s="171">
        <v>-2.3404999999999999E-2</v>
      </c>
      <c r="H121" s="172">
        <f t="shared" si="139"/>
        <v>-3.1206666666666667</v>
      </c>
      <c r="I121" s="173"/>
      <c r="J121" s="277"/>
      <c r="K121" s="158">
        <v>47000</v>
      </c>
      <c r="L121" s="159"/>
      <c r="M121" s="277">
        <f t="shared" si="127"/>
        <v>47000</v>
      </c>
      <c r="N121" s="158">
        <v>3346000</v>
      </c>
      <c r="O121" s="159"/>
      <c r="P121" s="277">
        <f t="shared" si="128"/>
        <v>3346000</v>
      </c>
      <c r="Q121" s="158">
        <v>16780</v>
      </c>
      <c r="R121" s="159"/>
      <c r="S121" s="277">
        <f t="shared" si="129"/>
        <v>16780</v>
      </c>
      <c r="T121" s="158">
        <v>5756</v>
      </c>
      <c r="U121" s="159"/>
      <c r="V121" s="277">
        <f t="shared" si="130"/>
        <v>5756</v>
      </c>
      <c r="W121" s="158">
        <v>3070</v>
      </c>
      <c r="X121" s="159"/>
      <c r="Y121" s="277">
        <f t="shared" si="131"/>
        <v>3070</v>
      </c>
      <c r="Z121" s="158">
        <v>793.1</v>
      </c>
      <c r="AA121" s="159"/>
      <c r="AB121" s="159">
        <f t="shared" si="132"/>
        <v>793.1</v>
      </c>
      <c r="AC121" s="173">
        <f t="shared" si="133"/>
        <v>26.399099999999997</v>
      </c>
      <c r="AD121" s="159"/>
      <c r="AE121" s="321">
        <f t="shared" si="134"/>
        <v>26.399099999999997</v>
      </c>
      <c r="AF121" s="175">
        <f t="shared" si="135"/>
        <v>0.63562772973321069</v>
      </c>
      <c r="AG121" s="159" t="e">
        <f t="shared" si="136"/>
        <v>#DIV/0!</v>
      </c>
      <c r="AH121" s="176">
        <f t="shared" si="137"/>
        <v>635.62772973321069</v>
      </c>
      <c r="AI121" s="156">
        <v>3.36841E-4</v>
      </c>
      <c r="AJ121" s="157"/>
      <c r="AK121" s="156">
        <f t="shared" si="125"/>
        <v>22.946602913745505</v>
      </c>
      <c r="AL121" s="157"/>
      <c r="AM121" s="177">
        <f t="shared" si="138"/>
        <v>22.946602913745505</v>
      </c>
    </row>
    <row r="122" spans="1:53">
      <c r="A122" s="121"/>
      <c r="B122" s="122"/>
      <c r="E122" s="241"/>
      <c r="F122" s="27"/>
      <c r="G122" s="27"/>
      <c r="H122" s="22"/>
      <c r="I122" s="20"/>
      <c r="J122" s="275"/>
      <c r="K122" s="265"/>
      <c r="L122" s="16"/>
      <c r="M122" s="275"/>
      <c r="N122" s="265"/>
      <c r="O122" s="16"/>
      <c r="P122" s="275"/>
      <c r="Q122" s="265"/>
      <c r="R122" s="16"/>
      <c r="S122" s="275"/>
      <c r="T122" s="265"/>
      <c r="U122" s="16"/>
      <c r="V122" s="275"/>
      <c r="W122" s="265"/>
      <c r="X122" s="16"/>
      <c r="Y122" s="275"/>
      <c r="Z122" s="265"/>
      <c r="AA122" s="16"/>
      <c r="AB122" s="16"/>
      <c r="AC122" s="20"/>
      <c r="AD122" s="16"/>
      <c r="AF122" s="34"/>
      <c r="AG122" s="16"/>
      <c r="AH122" s="26"/>
    </row>
    <row r="123" spans="1:53" s="183" customFormat="1">
      <c r="A123" s="182" t="s">
        <v>75</v>
      </c>
      <c r="B123" s="183" t="s">
        <v>74</v>
      </c>
      <c r="C123" s="184" t="s">
        <v>76</v>
      </c>
      <c r="E123" s="245"/>
      <c r="I123" s="184" t="s">
        <v>22</v>
      </c>
      <c r="J123" s="234"/>
      <c r="K123" s="182" t="s">
        <v>25</v>
      </c>
      <c r="M123" s="234"/>
      <c r="N123" s="182" t="s">
        <v>26</v>
      </c>
      <c r="O123" s="182"/>
      <c r="P123" s="292"/>
      <c r="Q123" s="182" t="s">
        <v>27</v>
      </c>
      <c r="S123" s="234"/>
      <c r="T123" s="182" t="s">
        <v>28</v>
      </c>
      <c r="U123" s="182"/>
      <c r="V123" s="292"/>
      <c r="W123" s="182" t="s">
        <v>29</v>
      </c>
      <c r="Y123" s="234"/>
      <c r="Z123" s="182" t="s">
        <v>54</v>
      </c>
      <c r="AC123" s="184" t="s">
        <v>64</v>
      </c>
      <c r="AE123" s="322"/>
      <c r="AF123" s="184" t="s">
        <v>34</v>
      </c>
      <c r="AI123" s="185" t="s">
        <v>84</v>
      </c>
      <c r="AJ123" s="186"/>
      <c r="AK123" s="185" t="s">
        <v>85</v>
      </c>
      <c r="AL123" s="186"/>
      <c r="AM123" s="186"/>
    </row>
    <row r="124" spans="1:53">
      <c r="A124" s="1" t="s">
        <v>37</v>
      </c>
      <c r="B124" s="15" t="s">
        <v>53</v>
      </c>
      <c r="C124" s="8" t="s">
        <v>21</v>
      </c>
      <c r="D124" s="1" t="s">
        <v>17</v>
      </c>
      <c r="E124" s="246" t="s">
        <v>18</v>
      </c>
      <c r="F124" s="1" t="s">
        <v>19</v>
      </c>
      <c r="G124" s="1" t="s">
        <v>20</v>
      </c>
      <c r="H124" s="1" t="s">
        <v>35</v>
      </c>
      <c r="I124" s="8" t="s">
        <v>23</v>
      </c>
      <c r="J124" s="235" t="s">
        <v>24</v>
      </c>
      <c r="K124" s="266" t="s">
        <v>31</v>
      </c>
      <c r="L124" s="1" t="s">
        <v>32</v>
      </c>
      <c r="M124" s="235" t="s">
        <v>33</v>
      </c>
      <c r="N124" s="266" t="s">
        <v>31</v>
      </c>
      <c r="O124" s="1" t="s">
        <v>32</v>
      </c>
      <c r="P124" s="235" t="s">
        <v>33</v>
      </c>
      <c r="Q124" s="266" t="s">
        <v>31</v>
      </c>
      <c r="R124" s="1" t="s">
        <v>32</v>
      </c>
      <c r="S124" s="235" t="s">
        <v>33</v>
      </c>
      <c r="T124" s="266" t="s">
        <v>31</v>
      </c>
      <c r="U124" s="1" t="s">
        <v>32</v>
      </c>
      <c r="V124" s="235" t="s">
        <v>33</v>
      </c>
      <c r="W124" s="266" t="s">
        <v>31</v>
      </c>
      <c r="X124" s="1" t="s">
        <v>32</v>
      </c>
      <c r="Y124" s="235" t="s">
        <v>33</v>
      </c>
      <c r="Z124" s="266" t="s">
        <v>31</v>
      </c>
      <c r="AA124" s="1" t="s">
        <v>32</v>
      </c>
      <c r="AB124" s="1" t="s">
        <v>33</v>
      </c>
      <c r="AC124" s="8" t="s">
        <v>31</v>
      </c>
      <c r="AD124" s="1" t="s">
        <v>32</v>
      </c>
      <c r="AE124" s="323" t="s">
        <v>33</v>
      </c>
      <c r="AF124" s="8" t="s">
        <v>31</v>
      </c>
      <c r="AG124" s="1" t="s">
        <v>32</v>
      </c>
      <c r="AH124" s="1" t="s">
        <v>33</v>
      </c>
      <c r="AI124" s="97" t="s">
        <v>31</v>
      </c>
      <c r="AJ124" s="95" t="s">
        <v>32</v>
      </c>
      <c r="AK124" s="97" t="s">
        <v>31</v>
      </c>
      <c r="AL124" s="95" t="s">
        <v>32</v>
      </c>
      <c r="AM124" s="95" t="s">
        <v>33</v>
      </c>
    </row>
    <row r="125" spans="1:53">
      <c r="A125" s="1" t="s">
        <v>38</v>
      </c>
      <c r="B125" s="15" t="s">
        <v>59</v>
      </c>
      <c r="C125" s="7">
        <v>0</v>
      </c>
      <c r="D125">
        <v>0</v>
      </c>
      <c r="E125" s="241">
        <v>1.2501</v>
      </c>
      <c r="F125" s="27">
        <v>3.4000000000000002E-4</v>
      </c>
      <c r="G125" s="27">
        <v>0.20006399999999999</v>
      </c>
      <c r="H125" s="22">
        <f>G125/0.0075</f>
        <v>26.6752</v>
      </c>
      <c r="I125" s="163"/>
      <c r="J125" s="276"/>
      <c r="Q125" s="262">
        <v>0</v>
      </c>
      <c r="T125" s="262">
        <v>0</v>
      </c>
      <c r="W125" s="262">
        <v>0</v>
      </c>
      <c r="Z125" s="262">
        <v>0</v>
      </c>
      <c r="AC125" s="7">
        <v>0</v>
      </c>
      <c r="AD125">
        <v>0</v>
      </c>
      <c r="AE125" s="316">
        <v>0</v>
      </c>
      <c r="AI125" s="105">
        <v>8.7135900000000004E-4</v>
      </c>
      <c r="AJ125" s="104"/>
      <c r="AK125" s="105">
        <f t="shared" ref="AK125:AK132" si="140">AI125*(7710000000000000000)*23.1662*3.016/(6.022E+23)*(C125*24*60*60)</f>
        <v>0</v>
      </c>
      <c r="AL125" s="104"/>
      <c r="AM125" s="101">
        <f>AK125+AL125</f>
        <v>0</v>
      </c>
    </row>
    <row r="126" spans="1:53">
      <c r="A126" s="1" t="s">
        <v>77</v>
      </c>
      <c r="B126" s="140" t="s">
        <v>79</v>
      </c>
      <c r="C126" s="7">
        <v>3.5256599999999998</v>
      </c>
      <c r="D126">
        <v>0.1</v>
      </c>
      <c r="E126" s="241">
        <v>1.2105699999999999</v>
      </c>
      <c r="F126" s="27">
        <v>2.9E-4</v>
      </c>
      <c r="G126" s="27">
        <v>0.17394299999999999</v>
      </c>
      <c r="H126" s="22">
        <f t="shared" ref="H126" si="141">G126/0.0075</f>
        <v>23.192399999999999</v>
      </c>
      <c r="I126" s="163"/>
      <c r="J126" s="276"/>
      <c r="K126" s="16">
        <v>121400</v>
      </c>
      <c r="L126" s="16"/>
      <c r="M126" s="275">
        <f>K126+L126</f>
        <v>121400</v>
      </c>
      <c r="N126" s="16">
        <v>3403000</v>
      </c>
      <c r="O126" s="16"/>
      <c r="P126" s="275">
        <f>N126+O126</f>
        <v>3403000</v>
      </c>
      <c r="Q126" s="16">
        <v>67.239999999999995</v>
      </c>
      <c r="R126" s="16"/>
      <c r="S126" s="275">
        <f>Q126+R126</f>
        <v>67.239999999999995</v>
      </c>
      <c r="T126" s="16">
        <v>0.21299999999999999</v>
      </c>
      <c r="U126" s="16"/>
      <c r="V126" s="275">
        <f>T126+U126</f>
        <v>0.21299999999999999</v>
      </c>
      <c r="W126" s="16">
        <v>9.1259999999999996E-4</v>
      </c>
      <c r="X126" s="16"/>
      <c r="Y126" s="275">
        <f>W126+X126</f>
        <v>9.1259999999999996E-4</v>
      </c>
      <c r="Z126" s="16">
        <v>0</v>
      </c>
      <c r="AA126" s="16"/>
      <c r="AB126" s="16">
        <f>Z126+AA126</f>
        <v>0</v>
      </c>
      <c r="AC126" s="20">
        <f>(Q126+T126+W126+Z126)/1000</f>
        <v>6.7453912599999999E-2</v>
      </c>
      <c r="AD126" s="16"/>
      <c r="AE126" s="316">
        <f>AC126+AD126</f>
        <v>6.7453912599999999E-2</v>
      </c>
      <c r="AF126" s="34">
        <f>Q126/AC126/1000</f>
        <v>0.99682875919639391</v>
      </c>
      <c r="AG126" s="16" t="e">
        <f>R126/AD126</f>
        <v>#DIV/0!</v>
      </c>
      <c r="AH126" s="26">
        <f>S126/AE126/1000</f>
        <v>0.99682875919639391</v>
      </c>
      <c r="AI126" s="105">
        <v>8.4594100000000001E-4</v>
      </c>
      <c r="AJ126" s="104"/>
      <c r="AK126" s="105">
        <f t="shared" si="140"/>
        <v>0.23051225045123139</v>
      </c>
      <c r="AL126" s="104"/>
      <c r="AM126" s="101">
        <f>AK126+AL126</f>
        <v>0.23051225045123139</v>
      </c>
    </row>
    <row r="127" spans="1:53">
      <c r="A127" s="1" t="s">
        <v>73</v>
      </c>
      <c r="B127" s="141">
        <v>10</v>
      </c>
      <c r="C127" s="7">
        <v>35.256599999999999</v>
      </c>
      <c r="D127">
        <v>1</v>
      </c>
      <c r="E127" s="241">
        <v>1.19496</v>
      </c>
      <c r="F127" s="27">
        <v>2.9999999999999997E-4</v>
      </c>
      <c r="G127" s="27">
        <v>0.16315199999999999</v>
      </c>
      <c r="H127" s="22">
        <f>G127/0.0075</f>
        <v>21.753599999999999</v>
      </c>
      <c r="I127" s="163"/>
      <c r="J127" s="276"/>
      <c r="K127" s="16">
        <v>117700</v>
      </c>
      <c r="L127" s="16"/>
      <c r="M127" s="275">
        <f t="shared" ref="M127:M132" si="142">K127+L127</f>
        <v>117700</v>
      </c>
      <c r="N127" s="16">
        <v>3401000</v>
      </c>
      <c r="O127" s="16"/>
      <c r="P127" s="275">
        <f t="shared" ref="P127:P132" si="143">N127+O127</f>
        <v>3401000</v>
      </c>
      <c r="Q127" s="16">
        <v>1562</v>
      </c>
      <c r="R127" s="16"/>
      <c r="S127" s="275">
        <f t="shared" ref="S127:S132" si="144">Q127+R127</f>
        <v>1562</v>
      </c>
      <c r="T127" s="16">
        <v>31.95</v>
      </c>
      <c r="U127" s="16"/>
      <c r="V127" s="275">
        <f t="shared" ref="V127:V132" si="145">T127+U127</f>
        <v>31.95</v>
      </c>
      <c r="W127" s="16">
        <v>1.4279999999999999</v>
      </c>
      <c r="X127" s="16"/>
      <c r="Y127" s="275">
        <f t="shared" ref="Y127:Y132" si="146">W127+X127</f>
        <v>1.4279999999999999</v>
      </c>
      <c r="Z127" s="16">
        <v>9.6450000000000008E-3</v>
      </c>
      <c r="AA127" s="16"/>
      <c r="AB127" s="16">
        <f t="shared" ref="AB127:AB132" si="147">Z127+AA127</f>
        <v>9.6450000000000008E-3</v>
      </c>
      <c r="AC127" s="20">
        <f t="shared" ref="AC127:AC132" si="148">(Q127+T127+W127+Z127)/1000</f>
        <v>1.5953876450000002</v>
      </c>
      <c r="AD127" s="16"/>
      <c r="AE127" s="316">
        <f t="shared" ref="AE127:AE132" si="149">AC127+AD127</f>
        <v>1.5953876450000002</v>
      </c>
      <c r="AF127" s="34">
        <f t="shared" ref="AF127:AF132" si="150">Q127/AC127/1000</f>
        <v>0.97907239340567898</v>
      </c>
      <c r="AG127" s="16" t="e">
        <f t="shared" ref="AG127:AG132" si="151">R127/AD127</f>
        <v>#DIV/0!</v>
      </c>
      <c r="AH127" s="26">
        <f t="shared" ref="AH127:AH132" si="152">S127/AE127/1000</f>
        <v>0.97907239340567898</v>
      </c>
      <c r="AI127" s="105">
        <v>8.2896000000000001E-4</v>
      </c>
      <c r="AJ127" s="104"/>
      <c r="AK127" s="105">
        <f t="shared" si="140"/>
        <v>2.2588506188262869</v>
      </c>
      <c r="AL127" s="104"/>
      <c r="AM127" s="101">
        <f t="shared" ref="AM127:AM132" si="153">AK127+AL127</f>
        <v>2.2588506188262869</v>
      </c>
    </row>
    <row r="128" spans="1:53">
      <c r="A128" s="194" t="e" vm="1">
        <v>#VALUE!</v>
      </c>
      <c r="B128" s="195"/>
      <c r="C128" s="7">
        <v>176.28299999999999</v>
      </c>
      <c r="D128">
        <v>5</v>
      </c>
      <c r="E128" s="241">
        <v>1.1529100000000001</v>
      </c>
      <c r="F128" s="27">
        <v>3.4000000000000002E-4</v>
      </c>
      <c r="G128" s="27">
        <v>0.13263</v>
      </c>
      <c r="H128" s="22">
        <f t="shared" ref="H128:H132" si="154">G128/0.0075</f>
        <v>17.684000000000001</v>
      </c>
      <c r="I128" s="163"/>
      <c r="J128" s="276"/>
      <c r="K128" s="16">
        <v>102300</v>
      </c>
      <c r="L128" s="16"/>
      <c r="M128" s="275">
        <f t="shared" si="142"/>
        <v>102300</v>
      </c>
      <c r="N128" s="16">
        <v>3393000</v>
      </c>
      <c r="O128" s="16"/>
      <c r="P128" s="275">
        <f t="shared" si="143"/>
        <v>3393000</v>
      </c>
      <c r="Q128" s="16">
        <v>6972</v>
      </c>
      <c r="R128" s="16"/>
      <c r="S128" s="275">
        <f t="shared" si="144"/>
        <v>6972</v>
      </c>
      <c r="T128" s="16">
        <v>628.20000000000005</v>
      </c>
      <c r="U128" s="16"/>
      <c r="V128" s="275">
        <f t="shared" si="145"/>
        <v>628.20000000000005</v>
      </c>
      <c r="W128" s="16">
        <v>135.30000000000001</v>
      </c>
      <c r="X128" s="16"/>
      <c r="Y128" s="275">
        <f t="shared" si="146"/>
        <v>135.30000000000001</v>
      </c>
      <c r="Z128" s="16">
        <v>4.915</v>
      </c>
      <c r="AA128" s="16"/>
      <c r="AB128" s="16">
        <f t="shared" si="147"/>
        <v>4.915</v>
      </c>
      <c r="AC128" s="20">
        <f t="shared" si="148"/>
        <v>7.7404149999999996</v>
      </c>
      <c r="AD128" s="16"/>
      <c r="AE128" s="316">
        <f t="shared" si="149"/>
        <v>7.7404149999999996</v>
      </c>
      <c r="AF128" s="34">
        <f t="shared" si="150"/>
        <v>0.90072689900993685</v>
      </c>
      <c r="AG128" s="16" t="e">
        <f t="shared" si="151"/>
        <v>#DIV/0!</v>
      </c>
      <c r="AH128" s="26">
        <f t="shared" si="152"/>
        <v>0.90072689900993685</v>
      </c>
      <c r="AI128" s="105">
        <v>7.9250000000000002E-4</v>
      </c>
      <c r="AJ128" s="104"/>
      <c r="AK128" s="105">
        <f t="shared" si="140"/>
        <v>10.797499972374013</v>
      </c>
      <c r="AL128" s="104"/>
      <c r="AM128" s="101">
        <f t="shared" si="153"/>
        <v>10.797499972374013</v>
      </c>
    </row>
    <row r="129" spans="1:53">
      <c r="A129" s="194"/>
      <c r="B129" s="195"/>
      <c r="C129" s="7">
        <v>352.56599999999997</v>
      </c>
      <c r="D129">
        <v>10</v>
      </c>
      <c r="E129" s="241">
        <v>1.1000000000000001</v>
      </c>
      <c r="F129" s="27">
        <v>3.3E-4</v>
      </c>
      <c r="G129" s="27">
        <v>9.0909000000000004E-2</v>
      </c>
      <c r="H129" s="22">
        <f t="shared" si="154"/>
        <v>12.121200000000002</v>
      </c>
      <c r="I129" s="163"/>
      <c r="J129" s="276"/>
      <c r="K129" s="16">
        <v>85590</v>
      </c>
      <c r="L129" s="16"/>
      <c r="M129" s="275">
        <f t="shared" si="142"/>
        <v>85590</v>
      </c>
      <c r="N129" s="16">
        <v>3382000</v>
      </c>
      <c r="O129" s="16"/>
      <c r="P129" s="275">
        <f t="shared" si="143"/>
        <v>3382000</v>
      </c>
      <c r="Q129" s="16">
        <v>11400</v>
      </c>
      <c r="R129" s="16"/>
      <c r="S129" s="275">
        <f t="shared" si="144"/>
        <v>11400</v>
      </c>
      <c r="T129" s="16">
        <v>1815</v>
      </c>
      <c r="U129" s="16"/>
      <c r="V129" s="275">
        <f t="shared" si="145"/>
        <v>1815</v>
      </c>
      <c r="W129" s="16">
        <v>679.5</v>
      </c>
      <c r="X129" s="16"/>
      <c r="Y129" s="275">
        <f t="shared" si="146"/>
        <v>679.5</v>
      </c>
      <c r="Z129" s="16">
        <v>53.78</v>
      </c>
      <c r="AA129" s="16"/>
      <c r="AB129" s="16">
        <f t="shared" si="147"/>
        <v>53.78</v>
      </c>
      <c r="AC129" s="20">
        <f t="shared" si="148"/>
        <v>13.94828</v>
      </c>
      <c r="AD129" s="16"/>
      <c r="AE129" s="316">
        <f t="shared" si="149"/>
        <v>13.94828</v>
      </c>
      <c r="AF129" s="34">
        <f t="shared" si="150"/>
        <v>0.81730507274015141</v>
      </c>
      <c r="AG129" s="16" t="e">
        <f t="shared" si="151"/>
        <v>#DIV/0!</v>
      </c>
      <c r="AH129" s="26">
        <f t="shared" si="152"/>
        <v>0.81730507274015141</v>
      </c>
      <c r="AI129" s="105">
        <v>7.7049599999999996E-4</v>
      </c>
      <c r="AJ129" s="104"/>
      <c r="AK129" s="105">
        <f t="shared" si="140"/>
        <v>20.995408299594416</v>
      </c>
      <c r="AL129" s="104"/>
      <c r="AM129" s="101">
        <f t="shared" si="153"/>
        <v>20.995408299594416</v>
      </c>
      <c r="BA129" t="s">
        <v>36</v>
      </c>
    </row>
    <row r="130" spans="1:53">
      <c r="A130" s="194"/>
      <c r="B130" s="195"/>
      <c r="C130" s="7">
        <v>528.84900000000005</v>
      </c>
      <c r="D130">
        <v>15</v>
      </c>
      <c r="E130" s="241">
        <v>1.0525100000000001</v>
      </c>
      <c r="F130" s="27">
        <v>3.4000000000000002E-4</v>
      </c>
      <c r="G130" s="27">
        <v>4.9889999999999997E-2</v>
      </c>
      <c r="H130" s="22">
        <f t="shared" si="154"/>
        <v>6.6520000000000001</v>
      </c>
      <c r="I130" s="163"/>
      <c r="J130" s="276"/>
      <c r="K130" s="16">
        <v>71000</v>
      </c>
      <c r="L130" s="16"/>
      <c r="M130" s="275">
        <f t="shared" si="142"/>
        <v>71000</v>
      </c>
      <c r="N130" s="16">
        <v>3371000</v>
      </c>
      <c r="O130" s="16"/>
      <c r="P130" s="275">
        <f t="shared" si="143"/>
        <v>3371000</v>
      </c>
      <c r="Q130" s="16">
        <v>14190</v>
      </c>
      <c r="R130" s="16"/>
      <c r="S130" s="275">
        <f t="shared" si="144"/>
        <v>14190</v>
      </c>
      <c r="T130" s="16">
        <v>3149</v>
      </c>
      <c r="U130" s="16"/>
      <c r="V130" s="275">
        <f t="shared" si="145"/>
        <v>3149</v>
      </c>
      <c r="W130" s="16">
        <v>1463</v>
      </c>
      <c r="X130" s="16"/>
      <c r="Y130" s="275">
        <f t="shared" si="146"/>
        <v>1463</v>
      </c>
      <c r="Z130" s="16">
        <v>191.2</v>
      </c>
      <c r="AA130" s="16"/>
      <c r="AB130" s="16">
        <f t="shared" si="147"/>
        <v>191.2</v>
      </c>
      <c r="AC130" s="20">
        <f t="shared" si="148"/>
        <v>18.993200000000002</v>
      </c>
      <c r="AD130" s="16"/>
      <c r="AE130" s="316">
        <f t="shared" si="149"/>
        <v>18.993200000000002</v>
      </c>
      <c r="AF130" s="34">
        <f t="shared" si="150"/>
        <v>0.74710949181812425</v>
      </c>
      <c r="AG130" s="16" t="e">
        <f t="shared" si="151"/>
        <v>#DIV/0!</v>
      </c>
      <c r="AH130" s="26">
        <f t="shared" si="152"/>
        <v>0.74710949181812425</v>
      </c>
      <c r="AI130" s="105">
        <v>7.6394600000000005E-4</v>
      </c>
      <c r="AJ130" s="104"/>
      <c r="AK130" s="105">
        <f t="shared" si="140"/>
        <v>31.225388948499326</v>
      </c>
      <c r="AL130" s="104"/>
      <c r="AM130" s="101">
        <f t="shared" si="153"/>
        <v>31.225388948499326</v>
      </c>
    </row>
    <row r="131" spans="1:53" s="213" customFormat="1">
      <c r="A131" s="194"/>
      <c r="B131" s="195"/>
      <c r="C131" s="212">
        <v>705.13199999999995</v>
      </c>
      <c r="D131" s="213">
        <v>20</v>
      </c>
      <c r="E131" s="242">
        <v>1.0077400000000001</v>
      </c>
      <c r="F131" s="214">
        <v>3.1E-4</v>
      </c>
      <c r="G131" s="214">
        <v>7.6810000000000003E-3</v>
      </c>
      <c r="H131" s="215">
        <f t="shared" si="154"/>
        <v>1.0241333333333333</v>
      </c>
      <c r="I131" s="163"/>
      <c r="J131" s="276"/>
      <c r="K131" s="217">
        <v>58260</v>
      </c>
      <c r="L131" s="217"/>
      <c r="M131" s="281">
        <f t="shared" si="142"/>
        <v>58260</v>
      </c>
      <c r="N131" s="217">
        <v>3359000</v>
      </c>
      <c r="O131" s="217"/>
      <c r="P131" s="281">
        <f t="shared" si="143"/>
        <v>3359000</v>
      </c>
      <c r="Q131" s="217">
        <v>15920</v>
      </c>
      <c r="R131" s="217"/>
      <c r="S131" s="281">
        <f t="shared" si="144"/>
        <v>15920</v>
      </c>
      <c r="T131" s="217">
        <v>4488</v>
      </c>
      <c r="U131" s="217"/>
      <c r="V131" s="281">
        <f t="shared" si="145"/>
        <v>4488</v>
      </c>
      <c r="W131" s="217">
        <v>2307</v>
      </c>
      <c r="X131" s="217"/>
      <c r="Y131" s="281">
        <f t="shared" si="146"/>
        <v>2307</v>
      </c>
      <c r="Z131" s="217">
        <v>438.1</v>
      </c>
      <c r="AA131" s="217"/>
      <c r="AB131" s="217">
        <f t="shared" si="147"/>
        <v>438.1</v>
      </c>
      <c r="AC131" s="216">
        <f t="shared" si="148"/>
        <v>23.153099999999998</v>
      </c>
      <c r="AD131" s="217"/>
      <c r="AE131" s="326">
        <f t="shared" si="149"/>
        <v>23.153099999999998</v>
      </c>
      <c r="AF131" s="218">
        <f t="shared" si="150"/>
        <v>0.68759690926916917</v>
      </c>
      <c r="AG131" s="217" t="e">
        <f t="shared" si="151"/>
        <v>#DIV/0!</v>
      </c>
      <c r="AH131" s="219">
        <f t="shared" si="152"/>
        <v>0.68759690926916917</v>
      </c>
      <c r="AI131" s="220">
        <v>7.6681199999999996E-4</v>
      </c>
      <c r="AJ131" s="221"/>
      <c r="AK131" s="220">
        <f t="shared" si="140"/>
        <v>41.790044410428067</v>
      </c>
      <c r="AL131" s="221"/>
      <c r="AM131" s="222">
        <f t="shared" si="153"/>
        <v>41.790044410428067</v>
      </c>
    </row>
    <row r="132" spans="1:53" s="170" customFormat="1">
      <c r="A132" s="196"/>
      <c r="B132" s="197"/>
      <c r="C132" s="169">
        <v>881.41399999999999</v>
      </c>
      <c r="D132" s="170">
        <v>25</v>
      </c>
      <c r="E132" s="243">
        <v>0.96616999999999997</v>
      </c>
      <c r="F132" s="171">
        <v>3.2000000000000003E-4</v>
      </c>
      <c r="G132" s="171">
        <v>-3.5014999999999998E-2</v>
      </c>
      <c r="H132" s="172">
        <f t="shared" si="154"/>
        <v>-4.6686666666666667</v>
      </c>
      <c r="I132" s="173"/>
      <c r="J132" s="277"/>
      <c r="K132" s="158">
        <v>47200</v>
      </c>
      <c r="L132" s="159"/>
      <c r="M132" s="277">
        <f t="shared" si="142"/>
        <v>47200</v>
      </c>
      <c r="N132" s="158">
        <v>3346000</v>
      </c>
      <c r="O132" s="159"/>
      <c r="P132" s="277">
        <f t="shared" si="143"/>
        <v>3346000</v>
      </c>
      <c r="Q132" s="158">
        <v>16960</v>
      </c>
      <c r="R132" s="159"/>
      <c r="S132" s="277">
        <f t="shared" si="144"/>
        <v>16960</v>
      </c>
      <c r="T132" s="158">
        <v>5762</v>
      </c>
      <c r="U132" s="159"/>
      <c r="V132" s="277">
        <f t="shared" si="145"/>
        <v>5762</v>
      </c>
      <c r="W132" s="158">
        <v>3109</v>
      </c>
      <c r="X132" s="159"/>
      <c r="Y132" s="277">
        <f t="shared" si="146"/>
        <v>3109</v>
      </c>
      <c r="Z132" s="158">
        <v>797.6</v>
      </c>
      <c r="AA132" s="159"/>
      <c r="AB132" s="159">
        <f t="shared" si="147"/>
        <v>797.6</v>
      </c>
      <c r="AC132" s="173">
        <f t="shared" si="148"/>
        <v>26.628599999999999</v>
      </c>
      <c r="AD132" s="159"/>
      <c r="AE132" s="321">
        <f t="shared" si="149"/>
        <v>26.628599999999999</v>
      </c>
      <c r="AF132" s="175">
        <f t="shared" si="150"/>
        <v>0.63690918786567829</v>
      </c>
      <c r="AG132" s="159" t="e">
        <f t="shared" si="151"/>
        <v>#DIV/0!</v>
      </c>
      <c r="AH132" s="176">
        <f t="shared" si="152"/>
        <v>0.63690918786567829</v>
      </c>
      <c r="AI132" s="156">
        <v>7.7488999999999998E-4</v>
      </c>
      <c r="AJ132" s="157"/>
      <c r="AK132" s="156">
        <f t="shared" si="140"/>
        <v>52.787793445074243</v>
      </c>
      <c r="AL132" s="157"/>
      <c r="AM132" s="177">
        <f t="shared" si="153"/>
        <v>52.787793445074243</v>
      </c>
    </row>
    <row r="133" spans="1:53" s="223" customFormat="1">
      <c r="A133" s="121"/>
      <c r="B133" s="122"/>
      <c r="C133" s="160"/>
      <c r="E133" s="244"/>
      <c r="F133" s="224"/>
      <c r="G133" s="224"/>
      <c r="H133" s="225"/>
      <c r="I133" s="163"/>
      <c r="J133" s="276"/>
      <c r="K133" s="158"/>
      <c r="L133" s="226"/>
      <c r="M133" s="276"/>
      <c r="N133" s="158"/>
      <c r="O133" s="226"/>
      <c r="P133" s="276"/>
      <c r="Q133" s="158"/>
      <c r="R133" s="226"/>
      <c r="S133" s="276"/>
      <c r="T133" s="158"/>
      <c r="U133" s="226"/>
      <c r="V133" s="276"/>
      <c r="W133" s="158"/>
      <c r="X133" s="226"/>
      <c r="Y133" s="276"/>
      <c r="Z133" s="158"/>
      <c r="AA133" s="226"/>
      <c r="AB133" s="226"/>
      <c r="AC133" s="163"/>
      <c r="AD133" s="226"/>
      <c r="AE133" s="327"/>
      <c r="AF133" s="165"/>
      <c r="AG133" s="226"/>
      <c r="AH133" s="227"/>
      <c r="AI133" s="154"/>
      <c r="AJ133" s="228"/>
      <c r="AK133" s="154"/>
      <c r="AL133" s="228"/>
      <c r="AM133" s="229"/>
    </row>
    <row r="134" spans="1:53" s="183" customFormat="1">
      <c r="A134" s="182" t="s">
        <v>75</v>
      </c>
      <c r="B134" s="183" t="s">
        <v>74</v>
      </c>
      <c r="C134" s="184" t="s">
        <v>76</v>
      </c>
      <c r="E134" s="245"/>
      <c r="I134" s="184" t="s">
        <v>22</v>
      </c>
      <c r="J134" s="234"/>
      <c r="K134" s="182" t="s">
        <v>25</v>
      </c>
      <c r="M134" s="234"/>
      <c r="N134" s="182" t="s">
        <v>26</v>
      </c>
      <c r="O134" s="182"/>
      <c r="P134" s="292"/>
      <c r="Q134" s="182" t="s">
        <v>27</v>
      </c>
      <c r="S134" s="234"/>
      <c r="T134" s="182" t="s">
        <v>28</v>
      </c>
      <c r="U134" s="182"/>
      <c r="V134" s="292"/>
      <c r="W134" s="182" t="s">
        <v>29</v>
      </c>
      <c r="Y134" s="234"/>
      <c r="Z134" s="182" t="s">
        <v>54</v>
      </c>
      <c r="AC134" s="184" t="s">
        <v>64</v>
      </c>
      <c r="AE134" s="322"/>
      <c r="AF134" s="184" t="s">
        <v>34</v>
      </c>
      <c r="AI134" s="185" t="s">
        <v>84</v>
      </c>
      <c r="AJ134" s="186"/>
      <c r="AK134" s="185" t="s">
        <v>85</v>
      </c>
      <c r="AL134" s="186"/>
      <c r="AM134" s="186"/>
    </row>
    <row r="135" spans="1:53">
      <c r="A135" s="1" t="s">
        <v>37</v>
      </c>
      <c r="B135" s="15" t="s">
        <v>53</v>
      </c>
      <c r="C135" s="8" t="s">
        <v>21</v>
      </c>
      <c r="D135" s="1" t="s">
        <v>17</v>
      </c>
      <c r="E135" s="246" t="s">
        <v>18</v>
      </c>
      <c r="F135" s="1" t="s">
        <v>19</v>
      </c>
      <c r="G135" s="1" t="s">
        <v>20</v>
      </c>
      <c r="H135" s="1" t="s">
        <v>35</v>
      </c>
      <c r="I135" s="8" t="s">
        <v>23</v>
      </c>
      <c r="J135" s="235" t="s">
        <v>24</v>
      </c>
      <c r="K135" s="266" t="s">
        <v>31</v>
      </c>
      <c r="L135" s="1" t="s">
        <v>32</v>
      </c>
      <c r="M135" s="235" t="s">
        <v>33</v>
      </c>
      <c r="N135" s="266" t="s">
        <v>31</v>
      </c>
      <c r="O135" s="1" t="s">
        <v>32</v>
      </c>
      <c r="P135" s="235" t="s">
        <v>33</v>
      </c>
      <c r="Q135" s="266" t="s">
        <v>31</v>
      </c>
      <c r="R135" s="1" t="s">
        <v>32</v>
      </c>
      <c r="S135" s="235" t="s">
        <v>33</v>
      </c>
      <c r="T135" s="266" t="s">
        <v>31</v>
      </c>
      <c r="U135" s="1" t="s">
        <v>32</v>
      </c>
      <c r="V135" s="235" t="s">
        <v>33</v>
      </c>
      <c r="W135" s="266" t="s">
        <v>31</v>
      </c>
      <c r="X135" s="1" t="s">
        <v>32</v>
      </c>
      <c r="Y135" s="235" t="s">
        <v>33</v>
      </c>
      <c r="Z135" s="266" t="s">
        <v>31</v>
      </c>
      <c r="AA135" s="1" t="s">
        <v>32</v>
      </c>
      <c r="AB135" s="1" t="s">
        <v>33</v>
      </c>
      <c r="AC135" s="8" t="s">
        <v>31</v>
      </c>
      <c r="AD135" s="1" t="s">
        <v>32</v>
      </c>
      <c r="AE135" s="323" t="s">
        <v>33</v>
      </c>
      <c r="AF135" s="8" t="s">
        <v>31</v>
      </c>
      <c r="AG135" s="1" t="s">
        <v>32</v>
      </c>
      <c r="AH135" s="1" t="s">
        <v>33</v>
      </c>
      <c r="AI135" s="97" t="s">
        <v>31</v>
      </c>
      <c r="AJ135" s="95" t="s">
        <v>32</v>
      </c>
      <c r="AK135" s="97" t="s">
        <v>31</v>
      </c>
      <c r="AL135" s="95" t="s">
        <v>32</v>
      </c>
      <c r="AM135" s="95" t="s">
        <v>33</v>
      </c>
    </row>
    <row r="136" spans="1:53">
      <c r="A136" s="1" t="s">
        <v>38</v>
      </c>
      <c r="B136" t="s">
        <v>59</v>
      </c>
      <c r="C136" s="7">
        <v>0</v>
      </c>
      <c r="D136">
        <v>0</v>
      </c>
      <c r="E136" s="241">
        <v>1.2337499999999999</v>
      </c>
      <c r="F136" s="27">
        <v>3.5E-4</v>
      </c>
      <c r="G136" s="27">
        <v>0.18946299999999999</v>
      </c>
      <c r="H136" s="22">
        <f>G136/0.0075</f>
        <v>25.261733333333332</v>
      </c>
      <c r="I136" s="163"/>
      <c r="J136" s="276"/>
      <c r="Q136" s="262">
        <v>0</v>
      </c>
      <c r="T136" s="262">
        <v>0</v>
      </c>
      <c r="W136" s="262">
        <v>0</v>
      </c>
      <c r="Z136" s="262">
        <v>0</v>
      </c>
      <c r="AC136" s="7">
        <v>0</v>
      </c>
      <c r="AD136">
        <v>0</v>
      </c>
      <c r="AE136" s="316">
        <v>0</v>
      </c>
      <c r="AI136" s="105">
        <v>1.2892699999999999E-3</v>
      </c>
      <c r="AJ136" s="104"/>
      <c r="AK136" s="105">
        <f t="shared" ref="AK136:AK143" si="155">AI136*(7710000000000000000)*23.1662*3.016/(6.022E+23)*(C136*24*60*60)</f>
        <v>0</v>
      </c>
      <c r="AL136" s="104"/>
      <c r="AM136" s="101">
        <f>AK136+AL136</f>
        <v>0</v>
      </c>
    </row>
    <row r="137" spans="1:53">
      <c r="A137" s="1" t="s">
        <v>77</v>
      </c>
      <c r="B137" s="1" t="s">
        <v>79</v>
      </c>
      <c r="C137" s="7">
        <v>3.5256599999999998</v>
      </c>
      <c r="D137">
        <v>0.1</v>
      </c>
      <c r="E137" s="241">
        <v>1.19503</v>
      </c>
      <c r="F137" s="27">
        <v>3.5E-4</v>
      </c>
      <c r="G137" s="27">
        <v>0.16320100000000001</v>
      </c>
      <c r="H137" s="22">
        <f t="shared" ref="H137" si="156">G137/0.0075</f>
        <v>21.760133333333336</v>
      </c>
      <c r="I137" s="163"/>
      <c r="J137" s="276"/>
      <c r="K137" s="16">
        <v>121400</v>
      </c>
      <c r="L137" s="16"/>
      <c r="M137" s="275">
        <f>K137+L137</f>
        <v>121400</v>
      </c>
      <c r="N137" s="16">
        <v>3403000</v>
      </c>
      <c r="O137" s="16"/>
      <c r="P137" s="275">
        <f>N137+O137</f>
        <v>3403000</v>
      </c>
      <c r="Q137" s="16">
        <v>67.78</v>
      </c>
      <c r="R137" s="16"/>
      <c r="S137" s="275">
        <f>Q137+R137</f>
        <v>67.78</v>
      </c>
      <c r="T137" s="16">
        <v>0.21579999999999999</v>
      </c>
      <c r="U137" s="16"/>
      <c r="V137" s="275">
        <f>T137+U137</f>
        <v>0.21579999999999999</v>
      </c>
      <c r="W137" s="16">
        <v>9.3249999999999995E-4</v>
      </c>
      <c r="X137" s="16"/>
      <c r="Y137" s="275">
        <f>W137+X137</f>
        <v>9.3249999999999995E-4</v>
      </c>
      <c r="Z137" s="16">
        <v>0</v>
      </c>
      <c r="AA137" s="16"/>
      <c r="AB137" s="16">
        <f>Z137+AA137</f>
        <v>0</v>
      </c>
      <c r="AC137" s="20">
        <f>(Q137+T137+W137+Z137)/1000</f>
        <v>6.7996732500000004E-2</v>
      </c>
      <c r="AD137" s="16"/>
      <c r="AE137" s="316">
        <f>AC137+AD137</f>
        <v>6.7996732500000004E-2</v>
      </c>
      <c r="AF137" s="34">
        <f>Q137/AC137/1000</f>
        <v>0.99681260419388529</v>
      </c>
      <c r="AG137" s="16" t="e">
        <f>R137/AD137</f>
        <v>#DIV/0!</v>
      </c>
      <c r="AH137" s="26">
        <f>S137/AE137</f>
        <v>996.81260419388525</v>
      </c>
      <c r="AI137" s="105">
        <v>1.24964E-3</v>
      </c>
      <c r="AJ137" s="104"/>
      <c r="AK137" s="105">
        <f t="shared" si="155"/>
        <v>0.34051704392372145</v>
      </c>
      <c r="AL137" s="104"/>
      <c r="AM137" s="101">
        <f>AK137+AL137</f>
        <v>0.34051704392372145</v>
      </c>
    </row>
    <row r="138" spans="1:53">
      <c r="A138" s="1" t="s">
        <v>73</v>
      </c>
      <c r="B138" s="193">
        <v>15</v>
      </c>
      <c r="C138" s="7">
        <v>35.256599999999999</v>
      </c>
      <c r="D138">
        <v>1</v>
      </c>
      <c r="E138" s="241">
        <v>1.1802299999999999</v>
      </c>
      <c r="F138" s="27">
        <v>3.1E-4</v>
      </c>
      <c r="G138" s="27">
        <v>0.15270800000000001</v>
      </c>
      <c r="H138" s="22">
        <f>G138/0.0075</f>
        <v>20.36106666666667</v>
      </c>
      <c r="I138" s="163"/>
      <c r="J138" s="276"/>
      <c r="K138" s="16">
        <v>117700</v>
      </c>
      <c r="L138" s="16"/>
      <c r="M138" s="275">
        <f t="shared" ref="M138:M143" si="157">K138+L138</f>
        <v>117700</v>
      </c>
      <c r="N138" s="16">
        <v>3401000</v>
      </c>
      <c r="O138" s="16"/>
      <c r="P138" s="275">
        <f t="shared" ref="P138:P143" si="158">N138+O138</f>
        <v>3401000</v>
      </c>
      <c r="Q138" s="16">
        <v>1574</v>
      </c>
      <c r="R138" s="16"/>
      <c r="S138" s="275">
        <f t="shared" ref="S138:S143" si="159">Q138+R138</f>
        <v>1574</v>
      </c>
      <c r="T138" s="16">
        <v>32.25</v>
      </c>
      <c r="U138" s="16"/>
      <c r="V138" s="275">
        <f t="shared" ref="V138:V143" si="160">T138+U138</f>
        <v>32.25</v>
      </c>
      <c r="W138" s="16">
        <v>1.458</v>
      </c>
      <c r="X138" s="16"/>
      <c r="Y138" s="275">
        <f t="shared" ref="Y138:Y143" si="161">W138+X138</f>
        <v>1.458</v>
      </c>
      <c r="Z138" s="16">
        <v>9.8480000000000009E-3</v>
      </c>
      <c r="AA138" s="16"/>
      <c r="AB138" s="16">
        <f t="shared" ref="AB138:AB143" si="162">Z138+AA138</f>
        <v>9.8480000000000009E-3</v>
      </c>
      <c r="AC138" s="20">
        <f t="shared" ref="AC138:AC143" si="163">(Q138+T138+W138+Z138)/1000</f>
        <v>1.6077178480000001</v>
      </c>
      <c r="AD138" s="16"/>
      <c r="AE138" s="316">
        <f t="shared" ref="AE138:AE143" si="164">AC138+AD138</f>
        <v>1.6077178480000001</v>
      </c>
      <c r="AF138" s="34">
        <f t="shared" ref="AF138:AF143" si="165">Q138/AC138/1000</f>
        <v>0.9790275090607814</v>
      </c>
      <c r="AG138" s="16" t="e">
        <f t="shared" ref="AG138:AG143" si="166">R138/AD138</f>
        <v>#DIV/0!</v>
      </c>
      <c r="AH138" s="26">
        <f t="shared" ref="AH138:AH143" si="167">S138/AE138</f>
        <v>979.02750906078143</v>
      </c>
      <c r="AI138" s="105">
        <v>1.22573E-3</v>
      </c>
      <c r="AJ138" s="104"/>
      <c r="AK138" s="105">
        <f t="shared" si="155"/>
        <v>3.3400175750505996</v>
      </c>
      <c r="AL138" s="104"/>
      <c r="AM138" s="101">
        <f t="shared" ref="AM138:AM143" si="168">AK138+AL138</f>
        <v>3.3400175750505996</v>
      </c>
    </row>
    <row r="139" spans="1:53">
      <c r="A139" s="194" t="e" vm="1">
        <v>#VALUE!</v>
      </c>
      <c r="B139" s="195"/>
      <c r="C139" s="7">
        <v>176.28299999999999</v>
      </c>
      <c r="D139">
        <v>5</v>
      </c>
      <c r="E139" s="241">
        <v>1.13896</v>
      </c>
      <c r="F139" s="27">
        <v>3.4000000000000002E-4</v>
      </c>
      <c r="G139" s="27">
        <v>0.122006</v>
      </c>
      <c r="H139" s="22">
        <f t="shared" ref="H139:H143" si="169">G139/0.0075</f>
        <v>16.267466666666667</v>
      </c>
      <c r="I139" s="163"/>
      <c r="J139" s="276"/>
      <c r="K139" s="16">
        <v>102400</v>
      </c>
      <c r="L139" s="16"/>
      <c r="M139" s="275">
        <f t="shared" si="157"/>
        <v>102400</v>
      </c>
      <c r="N139" s="16">
        <v>3393000</v>
      </c>
      <c r="O139" s="16"/>
      <c r="P139" s="275">
        <f t="shared" si="158"/>
        <v>3393000</v>
      </c>
      <c r="Q139" s="16">
        <v>7026</v>
      </c>
      <c r="R139" s="16"/>
      <c r="S139" s="275">
        <f t="shared" si="159"/>
        <v>7026</v>
      </c>
      <c r="T139" s="16">
        <v>632.29999999999995</v>
      </c>
      <c r="U139" s="16"/>
      <c r="V139" s="275">
        <f t="shared" si="160"/>
        <v>632.29999999999995</v>
      </c>
      <c r="W139" s="16">
        <v>137.69999999999999</v>
      </c>
      <c r="X139" s="16"/>
      <c r="Y139" s="275">
        <f t="shared" si="161"/>
        <v>137.69999999999999</v>
      </c>
      <c r="Z139" s="16">
        <v>4.9980000000000002</v>
      </c>
      <c r="AA139" s="16"/>
      <c r="AB139" s="16">
        <f t="shared" si="162"/>
        <v>4.9980000000000002</v>
      </c>
      <c r="AC139" s="20">
        <f t="shared" si="163"/>
        <v>7.8009979999999999</v>
      </c>
      <c r="AD139" s="16"/>
      <c r="AE139" s="316">
        <f t="shared" si="164"/>
        <v>7.8009979999999999</v>
      </c>
      <c r="AF139" s="34">
        <f t="shared" si="165"/>
        <v>0.90065399324547968</v>
      </c>
      <c r="AG139" s="16" t="e">
        <f t="shared" si="166"/>
        <v>#DIV/0!</v>
      </c>
      <c r="AH139" s="26">
        <f t="shared" si="167"/>
        <v>900.65399324547968</v>
      </c>
      <c r="AI139" s="105">
        <v>1.16994E-3</v>
      </c>
      <c r="AJ139" s="104"/>
      <c r="AK139" s="105">
        <f t="shared" si="155"/>
        <v>15.939971126409153</v>
      </c>
      <c r="AL139" s="104"/>
      <c r="AM139" s="101">
        <f t="shared" si="168"/>
        <v>15.939971126409153</v>
      </c>
    </row>
    <row r="140" spans="1:53">
      <c r="A140" s="194"/>
      <c r="B140" s="195"/>
      <c r="C140" s="7">
        <v>352.56599999999997</v>
      </c>
      <c r="D140">
        <v>10</v>
      </c>
      <c r="E140" s="241">
        <v>1.0867899999999999</v>
      </c>
      <c r="F140" s="27">
        <v>2.7999999999999998E-4</v>
      </c>
      <c r="G140" s="27">
        <v>7.9858999999999999E-2</v>
      </c>
      <c r="H140" s="22">
        <f t="shared" si="169"/>
        <v>10.647866666666667</v>
      </c>
      <c r="I140" s="163"/>
      <c r="J140" s="276"/>
      <c r="K140" s="16">
        <v>85640</v>
      </c>
      <c r="L140" s="16"/>
      <c r="M140" s="275">
        <f t="shared" si="157"/>
        <v>85640</v>
      </c>
      <c r="N140" s="16">
        <v>3382000</v>
      </c>
      <c r="O140" s="16"/>
      <c r="P140" s="275">
        <f t="shared" si="158"/>
        <v>3382000</v>
      </c>
      <c r="Q140" s="16">
        <v>11480</v>
      </c>
      <c r="R140" s="16"/>
      <c r="S140" s="275">
        <f t="shared" si="159"/>
        <v>11480</v>
      </c>
      <c r="T140" s="16">
        <v>1826</v>
      </c>
      <c r="U140" s="16"/>
      <c r="V140" s="275">
        <f t="shared" si="160"/>
        <v>1826</v>
      </c>
      <c r="W140" s="16">
        <v>687</v>
      </c>
      <c r="X140" s="16"/>
      <c r="Y140" s="275">
        <f t="shared" si="161"/>
        <v>687</v>
      </c>
      <c r="Z140" s="16">
        <v>54.31</v>
      </c>
      <c r="AA140" s="16"/>
      <c r="AB140" s="16">
        <f t="shared" si="162"/>
        <v>54.31</v>
      </c>
      <c r="AC140" s="20">
        <f t="shared" si="163"/>
        <v>14.04731</v>
      </c>
      <c r="AD140" s="16"/>
      <c r="AE140" s="316">
        <f t="shared" si="164"/>
        <v>14.04731</v>
      </c>
      <c r="AF140" s="34">
        <f t="shared" si="165"/>
        <v>0.81723831822605186</v>
      </c>
      <c r="AG140" s="16" t="e">
        <f t="shared" si="166"/>
        <v>#DIV/0!</v>
      </c>
      <c r="AH140" s="26">
        <f t="shared" si="167"/>
        <v>817.23831822605189</v>
      </c>
      <c r="AI140" s="105">
        <v>1.1348700000000001E-3</v>
      </c>
      <c r="AJ140" s="104"/>
      <c r="AK140" s="105">
        <f t="shared" si="155"/>
        <v>30.924312412992037</v>
      </c>
      <c r="AL140" s="104"/>
      <c r="AM140" s="101">
        <f t="shared" si="168"/>
        <v>30.924312412992037</v>
      </c>
      <c r="BA140" t="s">
        <v>36</v>
      </c>
    </row>
    <row r="141" spans="1:53">
      <c r="A141" s="194"/>
      <c r="B141" s="195"/>
      <c r="C141" s="7">
        <v>528.84900000000005</v>
      </c>
      <c r="D141">
        <v>15</v>
      </c>
      <c r="E141" s="241">
        <v>1.0401800000000001</v>
      </c>
      <c r="F141" s="27">
        <v>3.5E-4</v>
      </c>
      <c r="G141" s="27">
        <v>3.8628000000000003E-2</v>
      </c>
      <c r="H141" s="22">
        <f t="shared" si="169"/>
        <v>5.1504000000000003</v>
      </c>
      <c r="I141" s="163"/>
      <c r="J141" s="276"/>
      <c r="K141" s="16">
        <v>71100</v>
      </c>
      <c r="L141" s="16"/>
      <c r="M141" s="275">
        <f t="shared" si="157"/>
        <v>71100</v>
      </c>
      <c r="N141" s="16">
        <v>3370000</v>
      </c>
      <c r="O141" s="16"/>
      <c r="P141" s="275">
        <f t="shared" si="158"/>
        <v>3370000</v>
      </c>
      <c r="Q141" s="16">
        <v>14310</v>
      </c>
      <c r="R141" s="16"/>
      <c r="S141" s="275">
        <f t="shared" si="159"/>
        <v>14310</v>
      </c>
      <c r="T141" s="16">
        <v>3160</v>
      </c>
      <c r="U141" s="16"/>
      <c r="V141" s="275">
        <f t="shared" si="160"/>
        <v>3160</v>
      </c>
      <c r="W141" s="16">
        <v>1480</v>
      </c>
      <c r="X141" s="16"/>
      <c r="Y141" s="275">
        <f t="shared" si="161"/>
        <v>1480</v>
      </c>
      <c r="Z141" s="16">
        <v>192.7</v>
      </c>
      <c r="AA141" s="16"/>
      <c r="AB141" s="16">
        <f t="shared" si="162"/>
        <v>192.7</v>
      </c>
      <c r="AC141" s="20">
        <f t="shared" si="163"/>
        <v>19.142700000000001</v>
      </c>
      <c r="AD141" s="16"/>
      <c r="AE141" s="316">
        <f t="shared" si="164"/>
        <v>19.142700000000001</v>
      </c>
      <c r="AF141" s="34">
        <f t="shared" si="165"/>
        <v>0.74754344998354461</v>
      </c>
      <c r="AG141" s="16" t="e">
        <f t="shared" si="166"/>
        <v>#DIV/0!</v>
      </c>
      <c r="AH141" s="26">
        <f t="shared" si="167"/>
        <v>747.54344998354463</v>
      </c>
      <c r="AI141" s="105">
        <v>1.12572E-3</v>
      </c>
      <c r="AJ141" s="104"/>
      <c r="AK141" s="105">
        <f t="shared" si="155"/>
        <v>46.012473194577446</v>
      </c>
      <c r="AL141" s="104"/>
      <c r="AM141" s="101">
        <f t="shared" si="168"/>
        <v>46.012473194577446</v>
      </c>
    </row>
    <row r="142" spans="1:53" s="3" customFormat="1">
      <c r="A142" s="194"/>
      <c r="B142" s="195"/>
      <c r="C142" s="160">
        <v>705.13199999999995</v>
      </c>
      <c r="D142" s="3">
        <v>20</v>
      </c>
      <c r="E142" s="244">
        <v>0.99697999999999998</v>
      </c>
      <c r="F142" s="161">
        <v>2.9E-4</v>
      </c>
      <c r="G142" s="161">
        <v>-3.029E-3</v>
      </c>
      <c r="H142" s="162">
        <f t="shared" si="169"/>
        <v>-0.40386666666666671</v>
      </c>
      <c r="I142" s="163"/>
      <c r="J142" s="276"/>
      <c r="K142" s="158">
        <v>58400</v>
      </c>
      <c r="L142" s="158"/>
      <c r="M142" s="276">
        <f t="shared" si="157"/>
        <v>58400</v>
      </c>
      <c r="N142" s="158">
        <v>3358000</v>
      </c>
      <c r="O142" s="158"/>
      <c r="P142" s="276">
        <f t="shared" si="158"/>
        <v>3358000</v>
      </c>
      <c r="Q142" s="158">
        <v>16080</v>
      </c>
      <c r="R142" s="158"/>
      <c r="S142" s="276">
        <f t="shared" si="159"/>
        <v>16080</v>
      </c>
      <c r="T142" s="158">
        <v>4505</v>
      </c>
      <c r="U142" s="158"/>
      <c r="V142" s="276">
        <f t="shared" si="160"/>
        <v>4505</v>
      </c>
      <c r="W142" s="158">
        <v>2332</v>
      </c>
      <c r="X142" s="158"/>
      <c r="Y142" s="276">
        <f t="shared" si="161"/>
        <v>2332</v>
      </c>
      <c r="Z142" s="158">
        <v>440.6</v>
      </c>
      <c r="AA142" s="158"/>
      <c r="AB142" s="158">
        <f t="shared" si="162"/>
        <v>440.6</v>
      </c>
      <c r="AC142" s="163">
        <f t="shared" si="163"/>
        <v>23.357599999999998</v>
      </c>
      <c r="AD142" s="158"/>
      <c r="AE142" s="320">
        <f t="shared" si="164"/>
        <v>23.357599999999998</v>
      </c>
      <c r="AF142" s="165">
        <f t="shared" si="165"/>
        <v>0.68842689317395622</v>
      </c>
      <c r="AG142" s="158" t="e">
        <f t="shared" si="166"/>
        <v>#DIV/0!</v>
      </c>
      <c r="AH142" s="166">
        <f t="shared" si="167"/>
        <v>688.42689317395627</v>
      </c>
      <c r="AI142" s="154">
        <v>1.12813E-3</v>
      </c>
      <c r="AJ142" s="155"/>
      <c r="AK142" s="154">
        <f t="shared" si="155"/>
        <v>61.481305457838701</v>
      </c>
      <c r="AL142" s="155"/>
      <c r="AM142" s="167">
        <f t="shared" si="168"/>
        <v>61.481305457838701</v>
      </c>
    </row>
    <row r="143" spans="1:53" s="170" customFormat="1">
      <c r="A143" s="196"/>
      <c r="B143" s="197"/>
      <c r="C143" s="169">
        <v>881.41399999999999</v>
      </c>
      <c r="D143" s="170">
        <v>25</v>
      </c>
      <c r="E143" s="243">
        <v>0.95591999999999999</v>
      </c>
      <c r="F143" s="171">
        <v>3.1E-4</v>
      </c>
      <c r="G143" s="171">
        <v>-4.6113000000000001E-2</v>
      </c>
      <c r="H143" s="172">
        <f t="shared" si="169"/>
        <v>-6.1484000000000005</v>
      </c>
      <c r="I143" s="173"/>
      <c r="J143" s="277"/>
      <c r="K143" s="158">
        <v>47390</v>
      </c>
      <c r="L143" s="159"/>
      <c r="M143" s="277">
        <f t="shared" si="157"/>
        <v>47390</v>
      </c>
      <c r="N143" s="158">
        <v>3346000</v>
      </c>
      <c r="O143" s="159"/>
      <c r="P143" s="277">
        <f t="shared" si="158"/>
        <v>3346000</v>
      </c>
      <c r="Q143" s="158">
        <v>17120</v>
      </c>
      <c r="R143" s="159"/>
      <c r="S143" s="277">
        <f t="shared" si="159"/>
        <v>17120</v>
      </c>
      <c r="T143" s="158">
        <v>5782</v>
      </c>
      <c r="U143" s="159"/>
      <c r="V143" s="277">
        <f t="shared" si="160"/>
        <v>5782</v>
      </c>
      <c r="W143" s="158">
        <v>3142</v>
      </c>
      <c r="X143" s="159"/>
      <c r="Y143" s="277">
        <f t="shared" si="161"/>
        <v>3142</v>
      </c>
      <c r="Z143" s="158">
        <v>801</v>
      </c>
      <c r="AA143" s="159"/>
      <c r="AB143" s="159">
        <f t="shared" si="162"/>
        <v>801</v>
      </c>
      <c r="AC143" s="173">
        <f t="shared" si="163"/>
        <v>26.844999999999999</v>
      </c>
      <c r="AD143" s="159"/>
      <c r="AE143" s="321">
        <f t="shared" si="164"/>
        <v>26.844999999999999</v>
      </c>
      <c r="AF143" s="175">
        <f t="shared" si="165"/>
        <v>0.63773514620972249</v>
      </c>
      <c r="AG143" s="159" t="e">
        <f t="shared" si="166"/>
        <v>#DIV/0!</v>
      </c>
      <c r="AH143" s="176">
        <f t="shared" si="167"/>
        <v>637.73514620972253</v>
      </c>
      <c r="AI143" s="156">
        <v>1.1396100000000001E-3</v>
      </c>
      <c r="AJ143" s="157"/>
      <c r="AK143" s="156">
        <f t="shared" si="155"/>
        <v>77.633596107758606</v>
      </c>
      <c r="AL143" s="157"/>
      <c r="AM143" s="177">
        <f t="shared" si="168"/>
        <v>77.633596107758606</v>
      </c>
    </row>
    <row r="144" spans="1:53" s="223" customFormat="1">
      <c r="A144" s="121"/>
      <c r="B144" s="122"/>
      <c r="C144" s="160"/>
      <c r="E144" s="244"/>
      <c r="F144" s="224"/>
      <c r="G144" s="224"/>
      <c r="H144" s="225"/>
      <c r="I144" s="163"/>
      <c r="J144" s="276"/>
      <c r="K144" s="158"/>
      <c r="L144" s="226"/>
      <c r="M144" s="276"/>
      <c r="N144" s="158"/>
      <c r="O144" s="226"/>
      <c r="P144" s="276"/>
      <c r="Q144" s="158"/>
      <c r="R144" s="226"/>
      <c r="S144" s="276"/>
      <c r="T144" s="158"/>
      <c r="U144" s="226"/>
      <c r="V144" s="276"/>
      <c r="W144" s="158"/>
      <c r="X144" s="226"/>
      <c r="Y144" s="276"/>
      <c r="Z144" s="158"/>
      <c r="AA144" s="226"/>
      <c r="AB144" s="226"/>
      <c r="AC144" s="163"/>
      <c r="AD144" s="226"/>
      <c r="AE144" s="327"/>
      <c r="AF144" s="165"/>
      <c r="AG144" s="226"/>
      <c r="AH144" s="227"/>
      <c r="AI144" s="154"/>
      <c r="AJ144" s="228"/>
      <c r="AK144" s="154"/>
      <c r="AL144" s="228"/>
      <c r="AM144" s="229"/>
    </row>
    <row r="145" spans="1:53" s="183" customFormat="1">
      <c r="A145" s="182" t="s">
        <v>75</v>
      </c>
      <c r="B145" s="183" t="s">
        <v>74</v>
      </c>
      <c r="C145" s="184" t="s">
        <v>76</v>
      </c>
      <c r="E145" s="245"/>
      <c r="I145" s="184" t="s">
        <v>22</v>
      </c>
      <c r="J145" s="234"/>
      <c r="K145" s="182" t="s">
        <v>25</v>
      </c>
      <c r="M145" s="234"/>
      <c r="N145" s="182" t="s">
        <v>26</v>
      </c>
      <c r="O145" s="182"/>
      <c r="P145" s="292"/>
      <c r="Q145" s="182" t="s">
        <v>27</v>
      </c>
      <c r="S145" s="234"/>
      <c r="T145" s="182" t="s">
        <v>28</v>
      </c>
      <c r="U145" s="182"/>
      <c r="V145" s="292"/>
      <c r="W145" s="182" t="s">
        <v>29</v>
      </c>
      <c r="Y145" s="234"/>
      <c r="Z145" s="182" t="s">
        <v>54</v>
      </c>
      <c r="AC145" s="184" t="s">
        <v>64</v>
      </c>
      <c r="AE145" s="322"/>
      <c r="AF145" s="184" t="s">
        <v>34</v>
      </c>
      <c r="AI145" s="185" t="s">
        <v>84</v>
      </c>
      <c r="AJ145" s="186"/>
      <c r="AK145" s="185" t="s">
        <v>85</v>
      </c>
      <c r="AL145" s="186"/>
      <c r="AM145" s="186"/>
    </row>
    <row r="146" spans="1:53">
      <c r="A146" s="1" t="s">
        <v>37</v>
      </c>
      <c r="B146" s="15" t="s">
        <v>53</v>
      </c>
      <c r="C146" s="8" t="s">
        <v>21</v>
      </c>
      <c r="D146" s="1" t="s">
        <v>17</v>
      </c>
      <c r="E146" s="246" t="s">
        <v>18</v>
      </c>
      <c r="F146" s="1" t="s">
        <v>19</v>
      </c>
      <c r="G146" s="1" t="s">
        <v>20</v>
      </c>
      <c r="H146" s="1" t="s">
        <v>35</v>
      </c>
      <c r="I146" s="8" t="s">
        <v>23</v>
      </c>
      <c r="J146" s="235" t="s">
        <v>24</v>
      </c>
      <c r="K146" s="266" t="s">
        <v>31</v>
      </c>
      <c r="L146" s="1" t="s">
        <v>32</v>
      </c>
      <c r="M146" s="235" t="s">
        <v>33</v>
      </c>
      <c r="N146" s="266" t="s">
        <v>31</v>
      </c>
      <c r="O146" s="1" t="s">
        <v>32</v>
      </c>
      <c r="P146" s="235" t="s">
        <v>33</v>
      </c>
      <c r="Q146" s="266" t="s">
        <v>31</v>
      </c>
      <c r="R146" s="1" t="s">
        <v>32</v>
      </c>
      <c r="S146" s="235" t="s">
        <v>33</v>
      </c>
      <c r="T146" s="266" t="s">
        <v>31</v>
      </c>
      <c r="U146" s="1" t="s">
        <v>32</v>
      </c>
      <c r="V146" s="235" t="s">
        <v>33</v>
      </c>
      <c r="W146" s="266" t="s">
        <v>31</v>
      </c>
      <c r="X146" s="1" t="s">
        <v>32</v>
      </c>
      <c r="Y146" s="235" t="s">
        <v>33</v>
      </c>
      <c r="Z146" s="266" t="s">
        <v>31</v>
      </c>
      <c r="AA146" s="1" t="s">
        <v>32</v>
      </c>
      <c r="AB146" s="1" t="s">
        <v>33</v>
      </c>
      <c r="AC146" s="8" t="s">
        <v>31</v>
      </c>
      <c r="AD146" s="1" t="s">
        <v>32</v>
      </c>
      <c r="AE146" s="323" t="s">
        <v>33</v>
      </c>
      <c r="AF146" s="8" t="s">
        <v>31</v>
      </c>
      <c r="AG146" s="1" t="s">
        <v>32</v>
      </c>
      <c r="AH146" s="1" t="s">
        <v>33</v>
      </c>
      <c r="AI146" s="97" t="s">
        <v>31</v>
      </c>
      <c r="AJ146" s="95" t="s">
        <v>32</v>
      </c>
      <c r="AK146" s="97" t="s">
        <v>31</v>
      </c>
      <c r="AL146" s="95" t="s">
        <v>32</v>
      </c>
      <c r="AM146" s="95" t="s">
        <v>33</v>
      </c>
    </row>
    <row r="147" spans="1:53">
      <c r="A147" s="1" t="s">
        <v>38</v>
      </c>
      <c r="B147" t="s">
        <v>59</v>
      </c>
      <c r="C147" s="7">
        <v>0</v>
      </c>
      <c r="D147">
        <v>0</v>
      </c>
      <c r="E147" s="241">
        <v>1.2177</v>
      </c>
      <c r="F147" s="27">
        <v>2.1000000000000001E-4</v>
      </c>
      <c r="G147" s="27">
        <v>0.17877999999999999</v>
      </c>
      <c r="H147" s="22">
        <f>G147/0.0075</f>
        <v>23.837333333333333</v>
      </c>
      <c r="I147" s="20"/>
      <c r="J147" s="275"/>
      <c r="Q147" s="262">
        <v>0</v>
      </c>
      <c r="T147" s="262">
        <v>0</v>
      </c>
      <c r="W147" s="262">
        <v>0</v>
      </c>
      <c r="Z147" s="262">
        <v>0</v>
      </c>
      <c r="AC147" s="7">
        <v>0</v>
      </c>
      <c r="AD147">
        <v>0</v>
      </c>
      <c r="AE147" s="316">
        <v>0</v>
      </c>
      <c r="AI147" s="105">
        <v>1.69173E-3</v>
      </c>
      <c r="AJ147" s="104"/>
      <c r="AK147" s="105">
        <f t="shared" ref="AK147:AK154" si="170">AI147*(7710000000000000000)*23.1662*3.016/(6.022E+23)*(C147*24*60*60)</f>
        <v>0</v>
      </c>
      <c r="AL147" s="104"/>
      <c r="AM147" s="101">
        <f>AK147+AL147</f>
        <v>0</v>
      </c>
    </row>
    <row r="148" spans="1:53">
      <c r="A148" s="1" t="s">
        <v>77</v>
      </c>
      <c r="B148" s="1" t="s">
        <v>79</v>
      </c>
      <c r="C148" s="7">
        <v>3.5256599999999998</v>
      </c>
      <c r="D148">
        <v>0.1</v>
      </c>
      <c r="E148" s="241">
        <v>1.1808000000000001</v>
      </c>
      <c r="F148" s="27">
        <v>2.0000000000000001E-4</v>
      </c>
      <c r="G148" s="27">
        <v>0.153117</v>
      </c>
      <c r="H148" s="22">
        <f t="shared" ref="H148" si="171">G148/0.0075</f>
        <v>20.415600000000001</v>
      </c>
      <c r="I148" s="20"/>
      <c r="J148" s="275"/>
      <c r="K148" s="16">
        <v>121400</v>
      </c>
      <c r="L148" s="16"/>
      <c r="M148" s="275">
        <f>K148+L148</f>
        <v>121400</v>
      </c>
      <c r="N148" s="16">
        <v>3403000</v>
      </c>
      <c r="O148" s="16"/>
      <c r="P148" s="275">
        <f>N148+O148</f>
        <v>3403000</v>
      </c>
      <c r="Q148" s="16">
        <v>68.44</v>
      </c>
      <c r="R148" s="16"/>
      <c r="S148" s="275">
        <f>Q148+R148</f>
        <v>68.44</v>
      </c>
      <c r="T148" s="16">
        <v>0.21920000000000001</v>
      </c>
      <c r="U148" s="16"/>
      <c r="V148" s="275">
        <f>T148+U148</f>
        <v>0.21920000000000001</v>
      </c>
      <c r="W148" s="16">
        <v>9.5790000000000003E-4</v>
      </c>
      <c r="X148" s="16"/>
      <c r="Y148" s="275">
        <f>W148+X148</f>
        <v>9.5790000000000003E-4</v>
      </c>
      <c r="Z148" s="16">
        <v>0</v>
      </c>
      <c r="AA148" s="16"/>
      <c r="AB148" s="16">
        <f>Z148+AA148</f>
        <v>0</v>
      </c>
      <c r="AC148" s="20">
        <f>(Q148+T148+W148+Z148)/1000</f>
        <v>6.8660157900000005E-2</v>
      </c>
      <c r="AD148" s="16"/>
      <c r="AE148" s="316">
        <f>AC148+AD148</f>
        <v>6.8660157900000005E-2</v>
      </c>
      <c r="AF148" s="34">
        <f>Q148/AC148/1000</f>
        <v>0.99679351305424235</v>
      </c>
      <c r="AG148" s="16" t="e">
        <f>R148/AD148</f>
        <v>#DIV/0!</v>
      </c>
      <c r="AH148" s="26">
        <f>S148/AE148</f>
        <v>996.79351305424234</v>
      </c>
      <c r="AI148" s="105">
        <v>1.6429700000000001E-3</v>
      </c>
      <c r="AJ148" s="104"/>
      <c r="AK148" s="105">
        <f t="shared" si="170"/>
        <v>0.44769636667788848</v>
      </c>
      <c r="AL148" s="104"/>
      <c r="AM148" s="101">
        <f>AK148+AL148</f>
        <v>0.44769636667788848</v>
      </c>
    </row>
    <row r="149" spans="1:53">
      <c r="A149" s="1" t="s">
        <v>73</v>
      </c>
      <c r="B149" s="193">
        <v>20</v>
      </c>
      <c r="C149" s="7">
        <v>35.256599999999999</v>
      </c>
      <c r="D149">
        <v>1</v>
      </c>
      <c r="E149" s="241">
        <v>1.1663600000000001</v>
      </c>
      <c r="F149" s="27">
        <v>2.1000000000000001E-4</v>
      </c>
      <c r="G149" s="27">
        <v>0.14263200000000001</v>
      </c>
      <c r="H149" s="22">
        <f>G149/0.0075</f>
        <v>19.017600000000002</v>
      </c>
      <c r="I149" s="20"/>
      <c r="J149" s="275"/>
      <c r="K149" s="16">
        <v>117700</v>
      </c>
      <c r="L149" s="16"/>
      <c r="M149" s="275">
        <f t="shared" ref="M149:M154" si="172">K149+L149</f>
        <v>117700</v>
      </c>
      <c r="N149" s="16">
        <v>3401000</v>
      </c>
      <c r="O149" s="16"/>
      <c r="P149" s="275">
        <f t="shared" ref="P149:P154" si="173">N149+O149</f>
        <v>3401000</v>
      </c>
      <c r="Q149" s="16">
        <v>1588</v>
      </c>
      <c r="R149" s="16"/>
      <c r="S149" s="275">
        <f t="shared" ref="S149:S154" si="174">Q149+R149</f>
        <v>1588</v>
      </c>
      <c r="T149" s="16">
        <v>32.61</v>
      </c>
      <c r="U149" s="16"/>
      <c r="V149" s="275">
        <f t="shared" ref="V149:V154" si="175">T149+U149</f>
        <v>32.61</v>
      </c>
      <c r="W149" s="16">
        <v>1.488</v>
      </c>
      <c r="X149" s="16"/>
      <c r="Y149" s="275">
        <f t="shared" ref="Y149:Y154" si="176">W149+X149</f>
        <v>1.488</v>
      </c>
      <c r="Z149" s="16">
        <v>1.0059999999999999E-2</v>
      </c>
      <c r="AA149" s="16"/>
      <c r="AB149" s="16">
        <f t="shared" ref="AB149:AB154" si="177">Z149+AA149</f>
        <v>1.0059999999999999E-2</v>
      </c>
      <c r="AC149" s="20">
        <f t="shared" ref="AC149:AC154" si="178">(Q149+T149+W149+Z149)/1000</f>
        <v>1.62210806</v>
      </c>
      <c r="AD149" s="16"/>
      <c r="AE149" s="316">
        <f t="shared" ref="AE149:AE154" si="179">AC149+AD149</f>
        <v>1.62210806</v>
      </c>
      <c r="AF149" s="34">
        <f t="shared" ref="AF149:AF154" si="180">Q149/AC149/1000</f>
        <v>0.97897300380839003</v>
      </c>
      <c r="AG149" s="16" t="e">
        <f t="shared" ref="AG149:AG154" si="181">R149/AD149</f>
        <v>#DIV/0!</v>
      </c>
      <c r="AH149" s="26">
        <f t="shared" ref="AH149:AH154" si="182">S149/AE149</f>
        <v>978.97300380838999</v>
      </c>
      <c r="AI149" s="105">
        <v>1.61195E-3</v>
      </c>
      <c r="AJ149" s="104"/>
      <c r="AK149" s="105">
        <f t="shared" si="170"/>
        <v>4.3924366133673924</v>
      </c>
      <c r="AL149" s="104"/>
      <c r="AM149" s="101">
        <f t="shared" ref="AM149:AM154" si="183">AK149+AL149</f>
        <v>4.3924366133673924</v>
      </c>
    </row>
    <row r="150" spans="1:53">
      <c r="A150" s="194" t="e" vm="1">
        <v>#VALUE!</v>
      </c>
      <c r="B150" s="195"/>
      <c r="C150" s="7">
        <v>176.28299999999999</v>
      </c>
      <c r="D150">
        <v>5</v>
      </c>
      <c r="E150" s="241">
        <v>1.12608</v>
      </c>
      <c r="F150" s="27">
        <v>1.9000000000000001E-4</v>
      </c>
      <c r="G150" s="27">
        <v>0.11196399999999999</v>
      </c>
      <c r="H150" s="22">
        <f t="shared" ref="H150:H154" si="184">G150/0.0075</f>
        <v>14.928533333333332</v>
      </c>
      <c r="I150" s="20"/>
      <c r="J150" s="275"/>
      <c r="K150" s="16">
        <v>102400</v>
      </c>
      <c r="L150" s="16"/>
      <c r="M150" s="275">
        <f t="shared" si="172"/>
        <v>102400</v>
      </c>
      <c r="N150" s="16">
        <v>3392000</v>
      </c>
      <c r="O150" s="16"/>
      <c r="P150" s="275">
        <f t="shared" si="173"/>
        <v>3392000</v>
      </c>
      <c r="Q150" s="16">
        <v>7082</v>
      </c>
      <c r="R150" s="16"/>
      <c r="S150" s="275">
        <f t="shared" si="174"/>
        <v>7082</v>
      </c>
      <c r="T150" s="16">
        <v>637</v>
      </c>
      <c r="U150" s="16"/>
      <c r="V150" s="275">
        <f t="shared" si="175"/>
        <v>637</v>
      </c>
      <c r="W150" s="16">
        <v>139.9</v>
      </c>
      <c r="X150" s="16"/>
      <c r="Y150" s="275">
        <f t="shared" si="176"/>
        <v>139.9</v>
      </c>
      <c r="Z150" s="16">
        <v>5.0739999999999998</v>
      </c>
      <c r="AA150" s="16"/>
      <c r="AB150" s="16">
        <f t="shared" si="177"/>
        <v>5.0739999999999998</v>
      </c>
      <c r="AC150" s="20">
        <f t="shared" si="178"/>
        <v>7.8639739999999989</v>
      </c>
      <c r="AD150" s="16"/>
      <c r="AE150" s="316">
        <f t="shared" si="179"/>
        <v>7.8639739999999989</v>
      </c>
      <c r="AF150" s="34">
        <f t="shared" si="180"/>
        <v>0.90056248914352988</v>
      </c>
      <c r="AG150" s="16" t="e">
        <f t="shared" si="181"/>
        <v>#DIV/0!</v>
      </c>
      <c r="AH150" s="26">
        <f t="shared" si="182"/>
        <v>900.56248914352989</v>
      </c>
      <c r="AI150" s="105">
        <v>1.53637E-3</v>
      </c>
      <c r="AJ150" s="104"/>
      <c r="AK150" s="105">
        <f t="shared" si="170"/>
        <v>20.932435372310739</v>
      </c>
      <c r="AL150" s="104"/>
      <c r="AM150" s="101">
        <f t="shared" si="183"/>
        <v>20.932435372310739</v>
      </c>
    </row>
    <row r="151" spans="1:53">
      <c r="A151" s="194"/>
      <c r="B151" s="195"/>
      <c r="C151" s="7">
        <v>352.56599999999997</v>
      </c>
      <c r="D151">
        <v>10</v>
      </c>
      <c r="E151" s="241">
        <v>1.0753900000000001</v>
      </c>
      <c r="F151" s="27">
        <v>2.2000000000000001E-4</v>
      </c>
      <c r="G151" s="27">
        <v>7.0105000000000001E-2</v>
      </c>
      <c r="H151" s="22">
        <f t="shared" si="184"/>
        <v>9.3473333333333333</v>
      </c>
      <c r="I151" s="20"/>
      <c r="J151" s="275"/>
      <c r="K151" s="16">
        <v>85700</v>
      </c>
      <c r="L151" s="16"/>
      <c r="M151" s="275">
        <f t="shared" si="172"/>
        <v>85700</v>
      </c>
      <c r="N151" s="16">
        <v>3382000</v>
      </c>
      <c r="O151" s="16"/>
      <c r="P151" s="275">
        <f t="shared" si="173"/>
        <v>3382000</v>
      </c>
      <c r="Q151" s="16">
        <v>11580</v>
      </c>
      <c r="R151" s="16"/>
      <c r="S151" s="275">
        <f t="shared" si="174"/>
        <v>11580</v>
      </c>
      <c r="T151" s="16">
        <v>1834</v>
      </c>
      <c r="U151" s="16"/>
      <c r="V151" s="275">
        <f t="shared" si="175"/>
        <v>1834</v>
      </c>
      <c r="W151" s="16">
        <v>696</v>
      </c>
      <c r="X151" s="16"/>
      <c r="Y151" s="275">
        <f t="shared" si="176"/>
        <v>696</v>
      </c>
      <c r="Z151" s="16">
        <v>54.92</v>
      </c>
      <c r="AA151" s="16"/>
      <c r="AB151" s="16">
        <f t="shared" si="177"/>
        <v>54.92</v>
      </c>
      <c r="AC151" s="20">
        <f t="shared" si="178"/>
        <v>14.16492</v>
      </c>
      <c r="AD151" s="16"/>
      <c r="AE151" s="316">
        <f t="shared" si="179"/>
        <v>14.16492</v>
      </c>
      <c r="AF151" s="34">
        <f t="shared" si="180"/>
        <v>0.81751255919553378</v>
      </c>
      <c r="AG151" s="16" t="e">
        <f t="shared" si="181"/>
        <v>#DIV/0!</v>
      </c>
      <c r="AH151" s="26">
        <f t="shared" si="182"/>
        <v>817.51255919553375</v>
      </c>
      <c r="AI151" s="105">
        <v>1.4915E-3</v>
      </c>
      <c r="AJ151" s="104"/>
      <c r="AK151" s="105">
        <f t="shared" si="170"/>
        <v>40.642198634185085</v>
      </c>
      <c r="AL151" s="104"/>
      <c r="AM151" s="101">
        <f t="shared" si="183"/>
        <v>40.642198634185085</v>
      </c>
      <c r="BA151" t="s">
        <v>36</v>
      </c>
    </row>
    <row r="152" spans="1:53">
      <c r="A152" s="194"/>
      <c r="B152" s="195"/>
      <c r="C152" s="7">
        <v>528.84900000000005</v>
      </c>
      <c r="D152">
        <v>15</v>
      </c>
      <c r="E152" s="241">
        <v>1.02898</v>
      </c>
      <c r="F152" s="27">
        <v>1.9000000000000001E-4</v>
      </c>
      <c r="G152" s="27">
        <v>2.8164000000000002E-2</v>
      </c>
      <c r="H152" s="22">
        <f t="shared" si="184"/>
        <v>3.7552000000000003</v>
      </c>
      <c r="I152" s="20"/>
      <c r="J152" s="275"/>
      <c r="K152" s="16">
        <v>71190</v>
      </c>
      <c r="L152" s="16"/>
      <c r="M152" s="275">
        <f t="shared" si="172"/>
        <v>71190</v>
      </c>
      <c r="N152" s="16">
        <v>3370000</v>
      </c>
      <c r="O152" s="16"/>
      <c r="P152" s="275">
        <f t="shared" si="173"/>
        <v>3370000</v>
      </c>
      <c r="Q152" s="16">
        <v>14440</v>
      </c>
      <c r="R152" s="16"/>
      <c r="S152" s="275">
        <f t="shared" si="174"/>
        <v>14440</v>
      </c>
      <c r="T152" s="16">
        <v>3174</v>
      </c>
      <c r="U152" s="16"/>
      <c r="V152" s="275">
        <f t="shared" si="175"/>
        <v>3174</v>
      </c>
      <c r="W152" s="16">
        <v>1497</v>
      </c>
      <c r="X152" s="16"/>
      <c r="Y152" s="275">
        <f t="shared" si="176"/>
        <v>1497</v>
      </c>
      <c r="Z152" s="16">
        <v>194.3</v>
      </c>
      <c r="AA152" s="16"/>
      <c r="AB152" s="16">
        <f t="shared" si="177"/>
        <v>194.3</v>
      </c>
      <c r="AC152" s="20">
        <f t="shared" si="178"/>
        <v>19.305299999999999</v>
      </c>
      <c r="AD152" s="16"/>
      <c r="AE152" s="316">
        <f t="shared" si="179"/>
        <v>19.305299999999999</v>
      </c>
      <c r="AF152" s="34">
        <f t="shared" si="180"/>
        <v>0.74798112435445196</v>
      </c>
      <c r="AG152" s="16" t="e">
        <f t="shared" si="181"/>
        <v>#DIV/0!</v>
      </c>
      <c r="AH152" s="26">
        <f t="shared" si="182"/>
        <v>747.98112435445194</v>
      </c>
      <c r="AI152" s="105">
        <v>1.4735099999999999E-3</v>
      </c>
      <c r="AJ152" s="104"/>
      <c r="AK152" s="105">
        <f t="shared" si="170"/>
        <v>60.227977984704737</v>
      </c>
      <c r="AL152" s="104"/>
      <c r="AM152" s="101">
        <f t="shared" si="183"/>
        <v>60.227977984704737</v>
      </c>
    </row>
    <row r="153" spans="1:53" s="3" customFormat="1">
      <c r="A153" s="194"/>
      <c r="B153" s="195"/>
      <c r="C153" s="160">
        <v>705.13199999999995</v>
      </c>
      <c r="D153" s="3">
        <v>20</v>
      </c>
      <c r="E153" s="244">
        <v>0.98621999999999999</v>
      </c>
      <c r="F153" s="161">
        <v>2.1000000000000001E-4</v>
      </c>
      <c r="G153" s="161">
        <v>-1.3972999999999999E-2</v>
      </c>
      <c r="H153" s="162">
        <f t="shared" si="184"/>
        <v>-1.8630666666666666</v>
      </c>
      <c r="I153" s="163"/>
      <c r="J153" s="276"/>
      <c r="K153" s="158">
        <v>58540</v>
      </c>
      <c r="L153" s="158"/>
      <c r="M153" s="276">
        <f t="shared" si="172"/>
        <v>58540</v>
      </c>
      <c r="N153" s="158">
        <v>3358000</v>
      </c>
      <c r="O153" s="158"/>
      <c r="P153" s="276">
        <f t="shared" si="173"/>
        <v>3358000</v>
      </c>
      <c r="Q153" s="158">
        <v>16230</v>
      </c>
      <c r="R153" s="158"/>
      <c r="S153" s="276">
        <f t="shared" si="174"/>
        <v>16230</v>
      </c>
      <c r="T153" s="158">
        <v>4512</v>
      </c>
      <c r="U153" s="158"/>
      <c r="V153" s="276">
        <f t="shared" si="175"/>
        <v>4512</v>
      </c>
      <c r="W153" s="158">
        <v>2364</v>
      </c>
      <c r="X153" s="158"/>
      <c r="Y153" s="276">
        <f t="shared" si="176"/>
        <v>2364</v>
      </c>
      <c r="Z153" s="158">
        <v>443.6</v>
      </c>
      <c r="AA153" s="158"/>
      <c r="AB153" s="158">
        <f t="shared" si="177"/>
        <v>443.6</v>
      </c>
      <c r="AC153" s="163">
        <f t="shared" si="178"/>
        <v>23.549599999999998</v>
      </c>
      <c r="AD153" s="158"/>
      <c r="AE153" s="320">
        <f t="shared" si="179"/>
        <v>23.549599999999998</v>
      </c>
      <c r="AF153" s="165">
        <f t="shared" si="180"/>
        <v>0.68918368040221489</v>
      </c>
      <c r="AG153" s="158" t="e">
        <f t="shared" si="181"/>
        <v>#DIV/0!</v>
      </c>
      <c r="AH153" s="166">
        <f t="shared" si="182"/>
        <v>689.18368040221492</v>
      </c>
      <c r="AI153" s="154">
        <v>1.4755899999999999E-3</v>
      </c>
      <c r="AJ153" s="155"/>
      <c r="AK153" s="154">
        <f t="shared" si="170"/>
        <v>80.41732736522583</v>
      </c>
      <c r="AL153" s="155"/>
      <c r="AM153" s="167">
        <f t="shared" si="183"/>
        <v>80.41732736522583</v>
      </c>
    </row>
    <row r="154" spans="1:53" s="170" customFormat="1">
      <c r="A154" s="196"/>
      <c r="B154" s="197"/>
      <c r="C154" s="169">
        <v>881.41399999999999</v>
      </c>
      <c r="D154" s="170">
        <v>25</v>
      </c>
      <c r="E154" s="243">
        <v>0.94635000000000002</v>
      </c>
      <c r="F154" s="171">
        <v>2.0000000000000001E-4</v>
      </c>
      <c r="G154" s="171">
        <v>-5.6690999999999998E-2</v>
      </c>
      <c r="H154" s="172">
        <f t="shared" si="184"/>
        <v>-7.5587999999999997</v>
      </c>
      <c r="I154" s="173"/>
      <c r="J154" s="277"/>
      <c r="K154" s="158">
        <v>47570</v>
      </c>
      <c r="L154" s="159"/>
      <c r="M154" s="277">
        <f t="shared" si="172"/>
        <v>47570</v>
      </c>
      <c r="N154" s="158">
        <v>3345000</v>
      </c>
      <c r="O154" s="159"/>
      <c r="P154" s="277">
        <f t="shared" si="173"/>
        <v>3345000</v>
      </c>
      <c r="Q154" s="158">
        <v>17310</v>
      </c>
      <c r="R154" s="159"/>
      <c r="S154" s="277">
        <f t="shared" si="174"/>
        <v>17310</v>
      </c>
      <c r="T154" s="158">
        <v>5790</v>
      </c>
      <c r="U154" s="159"/>
      <c r="V154" s="277">
        <f t="shared" si="175"/>
        <v>5790</v>
      </c>
      <c r="W154" s="158">
        <v>3182</v>
      </c>
      <c r="X154" s="159"/>
      <c r="Y154" s="277">
        <f t="shared" si="176"/>
        <v>3182</v>
      </c>
      <c r="Z154" s="158">
        <v>805.3</v>
      </c>
      <c r="AA154" s="159"/>
      <c r="AB154" s="159">
        <f t="shared" si="177"/>
        <v>805.3</v>
      </c>
      <c r="AC154" s="173">
        <f t="shared" si="178"/>
        <v>27.087299999999999</v>
      </c>
      <c r="AD154" s="159"/>
      <c r="AE154" s="321">
        <f t="shared" si="179"/>
        <v>27.087299999999999</v>
      </c>
      <c r="AF154" s="175">
        <f t="shared" si="180"/>
        <v>0.63904486604423483</v>
      </c>
      <c r="AG154" s="159" t="e">
        <f t="shared" si="181"/>
        <v>#DIV/0!</v>
      </c>
      <c r="AH154" s="176">
        <f t="shared" si="182"/>
        <v>639.04486604423482</v>
      </c>
      <c r="AI154" s="156">
        <v>1.48832E-3</v>
      </c>
      <c r="AJ154" s="157"/>
      <c r="AK154" s="156">
        <f t="shared" si="170"/>
        <v>101.38875032607582</v>
      </c>
      <c r="AL154" s="157"/>
      <c r="AM154" s="177">
        <f t="shared" si="183"/>
        <v>101.38875032607582</v>
      </c>
    </row>
    <row r="155" spans="1:53" ht="15" customHeight="1">
      <c r="A155" s="17"/>
      <c r="B155" s="123"/>
      <c r="E155" s="241"/>
      <c r="F155" s="27"/>
      <c r="G155" s="27"/>
      <c r="H155" s="22"/>
      <c r="I155" s="20"/>
      <c r="J155" s="275"/>
      <c r="K155" s="265"/>
      <c r="L155" s="16"/>
      <c r="M155" s="275"/>
      <c r="N155" s="265"/>
      <c r="O155" s="16"/>
      <c r="P155" s="275"/>
      <c r="Q155" s="265"/>
      <c r="R155" s="16"/>
      <c r="S155" s="275"/>
      <c r="T155" s="265"/>
      <c r="U155" s="16"/>
      <c r="V155" s="275"/>
      <c r="W155" s="265"/>
      <c r="X155" s="16"/>
      <c r="Y155" s="275"/>
      <c r="Z155" s="265"/>
      <c r="AA155" s="16"/>
      <c r="AB155" s="16"/>
      <c r="AC155" s="20"/>
      <c r="AD155" s="16"/>
      <c r="AF155" s="34"/>
      <c r="AG155" s="16"/>
      <c r="AH155" s="26"/>
    </row>
    <row r="156" spans="1:53" s="183" customFormat="1">
      <c r="A156" s="182" t="s">
        <v>75</v>
      </c>
      <c r="B156" s="183" t="s">
        <v>74</v>
      </c>
      <c r="C156" s="184" t="s">
        <v>76</v>
      </c>
      <c r="E156" s="245"/>
      <c r="I156" s="184" t="s">
        <v>22</v>
      </c>
      <c r="J156" s="234"/>
      <c r="K156" s="182" t="s">
        <v>25</v>
      </c>
      <c r="M156" s="234"/>
      <c r="N156" s="182" t="s">
        <v>26</v>
      </c>
      <c r="O156" s="182"/>
      <c r="P156" s="292"/>
      <c r="Q156" s="182" t="s">
        <v>27</v>
      </c>
      <c r="S156" s="234"/>
      <c r="T156" s="182" t="s">
        <v>28</v>
      </c>
      <c r="U156" s="182"/>
      <c r="V156" s="292"/>
      <c r="W156" s="182" t="s">
        <v>29</v>
      </c>
      <c r="Y156" s="234"/>
      <c r="Z156" s="182" t="s">
        <v>54</v>
      </c>
      <c r="AC156" s="184" t="s">
        <v>64</v>
      </c>
      <c r="AE156" s="322"/>
      <c r="AF156" s="184" t="s">
        <v>34</v>
      </c>
      <c r="AI156" s="185" t="s">
        <v>84</v>
      </c>
      <c r="AJ156" s="186"/>
      <c r="AK156" s="185" t="s">
        <v>85</v>
      </c>
      <c r="AL156" s="186"/>
      <c r="AM156" s="186"/>
    </row>
    <row r="157" spans="1:53">
      <c r="A157" s="1" t="s">
        <v>37</v>
      </c>
      <c r="B157" s="15" t="s">
        <v>53</v>
      </c>
      <c r="C157" s="8" t="s">
        <v>21</v>
      </c>
      <c r="D157" s="1" t="s">
        <v>17</v>
      </c>
      <c r="E157" s="246" t="s">
        <v>18</v>
      </c>
      <c r="F157" s="1" t="s">
        <v>19</v>
      </c>
      <c r="G157" s="1" t="s">
        <v>20</v>
      </c>
      <c r="H157" s="1" t="s">
        <v>35</v>
      </c>
      <c r="I157" s="8" t="s">
        <v>23</v>
      </c>
      <c r="J157" s="235" t="s">
        <v>24</v>
      </c>
      <c r="K157" s="266" t="s">
        <v>31</v>
      </c>
      <c r="L157" s="1" t="s">
        <v>32</v>
      </c>
      <c r="M157" s="235" t="s">
        <v>33</v>
      </c>
      <c r="N157" s="266" t="s">
        <v>31</v>
      </c>
      <c r="O157" s="1" t="s">
        <v>32</v>
      </c>
      <c r="P157" s="235" t="s">
        <v>33</v>
      </c>
      <c r="Q157" s="266" t="s">
        <v>31</v>
      </c>
      <c r="R157" s="1" t="s">
        <v>32</v>
      </c>
      <c r="S157" s="235" t="s">
        <v>33</v>
      </c>
      <c r="T157" s="266" t="s">
        <v>31</v>
      </c>
      <c r="U157" s="1" t="s">
        <v>32</v>
      </c>
      <c r="V157" s="235" t="s">
        <v>33</v>
      </c>
      <c r="W157" s="266" t="s">
        <v>31</v>
      </c>
      <c r="X157" s="1" t="s">
        <v>32</v>
      </c>
      <c r="Y157" s="235" t="s">
        <v>33</v>
      </c>
      <c r="Z157" s="266" t="s">
        <v>31</v>
      </c>
      <c r="AA157" s="1" t="s">
        <v>32</v>
      </c>
      <c r="AB157" s="1" t="s">
        <v>33</v>
      </c>
      <c r="AC157" s="8" t="s">
        <v>31</v>
      </c>
      <c r="AD157" s="1" t="s">
        <v>32</v>
      </c>
      <c r="AE157" s="323" t="s">
        <v>33</v>
      </c>
      <c r="AF157" s="8" t="s">
        <v>31</v>
      </c>
      <c r="AG157" s="1" t="s">
        <v>32</v>
      </c>
      <c r="AH157" s="1" t="s">
        <v>33</v>
      </c>
      <c r="AI157" s="97" t="s">
        <v>31</v>
      </c>
      <c r="AJ157" s="95" t="s">
        <v>32</v>
      </c>
      <c r="AK157" s="97" t="s">
        <v>31</v>
      </c>
      <c r="AL157" s="95" t="s">
        <v>32</v>
      </c>
      <c r="AM157" s="95" t="s">
        <v>33</v>
      </c>
    </row>
    <row r="158" spans="1:53">
      <c r="A158" s="1" t="s">
        <v>38</v>
      </c>
      <c r="B158" t="s">
        <v>59</v>
      </c>
      <c r="C158" s="7">
        <v>0</v>
      </c>
      <c r="D158">
        <v>0</v>
      </c>
      <c r="E158" s="241">
        <v>1.17353</v>
      </c>
      <c r="F158" s="27">
        <v>3.1E-4</v>
      </c>
      <c r="G158" s="27">
        <v>0.14787</v>
      </c>
      <c r="H158" s="22">
        <f>G158/0.0075</f>
        <v>19.716000000000001</v>
      </c>
      <c r="I158" s="20"/>
      <c r="J158" s="275"/>
      <c r="Q158" s="262">
        <v>0</v>
      </c>
      <c r="T158" s="262">
        <v>0</v>
      </c>
      <c r="W158" s="262">
        <v>0</v>
      </c>
      <c r="Z158" s="262">
        <v>0</v>
      </c>
      <c r="AC158" s="7">
        <v>0</v>
      </c>
      <c r="AD158">
        <v>0</v>
      </c>
      <c r="AE158" s="316">
        <v>0</v>
      </c>
      <c r="AI158" s="105">
        <v>2.8354700000000001E-3</v>
      </c>
      <c r="AJ158" s="104"/>
      <c r="AK158" s="105">
        <f t="shared" ref="AK158:AK165" si="185">AI158*(7710000000000000000)*23.1662*3.016/(6.022E+23)*(C158*24*60*60)</f>
        <v>0</v>
      </c>
      <c r="AL158" s="104"/>
      <c r="AM158" s="101">
        <f>AK158+AL158</f>
        <v>0</v>
      </c>
    </row>
    <row r="159" spans="1:53">
      <c r="A159" s="1" t="s">
        <v>77</v>
      </c>
      <c r="B159" s="1" t="s">
        <v>79</v>
      </c>
      <c r="C159" s="7">
        <v>3.5256599999999998</v>
      </c>
      <c r="D159">
        <v>0.1</v>
      </c>
      <c r="E159" s="241">
        <v>1.13852</v>
      </c>
      <c r="F159" s="27">
        <v>3.6000000000000002E-4</v>
      </c>
      <c r="G159" s="27">
        <v>0.121667</v>
      </c>
      <c r="H159" s="22">
        <f t="shared" ref="H159" si="186">G159/0.0075</f>
        <v>16.222266666666666</v>
      </c>
      <c r="I159" s="20"/>
      <c r="J159" s="275"/>
      <c r="K159" s="16">
        <v>121400</v>
      </c>
      <c r="L159" s="16"/>
      <c r="M159" s="275">
        <f>K159+L159</f>
        <v>121400</v>
      </c>
      <c r="N159" s="16">
        <v>3403000</v>
      </c>
      <c r="O159" s="16"/>
      <c r="P159" s="275">
        <f>N159+O159</f>
        <v>3403000</v>
      </c>
      <c r="Q159" s="16">
        <v>70.180000000000007</v>
      </c>
      <c r="R159" s="16"/>
      <c r="S159" s="275">
        <f>Q159+R159</f>
        <v>70.180000000000007</v>
      </c>
      <c r="T159" s="16">
        <v>0.22850000000000001</v>
      </c>
      <c r="U159" s="16"/>
      <c r="V159" s="275">
        <f>T159+U159</f>
        <v>0.22850000000000001</v>
      </c>
      <c r="W159" s="16">
        <v>1.0269999999999999E-3</v>
      </c>
      <c r="X159" s="16"/>
      <c r="Y159" s="275">
        <f>W159+X159</f>
        <v>1.0269999999999999E-3</v>
      </c>
      <c r="Z159" s="16">
        <v>0</v>
      </c>
      <c r="AA159" s="16"/>
      <c r="AB159" s="16">
        <f>Z159+AA159</f>
        <v>0</v>
      </c>
      <c r="AC159" s="20">
        <f>(Q159+T159+W159+Z159)/1000</f>
        <v>7.0409527E-2</v>
      </c>
      <c r="AD159" s="16"/>
      <c r="AE159" s="316">
        <f>AC159+AD159</f>
        <v>7.0409527E-2</v>
      </c>
      <c r="AF159" s="34"/>
      <c r="AG159" s="16" t="e">
        <f>R159/AD159</f>
        <v>#DIV/0!</v>
      </c>
      <c r="AH159" s="26">
        <f>S159/AE159/1000</f>
        <v>0.99674011444502397</v>
      </c>
      <c r="AI159" s="105">
        <v>2.75413E-3</v>
      </c>
      <c r="AJ159" s="104"/>
      <c r="AK159" s="105">
        <f t="shared" si="185"/>
        <v>0.75047870281172091</v>
      </c>
      <c r="AL159" s="104"/>
      <c r="AM159" s="101">
        <f>AK159+AL159</f>
        <v>0.75047870281172091</v>
      </c>
    </row>
    <row r="160" spans="1:53">
      <c r="A160" s="1" t="s">
        <v>73</v>
      </c>
      <c r="B160" s="141">
        <v>35</v>
      </c>
      <c r="C160" s="7">
        <v>35.256599999999999</v>
      </c>
      <c r="D160">
        <v>1</v>
      </c>
      <c r="E160" s="241">
        <v>1.1257600000000001</v>
      </c>
      <c r="F160" s="27">
        <v>3.1E-4</v>
      </c>
      <c r="G160" s="27">
        <v>0.111711</v>
      </c>
      <c r="H160" s="22">
        <f>G160/0.0075</f>
        <v>14.894800000000002</v>
      </c>
      <c r="I160" s="20"/>
      <c r="J160" s="275"/>
      <c r="K160" s="16">
        <v>117700</v>
      </c>
      <c r="L160" s="16"/>
      <c r="M160" s="275">
        <f t="shared" ref="M160:M165" si="187">K160+L160</f>
        <v>117700</v>
      </c>
      <c r="N160" s="16">
        <v>3401000</v>
      </c>
      <c r="O160" s="16"/>
      <c r="P160" s="275">
        <f t="shared" ref="P160:P165" si="188">N160+O160</f>
        <v>3401000</v>
      </c>
      <c r="Q160" s="16">
        <v>1630</v>
      </c>
      <c r="R160" s="16"/>
      <c r="S160" s="275">
        <f t="shared" ref="S160:S165" si="189">Q160+R160</f>
        <v>1630</v>
      </c>
      <c r="T160" s="16">
        <v>33.590000000000003</v>
      </c>
      <c r="U160" s="16"/>
      <c r="V160" s="275">
        <f t="shared" ref="V160:V165" si="190">T160+U160</f>
        <v>33.590000000000003</v>
      </c>
      <c r="W160" s="16">
        <v>1.573</v>
      </c>
      <c r="X160" s="16"/>
      <c r="Y160" s="275">
        <f t="shared" ref="Y160:Y165" si="191">W160+X160</f>
        <v>1.573</v>
      </c>
      <c r="Z160" s="16">
        <v>1.0630000000000001E-2</v>
      </c>
      <c r="AA160" s="16"/>
      <c r="AB160" s="16">
        <f t="shared" ref="AB160:AB165" si="192">Z160+AA160</f>
        <v>1.0630000000000001E-2</v>
      </c>
      <c r="AC160" s="20">
        <f t="shared" ref="AC160:AC165" si="193">(Q160+T160+W160+Z160)/1000</f>
        <v>1.66517363</v>
      </c>
      <c r="AD160" s="16"/>
      <c r="AE160" s="316">
        <f t="shared" ref="AE160:AE165" si="194">AC160+AD160</f>
        <v>1.66517363</v>
      </c>
      <c r="AF160" s="34"/>
      <c r="AG160" s="16" t="e">
        <f t="shared" ref="AG160:AH165" si="195">R160/AD160</f>
        <v>#DIV/0!</v>
      </c>
      <c r="AH160" s="26">
        <f t="shared" ref="AH160:AH165" si="196">S160/AE160/1000</f>
        <v>0.97887689946182965</v>
      </c>
      <c r="AI160" s="105">
        <v>2.7014199999999999E-3</v>
      </c>
      <c r="AJ160" s="104"/>
      <c r="AK160" s="105">
        <f t="shared" si="185"/>
        <v>7.3611564354247596</v>
      </c>
      <c r="AL160" s="104"/>
      <c r="AM160" s="101">
        <f t="shared" ref="AM160:AM165" si="197">AK160+AL160</f>
        <v>7.3611564354247596</v>
      </c>
    </row>
    <row r="161" spans="1:53">
      <c r="A161" s="194" t="e" vm="1">
        <v>#VALUE!</v>
      </c>
      <c r="B161" s="195"/>
      <c r="C161" s="7">
        <v>176.28299999999999</v>
      </c>
      <c r="D161">
        <v>5</v>
      </c>
      <c r="E161" s="241">
        <v>1.0890599999999999</v>
      </c>
      <c r="F161" s="27">
        <v>3.1E-4</v>
      </c>
      <c r="G161" s="27">
        <v>8.1777000000000002E-2</v>
      </c>
      <c r="H161" s="22">
        <f t="shared" ref="H161:H165" si="198">G161/0.0075</f>
        <v>10.903600000000001</v>
      </c>
      <c r="I161" s="20"/>
      <c r="J161" s="275"/>
      <c r="K161" s="16">
        <v>102400</v>
      </c>
      <c r="L161" s="16"/>
      <c r="M161" s="275">
        <f t="shared" si="187"/>
        <v>102400</v>
      </c>
      <c r="N161" s="16">
        <v>3392000</v>
      </c>
      <c r="O161" s="16"/>
      <c r="P161" s="275">
        <f t="shared" si="188"/>
        <v>3392000</v>
      </c>
      <c r="Q161" s="16">
        <v>7254</v>
      </c>
      <c r="R161" s="16"/>
      <c r="S161" s="275">
        <f t="shared" si="189"/>
        <v>7254</v>
      </c>
      <c r="T161" s="16">
        <v>649.9</v>
      </c>
      <c r="U161" s="16"/>
      <c r="V161" s="275">
        <f t="shared" si="190"/>
        <v>649.9</v>
      </c>
      <c r="W161" s="16">
        <v>147.1</v>
      </c>
      <c r="X161" s="16"/>
      <c r="Y161" s="275">
        <f t="shared" si="191"/>
        <v>147.1</v>
      </c>
      <c r="Z161" s="16">
        <v>5.3220000000000001</v>
      </c>
      <c r="AA161" s="16"/>
      <c r="AB161" s="16">
        <f t="shared" si="192"/>
        <v>5.3220000000000001</v>
      </c>
      <c r="AC161" s="20">
        <f t="shared" si="193"/>
        <v>8.0563219999999998</v>
      </c>
      <c r="AD161" s="16"/>
      <c r="AE161" s="316">
        <f t="shared" si="194"/>
        <v>8.0563219999999998</v>
      </c>
      <c r="AF161" s="34"/>
      <c r="AG161" s="16" t="e">
        <f t="shared" si="195"/>
        <v>#DIV/0!</v>
      </c>
      <c r="AH161" s="26">
        <f t="shared" si="196"/>
        <v>0.90041088228598609</v>
      </c>
      <c r="AI161" s="105">
        <v>2.5719699999999998E-3</v>
      </c>
      <c r="AJ161" s="104"/>
      <c r="AK161" s="105">
        <f t="shared" si="185"/>
        <v>35.042076976589001</v>
      </c>
      <c r="AL161" s="104"/>
      <c r="AM161" s="101">
        <f t="shared" si="197"/>
        <v>35.042076976589001</v>
      </c>
    </row>
    <row r="162" spans="1:53">
      <c r="A162" s="194"/>
      <c r="B162" s="195"/>
      <c r="C162" s="7">
        <v>352.56599999999997</v>
      </c>
      <c r="D162">
        <v>10</v>
      </c>
      <c r="E162" s="241">
        <v>1.04145</v>
      </c>
      <c r="F162" s="27">
        <v>3.3E-4</v>
      </c>
      <c r="G162" s="27">
        <v>3.9800000000000002E-2</v>
      </c>
      <c r="H162" s="22">
        <f t="shared" si="198"/>
        <v>5.3066666666666675</v>
      </c>
      <c r="I162" s="20"/>
      <c r="J162" s="275"/>
      <c r="K162" s="16">
        <v>85860</v>
      </c>
      <c r="L162" s="16"/>
      <c r="M162" s="275">
        <f t="shared" si="187"/>
        <v>85860</v>
      </c>
      <c r="N162" s="16">
        <v>3381000</v>
      </c>
      <c r="O162" s="16"/>
      <c r="P162" s="275">
        <f t="shared" si="188"/>
        <v>3381000</v>
      </c>
      <c r="Q162" s="16">
        <v>11860</v>
      </c>
      <c r="R162" s="16"/>
      <c r="S162" s="275">
        <f t="shared" si="189"/>
        <v>11860</v>
      </c>
      <c r="T162" s="16">
        <v>1863</v>
      </c>
      <c r="U162" s="16"/>
      <c r="V162" s="275">
        <f t="shared" si="190"/>
        <v>1863</v>
      </c>
      <c r="W162" s="16">
        <v>722.5</v>
      </c>
      <c r="X162" s="16"/>
      <c r="Y162" s="275">
        <f t="shared" si="191"/>
        <v>722.5</v>
      </c>
      <c r="Z162" s="16">
        <v>56.73</v>
      </c>
      <c r="AA162" s="16"/>
      <c r="AB162" s="16">
        <f t="shared" si="192"/>
        <v>56.73</v>
      </c>
      <c r="AC162" s="20">
        <f t="shared" si="193"/>
        <v>14.502229999999999</v>
      </c>
      <c r="AD162" s="16"/>
      <c r="AE162" s="316">
        <f t="shared" si="194"/>
        <v>14.502229999999999</v>
      </c>
      <c r="AF162" s="34"/>
      <c r="AG162" s="16" t="e">
        <f t="shared" si="195"/>
        <v>#DIV/0!</v>
      </c>
      <c r="AH162" s="26">
        <f t="shared" si="196"/>
        <v>0.81780526167354961</v>
      </c>
      <c r="AI162" s="105">
        <v>2.4878499999999998E-3</v>
      </c>
      <c r="AJ162" s="104"/>
      <c r="AK162" s="105">
        <f t="shared" si="185"/>
        <v>67.79195029973674</v>
      </c>
      <c r="AL162" s="104"/>
      <c r="AM162" s="101">
        <f t="shared" si="197"/>
        <v>67.79195029973674</v>
      </c>
      <c r="BA162" t="s">
        <v>36</v>
      </c>
    </row>
    <row r="163" spans="1:53">
      <c r="A163" s="194"/>
      <c r="B163" s="195"/>
      <c r="C163" s="7">
        <v>528.84900000000005</v>
      </c>
      <c r="D163">
        <v>15</v>
      </c>
      <c r="E163" s="241">
        <v>0.99824000000000002</v>
      </c>
      <c r="F163" s="27">
        <v>3.3E-4</v>
      </c>
      <c r="G163" s="27">
        <v>-1.763E-3</v>
      </c>
      <c r="H163" s="22">
        <f t="shared" si="198"/>
        <v>-0.23506666666666667</v>
      </c>
      <c r="I163" s="20"/>
      <c r="J163" s="275"/>
      <c r="K163" s="16">
        <v>71480</v>
      </c>
      <c r="L163" s="16"/>
      <c r="M163" s="275">
        <f t="shared" si="187"/>
        <v>71480</v>
      </c>
      <c r="N163" s="16">
        <v>3369000</v>
      </c>
      <c r="O163" s="16"/>
      <c r="P163" s="275">
        <f t="shared" si="188"/>
        <v>3369000</v>
      </c>
      <c r="Q163" s="16">
        <v>14810</v>
      </c>
      <c r="R163" s="16"/>
      <c r="S163" s="339">
        <f t="shared" si="189"/>
        <v>14810</v>
      </c>
      <c r="T163" s="16">
        <v>3207</v>
      </c>
      <c r="U163" s="16"/>
      <c r="V163" s="275">
        <f t="shared" si="190"/>
        <v>3207</v>
      </c>
      <c r="W163" s="16">
        <v>1551</v>
      </c>
      <c r="X163" s="16"/>
      <c r="Y163" s="275">
        <f t="shared" si="191"/>
        <v>1551</v>
      </c>
      <c r="Z163" s="16">
        <v>199.3</v>
      </c>
      <c r="AA163" s="16"/>
      <c r="AB163" s="16">
        <f t="shared" si="192"/>
        <v>199.3</v>
      </c>
      <c r="AC163" s="20">
        <f t="shared" si="193"/>
        <v>19.767299999999999</v>
      </c>
      <c r="AD163" s="16"/>
      <c r="AE163" s="316">
        <f t="shared" si="194"/>
        <v>19.767299999999999</v>
      </c>
      <c r="AF163" s="34"/>
      <c r="AG163" s="16" t="e">
        <f t="shared" si="195"/>
        <v>#DIV/0!</v>
      </c>
      <c r="AH163" s="26">
        <f t="shared" si="196"/>
        <v>0.7492171414406622</v>
      </c>
      <c r="AI163" s="105">
        <v>2.4535099999999999E-3</v>
      </c>
      <c r="AJ163" s="104"/>
      <c r="AK163" s="105">
        <f t="shared" si="185"/>
        <v>100.28431857622473</v>
      </c>
      <c r="AL163" s="104"/>
      <c r="AM163" s="101">
        <f t="shared" si="197"/>
        <v>100.28431857622473</v>
      </c>
    </row>
    <row r="164" spans="1:53" s="3" customFormat="1">
      <c r="A164" s="194"/>
      <c r="B164" s="195"/>
      <c r="C164" s="160">
        <v>705.13199999999995</v>
      </c>
      <c r="D164" s="3">
        <v>20</v>
      </c>
      <c r="E164" s="244">
        <v>0.95670999999999995</v>
      </c>
      <c r="F164" s="161">
        <v>3.1E-4</v>
      </c>
      <c r="G164" s="161">
        <v>-4.5248999999999998E-2</v>
      </c>
      <c r="H164" s="162">
        <f t="shared" si="198"/>
        <v>-6.0331999999999999</v>
      </c>
      <c r="I164" s="163"/>
      <c r="J164" s="276"/>
      <c r="K164" s="158">
        <v>58960</v>
      </c>
      <c r="L164" s="158"/>
      <c r="M164" s="276">
        <f t="shared" si="187"/>
        <v>58960</v>
      </c>
      <c r="N164" s="158">
        <v>3357000</v>
      </c>
      <c r="O164" s="158"/>
      <c r="P164" s="276">
        <f t="shared" si="188"/>
        <v>3357000</v>
      </c>
      <c r="Q164" s="158">
        <v>16680</v>
      </c>
      <c r="R164" s="158"/>
      <c r="S164" s="276">
        <f t="shared" si="189"/>
        <v>16680</v>
      </c>
      <c r="T164" s="158">
        <v>4556</v>
      </c>
      <c r="U164" s="158"/>
      <c r="V164" s="276">
        <f t="shared" si="190"/>
        <v>4556</v>
      </c>
      <c r="W164" s="158">
        <v>2438</v>
      </c>
      <c r="X164" s="158"/>
      <c r="Y164" s="276">
        <f t="shared" si="191"/>
        <v>2438</v>
      </c>
      <c r="Z164" s="158">
        <v>451.9</v>
      </c>
      <c r="AA164" s="158"/>
      <c r="AB164" s="158">
        <f t="shared" si="192"/>
        <v>451.9</v>
      </c>
      <c r="AC164" s="163">
        <f t="shared" si="193"/>
        <v>24.125900000000001</v>
      </c>
      <c r="AD164" s="158"/>
      <c r="AE164" s="320">
        <f t="shared" si="194"/>
        <v>24.125900000000001</v>
      </c>
      <c r="AF164" s="165"/>
      <c r="AG164" s="158" t="e">
        <f t="shared" si="195"/>
        <v>#DIV/0!</v>
      </c>
      <c r="AH164" s="26">
        <f t="shared" si="196"/>
        <v>0.69137317157080147</v>
      </c>
      <c r="AI164" s="154">
        <v>2.4457799999999998E-3</v>
      </c>
      <c r="AJ164" s="155"/>
      <c r="AK164" s="154">
        <f t="shared" si="185"/>
        <v>133.29115196180649</v>
      </c>
      <c r="AL164" s="155"/>
      <c r="AM164" s="167">
        <f t="shared" si="197"/>
        <v>133.29115196180649</v>
      </c>
    </row>
    <row r="165" spans="1:53" s="170" customFormat="1">
      <c r="A165" s="196"/>
      <c r="B165" s="197"/>
      <c r="C165" s="169">
        <v>881.41399999999999</v>
      </c>
      <c r="D165" s="170">
        <v>25</v>
      </c>
      <c r="E165" s="243">
        <v>0.91866000000000003</v>
      </c>
      <c r="F165" s="171">
        <v>3.2000000000000003E-4</v>
      </c>
      <c r="G165" s="171">
        <v>-8.8541999999999996E-2</v>
      </c>
      <c r="H165" s="172">
        <f t="shared" si="198"/>
        <v>-11.8056</v>
      </c>
      <c r="I165" s="173"/>
      <c r="J165" s="277"/>
      <c r="K165" s="158">
        <v>48100</v>
      </c>
      <c r="L165" s="159"/>
      <c r="M165" s="277">
        <f t="shared" si="187"/>
        <v>48100</v>
      </c>
      <c r="N165" s="158">
        <v>3344000</v>
      </c>
      <c r="O165" s="159"/>
      <c r="P165" s="277">
        <f t="shared" si="188"/>
        <v>3344000</v>
      </c>
      <c r="Q165" s="158">
        <v>17820</v>
      </c>
      <c r="R165" s="159"/>
      <c r="S165" s="277">
        <f t="shared" si="189"/>
        <v>17820</v>
      </c>
      <c r="T165" s="158">
        <v>5832</v>
      </c>
      <c r="U165" s="159"/>
      <c r="V165" s="277">
        <f t="shared" si="190"/>
        <v>5832</v>
      </c>
      <c r="W165" s="158">
        <v>3285</v>
      </c>
      <c r="X165" s="159"/>
      <c r="Y165" s="277">
        <f t="shared" si="191"/>
        <v>3285</v>
      </c>
      <c r="Z165" s="158">
        <v>815.7</v>
      </c>
      <c r="AA165" s="159"/>
      <c r="AB165" s="159">
        <f t="shared" si="192"/>
        <v>815.7</v>
      </c>
      <c r="AC165" s="173">
        <f t="shared" si="193"/>
        <v>27.752700000000001</v>
      </c>
      <c r="AD165" s="159"/>
      <c r="AE165" s="321">
        <f t="shared" si="194"/>
        <v>27.752700000000001</v>
      </c>
      <c r="AF165" s="175"/>
      <c r="AG165" s="159" t="e">
        <f t="shared" si="195"/>
        <v>#DIV/0!</v>
      </c>
      <c r="AH165" s="26">
        <f t="shared" si="196"/>
        <v>0.64209968759796343</v>
      </c>
      <c r="AI165" s="156">
        <v>2.4569100000000001E-3</v>
      </c>
      <c r="AJ165" s="157"/>
      <c r="AK165" s="156">
        <f t="shared" si="185"/>
        <v>167.37195936602271</v>
      </c>
      <c r="AL165" s="157"/>
      <c r="AM165" s="177">
        <f t="shared" si="197"/>
        <v>167.37195936602271</v>
      </c>
    </row>
    <row r="166" spans="1:53" ht="15" customHeight="1">
      <c r="E166" s="241"/>
      <c r="F166" s="27"/>
      <c r="G166" s="27"/>
      <c r="H166" s="22"/>
      <c r="I166" s="20"/>
      <c r="J166" s="275"/>
      <c r="K166" s="265"/>
      <c r="L166" s="16"/>
      <c r="M166" s="275"/>
      <c r="N166" s="265"/>
      <c r="O166" s="16"/>
      <c r="P166" s="275"/>
      <c r="Q166" s="265"/>
      <c r="R166" s="16"/>
      <c r="S166" s="275"/>
      <c r="T166" s="265"/>
      <c r="U166" s="16"/>
      <c r="V166" s="275"/>
      <c r="W166" s="265"/>
      <c r="X166" s="16"/>
      <c r="Y166" s="275"/>
      <c r="Z166" s="265"/>
      <c r="AA166" s="16"/>
      <c r="AB166" s="16"/>
      <c r="AC166" s="20"/>
      <c r="AD166" s="16"/>
      <c r="AF166" s="34"/>
      <c r="AG166" s="16"/>
      <c r="AH166" s="26"/>
    </row>
    <row r="167" spans="1:53" s="128" customFormat="1" ht="15" customHeight="1">
      <c r="C167" s="136"/>
      <c r="E167" s="253"/>
      <c r="F167" s="129"/>
      <c r="G167" s="129"/>
      <c r="H167" s="130"/>
      <c r="I167" s="131"/>
      <c r="J167" s="278"/>
      <c r="K167" s="267"/>
      <c r="L167" s="132"/>
      <c r="M167" s="278"/>
      <c r="N167" s="267"/>
      <c r="O167" s="132"/>
      <c r="P167" s="278"/>
      <c r="Q167" s="267"/>
      <c r="R167" s="132"/>
      <c r="S167" s="278"/>
      <c r="T167" s="267"/>
      <c r="U167" s="132"/>
      <c r="V167" s="278"/>
      <c r="W167" s="267"/>
      <c r="X167" s="132"/>
      <c r="Y167" s="278"/>
      <c r="Z167" s="267"/>
      <c r="AA167" s="132"/>
      <c r="AB167" s="132"/>
      <c r="AC167" s="131"/>
      <c r="AD167" s="132"/>
      <c r="AE167" s="317"/>
      <c r="AF167" s="134"/>
      <c r="AG167" s="132"/>
      <c r="AH167" s="135"/>
      <c r="AI167" s="136"/>
      <c r="AK167" s="136"/>
    </row>
    <row r="168" spans="1:53" s="128" customFormat="1" ht="15" customHeight="1">
      <c r="C168" s="136"/>
      <c r="E168" s="253"/>
      <c r="F168" s="129"/>
      <c r="G168" s="129"/>
      <c r="H168" s="130"/>
      <c r="I168" s="131"/>
      <c r="J168" s="278"/>
      <c r="K168" s="267"/>
      <c r="L168" s="132"/>
      <c r="M168" s="278"/>
      <c r="N168" s="267"/>
      <c r="O168" s="132"/>
      <c r="P168" s="278"/>
      <c r="Q168" s="267"/>
      <c r="R168" s="132"/>
      <c r="S168" s="278"/>
      <c r="T168" s="267"/>
      <c r="U168" s="132"/>
      <c r="V168" s="278"/>
      <c r="W168" s="267"/>
      <c r="X168" s="132"/>
      <c r="Y168" s="278"/>
      <c r="Z168" s="267"/>
      <c r="AA168" s="132"/>
      <c r="AB168" s="132"/>
      <c r="AC168" s="131"/>
      <c r="AD168" s="132"/>
      <c r="AE168" s="317"/>
      <c r="AF168" s="134"/>
      <c r="AG168" s="132"/>
      <c r="AH168" s="135"/>
      <c r="AI168" s="136"/>
      <c r="AK168" s="136"/>
    </row>
    <row r="169" spans="1:53" ht="15" customHeight="1">
      <c r="E169" s="241"/>
      <c r="F169" s="27"/>
      <c r="G169" s="27"/>
      <c r="H169" s="22"/>
      <c r="I169" s="20"/>
      <c r="J169" s="275"/>
      <c r="K169" s="265"/>
      <c r="L169" s="16"/>
      <c r="M169" s="275"/>
      <c r="N169" s="265"/>
      <c r="O169" s="16"/>
      <c r="P169" s="275"/>
      <c r="Q169" s="265"/>
      <c r="R169" s="16"/>
      <c r="S169" s="275"/>
      <c r="T169" s="265"/>
      <c r="U169" s="16"/>
      <c r="V169" s="275"/>
      <c r="W169" s="265"/>
      <c r="X169" s="16"/>
      <c r="Y169" s="275"/>
      <c r="Z169" s="265"/>
      <c r="AA169" s="16"/>
      <c r="AB169" s="16"/>
      <c r="AC169" s="20"/>
      <c r="AD169" s="16"/>
      <c r="AF169" s="34"/>
      <c r="AG169" s="16"/>
      <c r="AH169" s="26"/>
    </row>
    <row r="170" spans="1:53" s="211" customFormat="1">
      <c r="A170" s="300" t="s">
        <v>1</v>
      </c>
      <c r="B170" s="300" t="s">
        <v>96</v>
      </c>
      <c r="C170" s="301"/>
      <c r="E170" s="302"/>
      <c r="I170" s="210" t="s">
        <v>22</v>
      </c>
      <c r="J170" s="303"/>
      <c r="K170" s="300" t="s">
        <v>25</v>
      </c>
      <c r="M170" s="303"/>
      <c r="N170" s="300" t="s">
        <v>26</v>
      </c>
      <c r="O170" s="300"/>
      <c r="P170" s="304"/>
      <c r="Q170" s="300" t="s">
        <v>27</v>
      </c>
      <c r="S170" s="303"/>
      <c r="T170" s="300" t="s">
        <v>28</v>
      </c>
      <c r="U170" s="300"/>
      <c r="V170" s="304"/>
      <c r="W170" s="300" t="s">
        <v>29</v>
      </c>
      <c r="Y170" s="303"/>
      <c r="Z170" s="300" t="s">
        <v>54</v>
      </c>
      <c r="AC170" s="210" t="s">
        <v>30</v>
      </c>
      <c r="AE170" s="328"/>
      <c r="AF170" s="210" t="s">
        <v>34</v>
      </c>
      <c r="AI170" s="210"/>
      <c r="AK170" s="210"/>
    </row>
    <row r="171" spans="1:53" s="98" customFormat="1">
      <c r="A171" s="95" t="s">
        <v>15</v>
      </c>
      <c r="B171" s="96" t="s">
        <v>53</v>
      </c>
      <c r="C171" s="97" t="s">
        <v>21</v>
      </c>
      <c r="D171" s="95" t="s">
        <v>17</v>
      </c>
      <c r="E171" s="251" t="s">
        <v>18</v>
      </c>
      <c r="F171" s="95" t="s">
        <v>19</v>
      </c>
      <c r="G171" s="95" t="s">
        <v>20</v>
      </c>
      <c r="H171" s="95" t="s">
        <v>35</v>
      </c>
      <c r="I171" s="97" t="s">
        <v>23</v>
      </c>
      <c r="J171" s="233" t="s">
        <v>24</v>
      </c>
      <c r="K171" s="264" t="s">
        <v>31</v>
      </c>
      <c r="L171" s="95" t="s">
        <v>32</v>
      </c>
      <c r="M171" s="233" t="s">
        <v>33</v>
      </c>
      <c r="N171" s="264" t="s">
        <v>31</v>
      </c>
      <c r="O171" s="95" t="s">
        <v>32</v>
      </c>
      <c r="P171" s="233" t="s">
        <v>33</v>
      </c>
      <c r="Q171" s="264" t="s">
        <v>31</v>
      </c>
      <c r="R171" s="95" t="s">
        <v>32</v>
      </c>
      <c r="S171" s="233" t="s">
        <v>33</v>
      </c>
      <c r="T171" s="264" t="s">
        <v>31</v>
      </c>
      <c r="U171" s="95" t="s">
        <v>32</v>
      </c>
      <c r="V171" s="233" t="s">
        <v>33</v>
      </c>
      <c r="W171" s="264" t="s">
        <v>31</v>
      </c>
      <c r="X171" s="95" t="s">
        <v>32</v>
      </c>
      <c r="Y171" s="233" t="s">
        <v>33</v>
      </c>
      <c r="Z171" s="264" t="s">
        <v>31</v>
      </c>
      <c r="AA171" s="95" t="s">
        <v>32</v>
      </c>
      <c r="AB171" s="95" t="s">
        <v>33</v>
      </c>
      <c r="AC171" s="97" t="s">
        <v>31</v>
      </c>
      <c r="AD171" s="95" t="s">
        <v>32</v>
      </c>
      <c r="AE171" s="319" t="s">
        <v>33</v>
      </c>
      <c r="AF171" s="97" t="s">
        <v>31</v>
      </c>
      <c r="AG171" s="95" t="s">
        <v>32</v>
      </c>
      <c r="AH171" s="95" t="s">
        <v>33</v>
      </c>
      <c r="AI171" s="97"/>
      <c r="AJ171" s="95"/>
      <c r="AK171" s="97"/>
      <c r="AL171" s="95"/>
      <c r="AM171" s="95"/>
    </row>
    <row r="172" spans="1:53" s="98" customFormat="1">
      <c r="A172" s="95" t="s">
        <v>16</v>
      </c>
      <c r="B172" s="96" t="s">
        <v>72</v>
      </c>
      <c r="C172" s="99">
        <v>0</v>
      </c>
      <c r="D172" s="98">
        <v>0</v>
      </c>
      <c r="E172" s="255">
        <v>1.0440799999999999</v>
      </c>
      <c r="F172" s="100">
        <v>2.7E-4</v>
      </c>
      <c r="G172" s="100">
        <v>4.2219E-2</v>
      </c>
      <c r="H172" s="101">
        <f>G172/0.0075</f>
        <v>5.6292</v>
      </c>
      <c r="I172" s="102">
        <v>0.96824100000000002</v>
      </c>
      <c r="J172" s="282">
        <v>3.1759000000000003E-2</v>
      </c>
      <c r="K172" s="268"/>
      <c r="M172" s="286"/>
      <c r="N172" s="268"/>
      <c r="P172" s="286"/>
      <c r="Q172" s="268">
        <v>0</v>
      </c>
      <c r="R172" s="98">
        <v>0</v>
      </c>
      <c r="S172" s="287">
        <f t="shared" ref="S172:S179" si="199">Q172+R172</f>
        <v>0</v>
      </c>
      <c r="T172" s="268"/>
      <c r="U172" s="98">
        <v>0</v>
      </c>
      <c r="V172" s="287">
        <f t="shared" ref="V172" si="200">T172+U172</f>
        <v>0</v>
      </c>
      <c r="W172" s="268">
        <v>0</v>
      </c>
      <c r="X172" s="98">
        <v>0</v>
      </c>
      <c r="Y172" s="287">
        <f t="shared" ref="Y172" si="201">W172+X172</f>
        <v>0</v>
      </c>
      <c r="Z172" s="268">
        <v>0</v>
      </c>
      <c r="AA172" s="98">
        <v>0</v>
      </c>
      <c r="AB172" s="104">
        <f t="shared" ref="AB172" si="202">Z172+AA172</f>
        <v>0</v>
      </c>
      <c r="AC172" s="105">
        <f t="shared" ref="AC172:AD172" si="203">(Q172+T172+W172+Z172)/1000</f>
        <v>0</v>
      </c>
      <c r="AD172" s="105">
        <f t="shared" si="203"/>
        <v>0</v>
      </c>
      <c r="AE172" s="329">
        <v>0</v>
      </c>
      <c r="AF172" s="99"/>
      <c r="AI172" s="105"/>
      <c r="AJ172" s="104"/>
      <c r="AK172" s="105"/>
      <c r="AM172" s="101"/>
    </row>
    <row r="173" spans="1:53" s="98" customFormat="1">
      <c r="A173" s="95" t="s">
        <v>77</v>
      </c>
      <c r="B173" s="95" t="s">
        <v>78</v>
      </c>
      <c r="C173" s="99">
        <v>5.2095799999999999</v>
      </c>
      <c r="D173" s="98">
        <v>0.1</v>
      </c>
      <c r="E173" s="255">
        <v>0.98631000000000002</v>
      </c>
      <c r="F173" s="100">
        <v>2.1000000000000001E-4</v>
      </c>
      <c r="G173" s="100">
        <v>-1.388E-2</v>
      </c>
      <c r="H173" s="101">
        <f>G173/0.0075</f>
        <v>-1.8506666666666667</v>
      </c>
      <c r="I173" s="102">
        <v>0.97000399999999998</v>
      </c>
      <c r="J173" s="282">
        <v>2.9995500000000001E-2</v>
      </c>
      <c r="K173" s="269"/>
      <c r="L173" s="104"/>
      <c r="M173" s="287">
        <f t="shared" ref="M173:M179" si="204">K173+L173</f>
        <v>0</v>
      </c>
      <c r="N173" s="269"/>
      <c r="O173" s="104"/>
      <c r="P173" s="287">
        <f t="shared" ref="P173:P179" si="205">N173+O173</f>
        <v>0</v>
      </c>
      <c r="Q173" s="269"/>
      <c r="R173" s="104"/>
      <c r="S173" s="287">
        <f t="shared" si="199"/>
        <v>0</v>
      </c>
      <c r="T173" s="269"/>
      <c r="U173" s="104"/>
      <c r="V173" s="287">
        <f>T173+U173</f>
        <v>0</v>
      </c>
      <c r="W173" s="269"/>
      <c r="X173" s="104"/>
      <c r="Y173" s="287">
        <f t="shared" ref="Y173:Y179" si="206">W173+X173</f>
        <v>0</v>
      </c>
      <c r="Z173" s="269"/>
      <c r="AA173" s="104"/>
      <c r="AB173" s="104">
        <f t="shared" ref="AB173:AB179" si="207">Z173+AA173</f>
        <v>0</v>
      </c>
      <c r="AC173" s="105">
        <f t="shared" ref="AC173:AD178" si="208">(Q173+T173+W173+Z173)/1000</f>
        <v>0</v>
      </c>
      <c r="AD173" s="105">
        <f t="shared" si="208"/>
        <v>0</v>
      </c>
      <c r="AE173" s="329">
        <f t="shared" ref="AE173:AE179" si="209">AC173+AD173</f>
        <v>0</v>
      </c>
      <c r="AF173" s="107" t="e">
        <f t="shared" ref="AF173:AG178" si="210">Q173/AC173/1000</f>
        <v>#DIV/0!</v>
      </c>
      <c r="AG173" s="107" t="e">
        <f t="shared" si="210"/>
        <v>#DIV/0!</v>
      </c>
      <c r="AH173" s="101" t="e">
        <f t="shared" ref="AH173:AH179" si="211">S173/AE173</f>
        <v>#DIV/0!</v>
      </c>
      <c r="AI173" s="105"/>
      <c r="AJ173" s="104"/>
      <c r="AK173" s="105"/>
      <c r="AL173" s="101"/>
      <c r="AM173" s="101"/>
    </row>
    <row r="174" spans="1:53" s="98" customFormat="1">
      <c r="A174" s="95" t="s">
        <v>73</v>
      </c>
      <c r="B174" s="286">
        <v>0</v>
      </c>
      <c r="C174" s="99">
        <v>52.095799999999997</v>
      </c>
      <c r="D174" s="98">
        <v>1</v>
      </c>
      <c r="E174" s="255">
        <v>0.97909999999999997</v>
      </c>
      <c r="F174" s="100">
        <v>2.1000000000000001E-4</v>
      </c>
      <c r="G174" s="100">
        <v>-2.1346E-2</v>
      </c>
      <c r="H174" s="101">
        <f t="shared" ref="H174:H179" si="212">G174/0.0075</f>
        <v>-2.8461333333333334</v>
      </c>
      <c r="I174" s="102">
        <v>0.96618300000000001</v>
      </c>
      <c r="J174" s="282">
        <v>3.3817399999999997E-2</v>
      </c>
      <c r="K174" s="269"/>
      <c r="L174" s="104"/>
      <c r="M174" s="287">
        <f t="shared" si="204"/>
        <v>0</v>
      </c>
      <c r="N174" s="269"/>
      <c r="O174" s="104"/>
      <c r="P174" s="287">
        <f t="shared" si="205"/>
        <v>0</v>
      </c>
      <c r="Q174" s="269"/>
      <c r="R174" s="104"/>
      <c r="S174" s="287">
        <f t="shared" si="199"/>
        <v>0</v>
      </c>
      <c r="T174" s="269"/>
      <c r="U174" s="104"/>
      <c r="V174" s="287">
        <f>T174+U174</f>
        <v>0</v>
      </c>
      <c r="W174" s="269"/>
      <c r="X174" s="104"/>
      <c r="Y174" s="287">
        <f t="shared" si="206"/>
        <v>0</v>
      </c>
      <c r="Z174" s="269"/>
      <c r="AA174" s="104"/>
      <c r="AB174" s="104">
        <f t="shared" si="207"/>
        <v>0</v>
      </c>
      <c r="AC174" s="105">
        <f t="shared" si="208"/>
        <v>0</v>
      </c>
      <c r="AD174" s="105">
        <f t="shared" si="208"/>
        <v>0</v>
      </c>
      <c r="AE174" s="329">
        <f t="shared" si="209"/>
        <v>0</v>
      </c>
      <c r="AF174" s="107" t="e">
        <f t="shared" si="210"/>
        <v>#DIV/0!</v>
      </c>
      <c r="AG174" s="107" t="e">
        <f t="shared" si="210"/>
        <v>#DIV/0!</v>
      </c>
      <c r="AH174" s="101" t="e">
        <f t="shared" si="211"/>
        <v>#DIV/0!</v>
      </c>
      <c r="AI174" s="105"/>
      <c r="AJ174" s="104"/>
      <c r="AK174" s="105"/>
      <c r="AL174" s="101"/>
      <c r="AM174" s="101"/>
    </row>
    <row r="175" spans="1:53" s="98" customFormat="1">
      <c r="A175" s="206" t="e" vm="2">
        <v>#VALUE!</v>
      </c>
      <c r="B175" s="207"/>
      <c r="C175" s="99">
        <v>260.47899999999998</v>
      </c>
      <c r="D175" s="98">
        <v>5</v>
      </c>
      <c r="E175" s="255">
        <v>0.95118000000000003</v>
      </c>
      <c r="F175" s="100">
        <v>2.3000000000000001E-4</v>
      </c>
      <c r="G175" s="100">
        <v>-5.1325999999999997E-2</v>
      </c>
      <c r="H175" s="101">
        <f t="shared" si="212"/>
        <v>-6.8434666666666661</v>
      </c>
      <c r="I175" s="102">
        <v>0.95241900000000002</v>
      </c>
      <c r="J175" s="282">
        <v>4.75813E-2</v>
      </c>
      <c r="K175" s="269"/>
      <c r="L175" s="104"/>
      <c r="M175" s="287">
        <f t="shared" si="204"/>
        <v>0</v>
      </c>
      <c r="N175" s="269"/>
      <c r="O175" s="104"/>
      <c r="P175" s="287">
        <f t="shared" si="205"/>
        <v>0</v>
      </c>
      <c r="Q175" s="269"/>
      <c r="R175" s="104"/>
      <c r="S175" s="287">
        <f t="shared" si="199"/>
        <v>0</v>
      </c>
      <c r="T175" s="269"/>
      <c r="U175" s="104"/>
      <c r="V175" s="287">
        <f>T175+U175</f>
        <v>0</v>
      </c>
      <c r="W175" s="269"/>
      <c r="X175" s="104"/>
      <c r="Y175" s="287">
        <f t="shared" si="206"/>
        <v>0</v>
      </c>
      <c r="Z175" s="269"/>
      <c r="AA175" s="104"/>
      <c r="AB175" s="104">
        <f t="shared" si="207"/>
        <v>0</v>
      </c>
      <c r="AC175" s="105">
        <f t="shared" si="208"/>
        <v>0</v>
      </c>
      <c r="AD175" s="105">
        <f t="shared" si="208"/>
        <v>0</v>
      </c>
      <c r="AE175" s="329">
        <f t="shared" si="209"/>
        <v>0</v>
      </c>
      <c r="AF175" s="107" t="e">
        <f t="shared" si="210"/>
        <v>#DIV/0!</v>
      </c>
      <c r="AG175" s="107" t="e">
        <f t="shared" si="210"/>
        <v>#DIV/0!</v>
      </c>
      <c r="AH175" s="101" t="e">
        <f t="shared" si="211"/>
        <v>#DIV/0!</v>
      </c>
      <c r="AI175" s="105"/>
      <c r="AJ175" s="104"/>
      <c r="AK175" s="105"/>
      <c r="AL175" s="101"/>
      <c r="AM175" s="101"/>
      <c r="BA175" s="98" t="s">
        <v>36</v>
      </c>
    </row>
    <row r="176" spans="1:53" s="98" customFormat="1">
      <c r="A176" s="206"/>
      <c r="B176" s="207"/>
      <c r="C176" s="99">
        <v>520.95799999999997</v>
      </c>
      <c r="D176" s="98">
        <v>10</v>
      </c>
      <c r="E176" s="255">
        <v>0.90968000000000004</v>
      </c>
      <c r="F176" s="100">
        <v>2.1000000000000001E-4</v>
      </c>
      <c r="G176" s="100">
        <v>-9.9288000000000001E-2</v>
      </c>
      <c r="H176" s="101">
        <f t="shared" si="212"/>
        <v>-13.2384</v>
      </c>
      <c r="I176" s="102">
        <v>0.93803999999999998</v>
      </c>
      <c r="J176" s="282">
        <v>6.1960000000000001E-2</v>
      </c>
      <c r="K176" s="269"/>
      <c r="L176" s="104"/>
      <c r="M176" s="287">
        <f t="shared" si="204"/>
        <v>0</v>
      </c>
      <c r="N176" s="269"/>
      <c r="O176" s="104"/>
      <c r="P176" s="287">
        <f t="shared" si="205"/>
        <v>0</v>
      </c>
      <c r="Q176" s="269"/>
      <c r="R176" s="104"/>
      <c r="S176" s="287">
        <f t="shared" si="199"/>
        <v>0</v>
      </c>
      <c r="T176" s="269"/>
      <c r="U176" s="104"/>
      <c r="V176" s="287">
        <f t="shared" ref="V176:V179" si="213">T176+U176</f>
        <v>0</v>
      </c>
      <c r="W176" s="269"/>
      <c r="X176" s="104"/>
      <c r="Y176" s="287">
        <f t="shared" si="206"/>
        <v>0</v>
      </c>
      <c r="Z176" s="269"/>
      <c r="AA176" s="104"/>
      <c r="AB176" s="104">
        <f t="shared" si="207"/>
        <v>0</v>
      </c>
      <c r="AC176" s="105">
        <f t="shared" si="208"/>
        <v>0</v>
      </c>
      <c r="AD176" s="105">
        <f t="shared" si="208"/>
        <v>0</v>
      </c>
      <c r="AE176" s="329">
        <f t="shared" si="209"/>
        <v>0</v>
      </c>
      <c r="AF176" s="107" t="e">
        <f t="shared" si="210"/>
        <v>#DIV/0!</v>
      </c>
      <c r="AG176" s="107" t="e">
        <f t="shared" si="210"/>
        <v>#DIV/0!</v>
      </c>
      <c r="AH176" s="101" t="e">
        <f t="shared" si="211"/>
        <v>#DIV/0!</v>
      </c>
      <c r="AI176" s="105"/>
      <c r="AJ176" s="104"/>
      <c r="AK176" s="105"/>
      <c r="AL176" s="101"/>
      <c r="AM176" s="101"/>
    </row>
    <row r="177" spans="1:53" s="98" customFormat="1">
      <c r="A177" s="206"/>
      <c r="B177" s="207"/>
      <c r="C177" s="99">
        <v>781.43700000000001</v>
      </c>
      <c r="D177" s="98">
        <v>15</v>
      </c>
      <c r="E177" s="255">
        <v>0.87248999999999999</v>
      </c>
      <c r="F177" s="100">
        <v>2.1000000000000001E-4</v>
      </c>
      <c r="G177" s="100">
        <v>-0.146145</v>
      </c>
      <c r="H177" s="101">
        <f t="shared" si="212"/>
        <v>-19.486000000000001</v>
      </c>
      <c r="I177" s="102">
        <v>0.92530400000000002</v>
      </c>
      <c r="J177" s="282">
        <v>7.4695700000000004E-2</v>
      </c>
      <c r="K177" s="269"/>
      <c r="L177" s="104"/>
      <c r="M177" s="287">
        <f t="shared" si="204"/>
        <v>0</v>
      </c>
      <c r="N177" s="269"/>
      <c r="O177" s="104"/>
      <c r="P177" s="287">
        <f t="shared" si="205"/>
        <v>0</v>
      </c>
      <c r="Q177" s="269"/>
      <c r="R177" s="104"/>
      <c r="S177" s="287">
        <f t="shared" si="199"/>
        <v>0</v>
      </c>
      <c r="T177" s="269"/>
      <c r="U177" s="104"/>
      <c r="V177" s="287">
        <f t="shared" si="213"/>
        <v>0</v>
      </c>
      <c r="W177" s="269"/>
      <c r="X177" s="104"/>
      <c r="Y177" s="287">
        <f t="shared" si="206"/>
        <v>0</v>
      </c>
      <c r="Z177" s="269"/>
      <c r="AA177" s="104"/>
      <c r="AB177" s="104">
        <f t="shared" si="207"/>
        <v>0</v>
      </c>
      <c r="AC177" s="105">
        <f t="shared" si="208"/>
        <v>0</v>
      </c>
      <c r="AD177" s="105">
        <f t="shared" si="208"/>
        <v>0</v>
      </c>
      <c r="AE177" s="329">
        <f t="shared" si="209"/>
        <v>0</v>
      </c>
      <c r="AF177" s="107" t="e">
        <f t="shared" si="210"/>
        <v>#DIV/0!</v>
      </c>
      <c r="AG177" s="107" t="e">
        <f t="shared" si="210"/>
        <v>#DIV/0!</v>
      </c>
      <c r="AH177" s="101" t="e">
        <f t="shared" si="211"/>
        <v>#DIV/0!</v>
      </c>
      <c r="AI177" s="105"/>
      <c r="AJ177" s="104"/>
      <c r="AK177" s="105"/>
      <c r="AL177" s="101"/>
      <c r="AM177" s="101"/>
    </row>
    <row r="178" spans="1:53" s="98" customFormat="1">
      <c r="A178" s="206"/>
      <c r="B178" s="207"/>
      <c r="C178" s="99">
        <v>1041.92</v>
      </c>
      <c r="D178" s="305">
        <v>20</v>
      </c>
      <c r="E178" s="255">
        <v>0.8387</v>
      </c>
      <c r="F178" s="100">
        <v>2.0000000000000001E-4</v>
      </c>
      <c r="G178" s="100">
        <v>-0.19232099999999999</v>
      </c>
      <c r="H178" s="101">
        <f t="shared" si="212"/>
        <v>-25.642800000000001</v>
      </c>
      <c r="I178" s="102">
        <v>0.91333699999999995</v>
      </c>
      <c r="J178" s="282">
        <v>8.6663299999999999E-2</v>
      </c>
      <c r="K178" s="269"/>
      <c r="L178" s="104"/>
      <c r="M178" s="287">
        <f t="shared" si="204"/>
        <v>0</v>
      </c>
      <c r="N178" s="269"/>
      <c r="O178" s="104"/>
      <c r="P178" s="287">
        <f t="shared" si="205"/>
        <v>0</v>
      </c>
      <c r="Q178" s="269"/>
      <c r="R178" s="104"/>
      <c r="S178" s="287">
        <f t="shared" si="199"/>
        <v>0</v>
      </c>
      <c r="T178" s="269"/>
      <c r="U178" s="104"/>
      <c r="V178" s="287">
        <f t="shared" si="213"/>
        <v>0</v>
      </c>
      <c r="W178" s="269"/>
      <c r="X178" s="104"/>
      <c r="Y178" s="287">
        <f t="shared" si="206"/>
        <v>0</v>
      </c>
      <c r="Z178" s="269"/>
      <c r="AA178" s="104"/>
      <c r="AB178" s="104">
        <f t="shared" si="207"/>
        <v>0</v>
      </c>
      <c r="AC178" s="105">
        <f t="shared" si="208"/>
        <v>0</v>
      </c>
      <c r="AD178" s="105">
        <f t="shared" si="208"/>
        <v>0</v>
      </c>
      <c r="AE178" s="329">
        <f t="shared" si="209"/>
        <v>0</v>
      </c>
      <c r="AF178" s="107" t="e">
        <f t="shared" si="210"/>
        <v>#DIV/0!</v>
      </c>
      <c r="AG178" s="107" t="e">
        <f t="shared" si="210"/>
        <v>#DIV/0!</v>
      </c>
      <c r="AH178" s="101" t="e">
        <f t="shared" si="211"/>
        <v>#DIV/0!</v>
      </c>
      <c r="AI178" s="105"/>
      <c r="AJ178" s="104"/>
      <c r="AK178" s="105"/>
      <c r="AL178" s="101"/>
      <c r="AM178" s="101"/>
    </row>
    <row r="179" spans="1:53" s="110" customFormat="1">
      <c r="A179" s="208"/>
      <c r="B179" s="209"/>
      <c r="C179" s="109">
        <v>1302.4000000000001</v>
      </c>
      <c r="D179" s="306">
        <v>25</v>
      </c>
      <c r="E179" s="256">
        <v>0.80906999999999996</v>
      </c>
      <c r="F179" s="111">
        <v>2.1000000000000001E-4</v>
      </c>
      <c r="G179" s="111">
        <v>-0.235987</v>
      </c>
      <c r="H179" s="112">
        <f t="shared" si="212"/>
        <v>-31.464933333333335</v>
      </c>
      <c r="I179" s="113">
        <v>0.90201699999999996</v>
      </c>
      <c r="J179" s="283">
        <v>9.7983500000000001E-2</v>
      </c>
      <c r="K179" s="270"/>
      <c r="L179" s="116"/>
      <c r="M179" s="288">
        <f t="shared" si="204"/>
        <v>0</v>
      </c>
      <c r="N179" s="270"/>
      <c r="O179" s="116"/>
      <c r="P179" s="288">
        <f t="shared" si="205"/>
        <v>0</v>
      </c>
      <c r="Q179" s="270"/>
      <c r="R179" s="116"/>
      <c r="S179" s="288">
        <f t="shared" si="199"/>
        <v>0</v>
      </c>
      <c r="T179" s="270"/>
      <c r="U179" s="116"/>
      <c r="V179" s="288">
        <f t="shared" si="213"/>
        <v>0</v>
      </c>
      <c r="W179" s="270"/>
      <c r="X179" s="116"/>
      <c r="Y179" s="288">
        <f t="shared" si="206"/>
        <v>0</v>
      </c>
      <c r="Z179" s="270"/>
      <c r="AA179" s="116"/>
      <c r="AB179" s="116">
        <f t="shared" si="207"/>
        <v>0</v>
      </c>
      <c r="AC179" s="117">
        <f t="shared" ref="AC179:AD179" si="214">Q179+T179+W179+Z179</f>
        <v>0</v>
      </c>
      <c r="AD179" s="117">
        <f t="shared" si="214"/>
        <v>0</v>
      </c>
      <c r="AE179" s="330">
        <f t="shared" si="209"/>
        <v>0</v>
      </c>
      <c r="AF179" s="118" t="e">
        <f t="shared" ref="AF179:AG179" si="215">Q179/AC179</f>
        <v>#DIV/0!</v>
      </c>
      <c r="AG179" s="112" t="e">
        <f t="shared" si="215"/>
        <v>#DIV/0!</v>
      </c>
      <c r="AH179" s="112" t="e">
        <f t="shared" si="211"/>
        <v>#DIV/0!</v>
      </c>
      <c r="AI179" s="118"/>
      <c r="AJ179" s="112"/>
      <c r="AK179" s="105"/>
      <c r="AL179" s="112"/>
      <c r="AM179" s="101"/>
    </row>
    <row r="180" spans="1:53" ht="15" customHeight="1">
      <c r="E180" s="241"/>
      <c r="F180" s="27"/>
      <c r="G180" s="27"/>
      <c r="H180" s="22"/>
      <c r="I180" s="20"/>
      <c r="J180" s="275"/>
      <c r="K180" s="265"/>
      <c r="L180" s="16"/>
      <c r="M180" s="275"/>
      <c r="N180" s="265"/>
      <c r="O180" s="16"/>
      <c r="P180" s="275"/>
      <c r="Q180" s="265"/>
      <c r="R180" s="16"/>
      <c r="S180" s="275"/>
      <c r="T180" s="265"/>
      <c r="U180" s="16"/>
      <c r="V180" s="275"/>
      <c r="W180" s="265"/>
      <c r="X180" s="16"/>
      <c r="Y180" s="275"/>
      <c r="Z180" s="265"/>
      <c r="AA180" s="16"/>
      <c r="AB180" s="16"/>
      <c r="AC180" s="20"/>
      <c r="AD180" s="16"/>
      <c r="AF180" s="34"/>
      <c r="AG180" s="16"/>
      <c r="AH180" s="26"/>
    </row>
    <row r="181" spans="1:53" s="186" customFormat="1">
      <c r="A181" s="187" t="s">
        <v>1</v>
      </c>
      <c r="B181" s="187" t="s">
        <v>96</v>
      </c>
      <c r="C181" s="299"/>
      <c r="E181" s="250"/>
      <c r="I181" s="185" t="s">
        <v>22</v>
      </c>
      <c r="J181" s="232"/>
      <c r="K181" s="187" t="s">
        <v>25</v>
      </c>
      <c r="M181" s="232"/>
      <c r="N181" s="187" t="s">
        <v>26</v>
      </c>
      <c r="O181" s="187"/>
      <c r="P181" s="291"/>
      <c r="Q181" s="187" t="s">
        <v>27</v>
      </c>
      <c r="S181" s="232"/>
      <c r="T181" s="187" t="s">
        <v>28</v>
      </c>
      <c r="U181" s="187"/>
      <c r="V181" s="291"/>
      <c r="W181" s="187" t="s">
        <v>29</v>
      </c>
      <c r="Y181" s="232"/>
      <c r="Z181" s="187" t="s">
        <v>54</v>
      </c>
      <c r="AC181" s="185" t="s">
        <v>30</v>
      </c>
      <c r="AE181" s="318"/>
      <c r="AF181" s="185" t="s">
        <v>34</v>
      </c>
      <c r="AI181" s="185"/>
      <c r="AK181" s="185"/>
    </row>
    <row r="182" spans="1:53" s="98" customFormat="1">
      <c r="A182" s="95" t="s">
        <v>15</v>
      </c>
      <c r="B182" s="96" t="s">
        <v>53</v>
      </c>
      <c r="C182" s="97" t="s">
        <v>21</v>
      </c>
      <c r="D182" s="95" t="s">
        <v>17</v>
      </c>
      <c r="E182" s="251" t="s">
        <v>18</v>
      </c>
      <c r="F182" s="95" t="s">
        <v>19</v>
      </c>
      <c r="G182" s="95" t="s">
        <v>20</v>
      </c>
      <c r="H182" s="95" t="s">
        <v>35</v>
      </c>
      <c r="I182" s="97" t="s">
        <v>23</v>
      </c>
      <c r="J182" s="233" t="s">
        <v>24</v>
      </c>
      <c r="K182" s="264" t="s">
        <v>31</v>
      </c>
      <c r="L182" s="95" t="s">
        <v>32</v>
      </c>
      <c r="M182" s="233" t="s">
        <v>33</v>
      </c>
      <c r="N182" s="264" t="s">
        <v>31</v>
      </c>
      <c r="O182" s="95" t="s">
        <v>32</v>
      </c>
      <c r="P182" s="233" t="s">
        <v>33</v>
      </c>
      <c r="Q182" s="264" t="s">
        <v>31</v>
      </c>
      <c r="R182" s="95" t="s">
        <v>32</v>
      </c>
      <c r="S182" s="233" t="s">
        <v>33</v>
      </c>
      <c r="T182" s="264" t="s">
        <v>31</v>
      </c>
      <c r="U182" s="95" t="s">
        <v>32</v>
      </c>
      <c r="V182" s="233" t="s">
        <v>33</v>
      </c>
      <c r="W182" s="264" t="s">
        <v>31</v>
      </c>
      <c r="X182" s="95" t="s">
        <v>32</v>
      </c>
      <c r="Y182" s="233" t="s">
        <v>33</v>
      </c>
      <c r="Z182" s="264" t="s">
        <v>31</v>
      </c>
      <c r="AA182" s="95" t="s">
        <v>32</v>
      </c>
      <c r="AB182" s="95" t="s">
        <v>33</v>
      </c>
      <c r="AC182" s="97" t="s">
        <v>31</v>
      </c>
      <c r="AD182" s="95" t="s">
        <v>32</v>
      </c>
      <c r="AE182" s="319" t="s">
        <v>33</v>
      </c>
      <c r="AF182" s="97" t="s">
        <v>31</v>
      </c>
      <c r="AG182" s="95" t="s">
        <v>32</v>
      </c>
      <c r="AH182" s="95" t="s">
        <v>33</v>
      </c>
      <c r="AI182" s="97"/>
      <c r="AJ182" s="95"/>
      <c r="AK182" s="97"/>
      <c r="AL182" s="95"/>
      <c r="AM182" s="95"/>
    </row>
    <row r="183" spans="1:53" s="98" customFormat="1">
      <c r="A183" s="95" t="s">
        <v>16</v>
      </c>
      <c r="B183" s="96" t="s">
        <v>72</v>
      </c>
      <c r="C183" s="99">
        <v>0</v>
      </c>
      <c r="D183" s="98">
        <v>0</v>
      </c>
      <c r="E183" s="255">
        <v>1.19417</v>
      </c>
      <c r="F183" s="100">
        <v>2.5999999999999998E-4</v>
      </c>
      <c r="G183" s="100">
        <v>0.16259799999999999</v>
      </c>
      <c r="H183" s="101">
        <f>G183/0.0075</f>
        <v>21.679733333333335</v>
      </c>
      <c r="I183" s="102">
        <v>0.96852099999999997</v>
      </c>
      <c r="J183" s="282">
        <v>3.1479300000000002E-2</v>
      </c>
      <c r="K183" s="268"/>
      <c r="M183" s="286"/>
      <c r="N183" s="268"/>
      <c r="P183" s="286"/>
      <c r="Q183" s="268">
        <v>0</v>
      </c>
      <c r="R183" s="98">
        <v>0</v>
      </c>
      <c r="S183" s="287">
        <f t="shared" ref="S183:S190" si="216">Q183+R183</f>
        <v>0</v>
      </c>
      <c r="T183" s="268"/>
      <c r="U183" s="98">
        <v>0</v>
      </c>
      <c r="V183" s="287">
        <f t="shared" ref="V183" si="217">T183+U183</f>
        <v>0</v>
      </c>
      <c r="W183" s="268">
        <v>0</v>
      </c>
      <c r="X183" s="98">
        <v>0</v>
      </c>
      <c r="Y183" s="287">
        <f t="shared" ref="Y183:Y190" si="218">W183+X183</f>
        <v>0</v>
      </c>
      <c r="Z183" s="268">
        <v>0</v>
      </c>
      <c r="AA183" s="98">
        <v>0</v>
      </c>
      <c r="AB183" s="104">
        <f t="shared" ref="AB183:AB190" si="219">Z183+AA183</f>
        <v>0</v>
      </c>
      <c r="AC183" s="105">
        <f t="shared" ref="AC183:AC190" si="220">(Q183+T183+W183+Z183)/1000</f>
        <v>0</v>
      </c>
      <c r="AD183" s="105">
        <f t="shared" ref="AD183:AD190" si="221">(R183+U183+X183+AA183)/1000</f>
        <v>0</v>
      </c>
      <c r="AE183" s="329">
        <v>0</v>
      </c>
      <c r="AF183" s="99"/>
      <c r="AI183" s="105"/>
      <c r="AJ183" s="104"/>
      <c r="AK183" s="105"/>
      <c r="AM183" s="101"/>
    </row>
    <row r="184" spans="1:53" s="98" customFormat="1">
      <c r="A184" s="95" t="s">
        <v>77</v>
      </c>
      <c r="B184" s="95" t="s">
        <v>79</v>
      </c>
      <c r="C184" s="99">
        <v>5.2095799999999999</v>
      </c>
      <c r="D184" s="98">
        <v>0.1</v>
      </c>
      <c r="E184" s="255">
        <v>1.1112500000000001</v>
      </c>
      <c r="F184" s="100">
        <v>2.2000000000000001E-4</v>
      </c>
      <c r="G184" s="100">
        <v>0.10011200000000001</v>
      </c>
      <c r="H184" s="101">
        <f>G184/0.0075</f>
        <v>13.348266666666667</v>
      </c>
      <c r="I184" s="102">
        <v>0.97031500000000004</v>
      </c>
      <c r="J184" s="282">
        <v>2.9685E-2</v>
      </c>
      <c r="K184" s="269">
        <v>109300</v>
      </c>
      <c r="L184" s="104">
        <v>5668</v>
      </c>
      <c r="M184" s="287">
        <f t="shared" ref="M184:M190" si="222">K184+L184</f>
        <v>114968</v>
      </c>
      <c r="N184" s="269">
        <v>3069000</v>
      </c>
      <c r="O184" s="104">
        <v>2296000</v>
      </c>
      <c r="P184" s="287">
        <f t="shared" ref="P184:P190" si="223">N184+O184</f>
        <v>5365000</v>
      </c>
      <c r="Q184" s="269">
        <v>114.3</v>
      </c>
      <c r="R184" s="104">
        <v>27.2</v>
      </c>
      <c r="S184" s="287">
        <f t="shared" si="216"/>
        <v>141.5</v>
      </c>
      <c r="T184" s="269">
        <v>0.46820000000000001</v>
      </c>
      <c r="U184" s="104">
        <v>4.2810000000000001E-2</v>
      </c>
      <c r="V184" s="287">
        <f>T184+U184</f>
        <v>0.51100999999999996</v>
      </c>
      <c r="W184" s="269">
        <v>2.8709999999999999E-3</v>
      </c>
      <c r="X184" s="104">
        <v>0</v>
      </c>
      <c r="Y184" s="287">
        <f t="shared" si="218"/>
        <v>2.8709999999999999E-3</v>
      </c>
      <c r="Z184" s="269">
        <v>0</v>
      </c>
      <c r="AA184" s="104">
        <v>0</v>
      </c>
      <c r="AB184" s="104">
        <f t="shared" si="219"/>
        <v>0</v>
      </c>
      <c r="AC184" s="105">
        <f t="shared" si="220"/>
        <v>0.11477107099999999</v>
      </c>
      <c r="AD184" s="105">
        <f t="shared" si="221"/>
        <v>2.7242809999999999E-2</v>
      </c>
      <c r="AE184" s="329">
        <f t="shared" ref="AE184:AE190" si="224">AC184+AD184</f>
        <v>0.14201388099999998</v>
      </c>
      <c r="AF184" s="107">
        <f t="shared" ref="AF184:AF190" si="225">Q184/AC184/1000</f>
        <v>0.99589555977917121</v>
      </c>
      <c r="AG184" s="107">
        <f t="shared" ref="AG184:AG190" si="226">R184/AD184/1000</f>
        <v>0.99842857620047265</v>
      </c>
      <c r="AH184" s="101">
        <f t="shared" ref="AH184:AH190" si="227">S184/AE184</f>
        <v>996.3814734420223</v>
      </c>
      <c r="AI184" s="105"/>
      <c r="AJ184" s="104"/>
      <c r="AK184" s="105"/>
      <c r="AL184" s="101"/>
      <c r="AM184" s="101"/>
    </row>
    <row r="185" spans="1:53" s="98" customFormat="1">
      <c r="A185" s="95" t="s">
        <v>73</v>
      </c>
      <c r="B185" s="286">
        <v>0</v>
      </c>
      <c r="C185" s="99">
        <v>52.095799999999997</v>
      </c>
      <c r="D185" s="98">
        <v>1</v>
      </c>
      <c r="E185" s="255">
        <v>1.0978399999999999</v>
      </c>
      <c r="F185" s="100">
        <v>2.5000000000000001E-4</v>
      </c>
      <c r="G185" s="100">
        <v>8.9120000000000005E-2</v>
      </c>
      <c r="H185" s="101">
        <f t="shared" ref="H185:H190" si="228">G185/0.0075</f>
        <v>11.882666666666667</v>
      </c>
      <c r="I185" s="102">
        <v>0.96671799999999997</v>
      </c>
      <c r="J185" s="282">
        <v>3.3281600000000001E-2</v>
      </c>
      <c r="K185" s="269">
        <v>104000</v>
      </c>
      <c r="L185" s="104">
        <v>5548</v>
      </c>
      <c r="M185" s="287">
        <f t="shared" si="222"/>
        <v>109548</v>
      </c>
      <c r="N185" s="269">
        <v>3066000</v>
      </c>
      <c r="O185" s="104">
        <v>2296000</v>
      </c>
      <c r="P185" s="287">
        <f t="shared" si="223"/>
        <v>5362000</v>
      </c>
      <c r="Q185" s="269">
        <v>2104</v>
      </c>
      <c r="R185" s="104">
        <v>481</v>
      </c>
      <c r="S185" s="287">
        <f t="shared" si="216"/>
        <v>2585</v>
      </c>
      <c r="T185" s="269">
        <v>66.709999999999994</v>
      </c>
      <c r="U185" s="104">
        <v>6.125</v>
      </c>
      <c r="V185" s="287">
        <f>T185+U185</f>
        <v>72.834999999999994</v>
      </c>
      <c r="W185" s="269">
        <v>4.4089999999999998</v>
      </c>
      <c r="X185" s="104">
        <v>0.13789999999999999</v>
      </c>
      <c r="Y185" s="287">
        <f t="shared" si="218"/>
        <v>4.5468999999999999</v>
      </c>
      <c r="Z185" s="269">
        <v>4.8059999999999999E-2</v>
      </c>
      <c r="AA185" s="104">
        <v>6.2120000000000003E-4</v>
      </c>
      <c r="AB185" s="104">
        <f t="shared" si="219"/>
        <v>4.8681200000000001E-2</v>
      </c>
      <c r="AC185" s="105">
        <f t="shared" si="220"/>
        <v>2.1751670600000002</v>
      </c>
      <c r="AD185" s="105">
        <f t="shared" si="221"/>
        <v>0.48726352119999999</v>
      </c>
      <c r="AE185" s="329">
        <f t="shared" si="224"/>
        <v>2.6624305812000002</v>
      </c>
      <c r="AF185" s="107">
        <f t="shared" si="225"/>
        <v>0.96728202568496047</v>
      </c>
      <c r="AG185" s="107">
        <f t="shared" si="226"/>
        <v>0.98714551587080723</v>
      </c>
      <c r="AH185" s="101">
        <f t="shared" si="227"/>
        <v>970.91733330185048</v>
      </c>
      <c r="AI185" s="105"/>
      <c r="AJ185" s="104"/>
      <c r="AK185" s="105"/>
      <c r="AL185" s="101"/>
      <c r="AM185" s="101"/>
    </row>
    <row r="186" spans="1:53" s="98" customFormat="1">
      <c r="A186" s="206" t="e" vm="2">
        <v>#VALUE!</v>
      </c>
      <c r="B186" s="207"/>
      <c r="C186" s="99">
        <v>260.47899999999998</v>
      </c>
      <c r="D186" s="98">
        <v>5</v>
      </c>
      <c r="E186" s="255">
        <v>1.0549200000000001</v>
      </c>
      <c r="F186" s="100">
        <v>2.2000000000000001E-4</v>
      </c>
      <c r="G186" s="100">
        <v>5.2061000000000003E-2</v>
      </c>
      <c r="H186" s="101">
        <f t="shared" si="228"/>
        <v>6.9414666666666669</v>
      </c>
      <c r="I186" s="102">
        <v>0.95327700000000004</v>
      </c>
      <c r="J186" s="282">
        <v>4.6722800000000002E-2</v>
      </c>
      <c r="K186" s="269">
        <v>83140</v>
      </c>
      <c r="L186" s="104">
        <v>5062</v>
      </c>
      <c r="M186" s="287">
        <f t="shared" si="222"/>
        <v>88202</v>
      </c>
      <c r="N186" s="269">
        <v>3055000</v>
      </c>
      <c r="O186" s="104">
        <v>2294000</v>
      </c>
      <c r="P186" s="287">
        <f t="shared" si="223"/>
        <v>5349000</v>
      </c>
      <c r="Q186" s="269">
        <v>8272</v>
      </c>
      <c r="R186" s="104">
        <v>2200</v>
      </c>
      <c r="S186" s="287">
        <f t="shared" si="216"/>
        <v>10472</v>
      </c>
      <c r="T186" s="269">
        <v>1118</v>
      </c>
      <c r="U186" s="104">
        <v>128</v>
      </c>
      <c r="V186" s="287">
        <f>T186+U186</f>
        <v>1246</v>
      </c>
      <c r="W186" s="269">
        <v>335.6</v>
      </c>
      <c r="X186" s="104">
        <v>13.98</v>
      </c>
      <c r="Y186" s="287">
        <f t="shared" si="218"/>
        <v>349.58000000000004</v>
      </c>
      <c r="Z186" s="269">
        <v>20.27</v>
      </c>
      <c r="AA186" s="104">
        <v>0.32250000000000001</v>
      </c>
      <c r="AB186" s="104">
        <f t="shared" si="219"/>
        <v>20.592500000000001</v>
      </c>
      <c r="AC186" s="105">
        <f t="shared" si="220"/>
        <v>9.74587</v>
      </c>
      <c r="AD186" s="105">
        <f t="shared" si="221"/>
        <v>2.3423025000000002</v>
      </c>
      <c r="AE186" s="329">
        <f t="shared" si="224"/>
        <v>12.088172500000001</v>
      </c>
      <c r="AF186" s="107">
        <f t="shared" si="225"/>
        <v>0.84876978658652336</v>
      </c>
      <c r="AG186" s="107">
        <f t="shared" si="226"/>
        <v>0.93924674545666065</v>
      </c>
      <c r="AH186" s="101">
        <f t="shared" si="227"/>
        <v>866.30133711278518</v>
      </c>
      <c r="AI186" s="105"/>
      <c r="AJ186" s="104"/>
      <c r="AK186" s="105"/>
      <c r="AL186" s="101"/>
      <c r="AM186" s="101"/>
      <c r="BA186" s="98" t="s">
        <v>36</v>
      </c>
    </row>
    <row r="187" spans="1:53" s="98" customFormat="1">
      <c r="A187" s="206"/>
      <c r="B187" s="207"/>
      <c r="C187" s="99">
        <v>520.95799999999997</v>
      </c>
      <c r="D187" s="98">
        <v>10</v>
      </c>
      <c r="E187" s="255">
        <v>1.00122</v>
      </c>
      <c r="F187" s="100">
        <v>2.3000000000000001E-4</v>
      </c>
      <c r="G187" s="100">
        <v>1.219E-3</v>
      </c>
      <c r="H187" s="101">
        <f t="shared" si="228"/>
        <v>0.16253333333333334</v>
      </c>
      <c r="I187" s="102">
        <v>0.93890300000000004</v>
      </c>
      <c r="J187" s="282">
        <v>6.10973E-2</v>
      </c>
      <c r="K187" s="269">
        <v>61980</v>
      </c>
      <c r="L187" s="104">
        <v>4514</v>
      </c>
      <c r="M187" s="287">
        <f t="shared" si="222"/>
        <v>66494</v>
      </c>
      <c r="N187" s="269">
        <v>3040000</v>
      </c>
      <c r="O187" s="104">
        <v>2290000</v>
      </c>
      <c r="P187" s="287">
        <f t="shared" si="223"/>
        <v>5330000</v>
      </c>
      <c r="Q187" s="269">
        <v>12300</v>
      </c>
      <c r="R187" s="104">
        <v>3936</v>
      </c>
      <c r="S187" s="287">
        <f t="shared" si="216"/>
        <v>16236</v>
      </c>
      <c r="T187" s="269">
        <v>2902</v>
      </c>
      <c r="U187" s="104">
        <v>418</v>
      </c>
      <c r="V187" s="287">
        <f t="shared" ref="V187:V190" si="229">T187+U187</f>
        <v>3320</v>
      </c>
      <c r="W187" s="269">
        <v>1358</v>
      </c>
      <c r="X187" s="104">
        <v>82.47</v>
      </c>
      <c r="Y187" s="287">
        <f t="shared" si="218"/>
        <v>1440.47</v>
      </c>
      <c r="Z187" s="269">
        <v>186.9</v>
      </c>
      <c r="AA187" s="104">
        <v>3.907</v>
      </c>
      <c r="AB187" s="104">
        <f t="shared" si="219"/>
        <v>190.80700000000002</v>
      </c>
      <c r="AC187" s="105">
        <f t="shared" si="220"/>
        <v>16.7469</v>
      </c>
      <c r="AD187" s="105">
        <f t="shared" si="221"/>
        <v>4.4403770000000007</v>
      </c>
      <c r="AE187" s="329">
        <f t="shared" si="224"/>
        <v>21.187277000000002</v>
      </c>
      <c r="AF187" s="107">
        <f t="shared" si="225"/>
        <v>0.73446428891317206</v>
      </c>
      <c r="AG187" s="107">
        <f t="shared" si="226"/>
        <v>0.8864112213895351</v>
      </c>
      <c r="AH187" s="101">
        <f t="shared" si="227"/>
        <v>766.30895041396775</v>
      </c>
      <c r="AI187" s="105"/>
      <c r="AJ187" s="104"/>
      <c r="AK187" s="105"/>
      <c r="AL187" s="101"/>
      <c r="AM187" s="101"/>
    </row>
    <row r="188" spans="1:53" s="98" customFormat="1">
      <c r="A188" s="206"/>
      <c r="B188" s="207"/>
      <c r="C188" s="99">
        <v>781.43700000000001</v>
      </c>
      <c r="D188" s="98">
        <v>15</v>
      </c>
      <c r="E188" s="255">
        <v>0.95201000000000002</v>
      </c>
      <c r="F188" s="100">
        <v>2.5000000000000001E-4</v>
      </c>
      <c r="G188" s="100">
        <v>-5.0409000000000002E-2</v>
      </c>
      <c r="H188" s="101">
        <f t="shared" si="228"/>
        <v>-6.7212000000000005</v>
      </c>
      <c r="I188" s="102">
        <v>0.92544400000000004</v>
      </c>
      <c r="J188" s="282">
        <v>7.4555999999999997E-2</v>
      </c>
      <c r="K188" s="269">
        <v>45100</v>
      </c>
      <c r="L188" s="104">
        <v>4014</v>
      </c>
      <c r="M188" s="287">
        <f t="shared" si="222"/>
        <v>49114</v>
      </c>
      <c r="N188" s="269">
        <v>3023000</v>
      </c>
      <c r="O188" s="104">
        <v>2287000</v>
      </c>
      <c r="P188" s="287">
        <f t="shared" si="223"/>
        <v>5310000</v>
      </c>
      <c r="Q188" s="269">
        <v>14280</v>
      </c>
      <c r="R188" s="104">
        <v>5350</v>
      </c>
      <c r="S188" s="287">
        <f t="shared" si="216"/>
        <v>19630</v>
      </c>
      <c r="T188" s="269">
        <v>4671</v>
      </c>
      <c r="U188" s="104">
        <v>802.9</v>
      </c>
      <c r="V188" s="287">
        <f t="shared" si="229"/>
        <v>5473.9</v>
      </c>
      <c r="W188" s="269">
        <v>2487</v>
      </c>
      <c r="X188" s="104">
        <v>208.1</v>
      </c>
      <c r="Y188" s="287">
        <f t="shared" si="218"/>
        <v>2695.1</v>
      </c>
      <c r="Z188" s="269">
        <v>586.5</v>
      </c>
      <c r="AA188" s="104">
        <v>15.6</v>
      </c>
      <c r="AB188" s="104">
        <f t="shared" si="219"/>
        <v>602.1</v>
      </c>
      <c r="AC188" s="105">
        <f t="shared" si="220"/>
        <v>22.0245</v>
      </c>
      <c r="AD188" s="105">
        <f t="shared" si="221"/>
        <v>6.3766000000000007</v>
      </c>
      <c r="AE188" s="329">
        <f t="shared" si="224"/>
        <v>28.4011</v>
      </c>
      <c r="AF188" s="107">
        <f t="shared" si="225"/>
        <v>0.64836886194919296</v>
      </c>
      <c r="AG188" s="107">
        <f t="shared" si="226"/>
        <v>0.83900511244236742</v>
      </c>
      <c r="AH188" s="101">
        <f t="shared" si="227"/>
        <v>691.17041241360369</v>
      </c>
      <c r="AI188" s="105"/>
      <c r="AJ188" s="104"/>
      <c r="AK188" s="105"/>
      <c r="AL188" s="101"/>
      <c r="AM188" s="101"/>
    </row>
    <row r="189" spans="1:53" s="98" customFormat="1">
      <c r="A189" s="206"/>
      <c r="B189" s="207"/>
      <c r="C189" s="99">
        <v>1041.92</v>
      </c>
      <c r="D189" s="305">
        <v>20</v>
      </c>
      <c r="E189" s="255">
        <v>0.90839999999999999</v>
      </c>
      <c r="F189" s="100">
        <v>2.2000000000000001E-4</v>
      </c>
      <c r="G189" s="100">
        <v>-0.100837</v>
      </c>
      <c r="H189" s="101">
        <f t="shared" si="228"/>
        <v>-13.444933333333333</v>
      </c>
      <c r="I189" s="102">
        <v>0.912551</v>
      </c>
      <c r="J189" s="282">
        <v>8.7448700000000004E-2</v>
      </c>
      <c r="K189" s="269">
        <v>31860</v>
      </c>
      <c r="L189" s="104">
        <v>3554</v>
      </c>
      <c r="M189" s="287">
        <f t="shared" si="222"/>
        <v>35414</v>
      </c>
      <c r="N189" s="269">
        <v>3005000</v>
      </c>
      <c r="O189" s="104">
        <v>2284000</v>
      </c>
      <c r="P189" s="287">
        <f t="shared" si="223"/>
        <v>5289000</v>
      </c>
      <c r="Q189" s="269">
        <v>15180</v>
      </c>
      <c r="R189" s="104">
        <v>6503</v>
      </c>
      <c r="S189" s="287">
        <f t="shared" si="216"/>
        <v>21683</v>
      </c>
      <c r="T189" s="269">
        <v>6234</v>
      </c>
      <c r="U189" s="104">
        <v>1252</v>
      </c>
      <c r="V189" s="287">
        <f t="shared" si="229"/>
        <v>7486</v>
      </c>
      <c r="W189" s="269">
        <v>3450</v>
      </c>
      <c r="X189" s="104">
        <v>378.6</v>
      </c>
      <c r="Y189" s="287">
        <f t="shared" si="218"/>
        <v>3828.6</v>
      </c>
      <c r="Z189" s="269">
        <v>1210</v>
      </c>
      <c r="AA189" s="104">
        <v>39.92</v>
      </c>
      <c r="AB189" s="104">
        <f t="shared" si="219"/>
        <v>1249.92</v>
      </c>
      <c r="AC189" s="105">
        <f t="shared" si="220"/>
        <v>26.074000000000002</v>
      </c>
      <c r="AD189" s="105">
        <f t="shared" si="221"/>
        <v>8.1735199999999999</v>
      </c>
      <c r="AE189" s="329">
        <f t="shared" si="224"/>
        <v>34.247520000000002</v>
      </c>
      <c r="AF189" s="107">
        <f t="shared" si="225"/>
        <v>0.58218915394645998</v>
      </c>
      <c r="AG189" s="107">
        <f t="shared" si="226"/>
        <v>0.79561804461235797</v>
      </c>
      <c r="AH189" s="101">
        <f t="shared" si="227"/>
        <v>633.1261358486687</v>
      </c>
      <c r="AI189" s="105"/>
      <c r="AJ189" s="104"/>
      <c r="AK189" s="105"/>
      <c r="AL189" s="101"/>
      <c r="AM189" s="101"/>
    </row>
    <row r="190" spans="1:53" s="110" customFormat="1">
      <c r="A190" s="208"/>
      <c r="B190" s="209"/>
      <c r="C190" s="109">
        <v>1302.4000000000001</v>
      </c>
      <c r="D190" s="306">
        <v>25</v>
      </c>
      <c r="E190" s="256">
        <v>0.87061999999999995</v>
      </c>
      <c r="F190" s="111">
        <v>2.3000000000000001E-4</v>
      </c>
      <c r="G190" s="111">
        <v>-0.14860699999999999</v>
      </c>
      <c r="H190" s="112">
        <f t="shared" si="228"/>
        <v>-19.814266666666665</v>
      </c>
      <c r="I190" s="113">
        <v>0.90016700000000005</v>
      </c>
      <c r="J190" s="283">
        <v>9.9833400000000003E-2</v>
      </c>
      <c r="K190" s="270">
        <v>21800</v>
      </c>
      <c r="L190" s="104">
        <v>3131</v>
      </c>
      <c r="M190" s="288">
        <f t="shared" si="222"/>
        <v>24931</v>
      </c>
      <c r="N190" s="270">
        <v>2986000</v>
      </c>
      <c r="O190" s="104">
        <v>2280000</v>
      </c>
      <c r="P190" s="288">
        <f t="shared" si="223"/>
        <v>5266000</v>
      </c>
      <c r="Q190" s="270">
        <v>15540</v>
      </c>
      <c r="R190" s="104">
        <v>7452</v>
      </c>
      <c r="S190" s="288">
        <f t="shared" si="216"/>
        <v>22992</v>
      </c>
      <c r="T190" s="270">
        <v>7522</v>
      </c>
      <c r="U190" s="104">
        <v>1746</v>
      </c>
      <c r="V190" s="288">
        <f t="shared" si="229"/>
        <v>9268</v>
      </c>
      <c r="W190" s="270">
        <v>4172</v>
      </c>
      <c r="X190" s="104">
        <v>579.6</v>
      </c>
      <c r="Y190" s="288">
        <f t="shared" si="218"/>
        <v>4751.6000000000004</v>
      </c>
      <c r="Z190" s="270">
        <v>2008</v>
      </c>
      <c r="AA190" s="104">
        <v>80.400000000000006</v>
      </c>
      <c r="AB190" s="116">
        <f t="shared" si="219"/>
        <v>2088.4</v>
      </c>
      <c r="AC190" s="105">
        <f t="shared" si="220"/>
        <v>29.242000000000001</v>
      </c>
      <c r="AD190" s="105">
        <f t="shared" si="221"/>
        <v>9.8580000000000005</v>
      </c>
      <c r="AE190" s="330">
        <f t="shared" si="224"/>
        <v>39.1</v>
      </c>
      <c r="AF190" s="107">
        <f t="shared" si="225"/>
        <v>0.53142739894672042</v>
      </c>
      <c r="AG190" s="107">
        <f t="shared" si="226"/>
        <v>0.75593426658551421</v>
      </c>
      <c r="AH190" s="112">
        <f t="shared" si="227"/>
        <v>588.03069053708441</v>
      </c>
      <c r="AI190" s="118"/>
      <c r="AJ190" s="112"/>
      <c r="AK190" s="105"/>
      <c r="AL190" s="112"/>
      <c r="AM190" s="101"/>
    </row>
    <row r="191" spans="1:53">
      <c r="A191" s="32"/>
      <c r="B191" s="32"/>
      <c r="E191" s="241"/>
      <c r="F191" s="27"/>
      <c r="G191" s="27"/>
      <c r="H191" s="22"/>
      <c r="I191" s="20"/>
      <c r="J191" s="275"/>
      <c r="K191" s="265"/>
      <c r="L191" s="16"/>
      <c r="M191" s="275"/>
      <c r="N191" s="265"/>
      <c r="O191" s="16"/>
      <c r="P191" s="275"/>
      <c r="Q191" s="265"/>
      <c r="R191" s="16"/>
      <c r="S191" s="275"/>
      <c r="T191" s="265"/>
      <c r="U191" s="16"/>
      <c r="V191" s="275"/>
      <c r="W191" s="265"/>
      <c r="X191" s="16"/>
      <c r="Y191" s="275"/>
      <c r="Z191" s="265"/>
      <c r="AA191" s="16"/>
      <c r="AB191" s="16"/>
      <c r="AC191" s="20"/>
      <c r="AD191" s="16"/>
      <c r="AF191" s="29"/>
      <c r="AG191" s="16"/>
      <c r="AH191" s="16"/>
    </row>
    <row r="192" spans="1:53" s="128" customFormat="1" ht="15" customHeight="1">
      <c r="C192" s="136"/>
      <c r="E192" s="253"/>
      <c r="F192" s="129"/>
      <c r="G192" s="129"/>
      <c r="H192" s="130"/>
      <c r="I192" s="131"/>
      <c r="J192" s="278"/>
      <c r="K192" s="267"/>
      <c r="L192" s="132"/>
      <c r="M192" s="278"/>
      <c r="N192" s="267"/>
      <c r="O192" s="132"/>
      <c r="P192" s="278"/>
      <c r="Q192" s="267"/>
      <c r="R192" s="132"/>
      <c r="S192" s="278"/>
      <c r="T192" s="267"/>
      <c r="U192" s="132"/>
      <c r="V192" s="278"/>
      <c r="W192" s="267"/>
      <c r="X192" s="132"/>
      <c r="Y192" s="278"/>
      <c r="Z192" s="267"/>
      <c r="AA192" s="132"/>
      <c r="AB192" s="132"/>
      <c r="AC192" s="131"/>
      <c r="AD192" s="132"/>
      <c r="AE192" s="317"/>
      <c r="AF192" s="134"/>
      <c r="AG192" s="132"/>
      <c r="AH192" s="135"/>
      <c r="AI192" s="136"/>
      <c r="AK192" s="136"/>
    </row>
    <row r="193" spans="1:53" s="128" customFormat="1" ht="15" customHeight="1">
      <c r="C193" s="136"/>
      <c r="E193" s="253"/>
      <c r="F193" s="129"/>
      <c r="G193" s="129"/>
      <c r="H193" s="130"/>
      <c r="I193" s="131"/>
      <c r="J193" s="278"/>
      <c r="K193" s="267"/>
      <c r="L193" s="132"/>
      <c r="M193" s="278"/>
      <c r="N193" s="267"/>
      <c r="O193" s="132"/>
      <c r="P193" s="278"/>
      <c r="Q193" s="267"/>
      <c r="R193" s="132"/>
      <c r="S193" s="278"/>
      <c r="T193" s="267"/>
      <c r="U193" s="132"/>
      <c r="V193" s="278"/>
      <c r="W193" s="267"/>
      <c r="X193" s="132"/>
      <c r="Y193" s="278"/>
      <c r="Z193" s="267"/>
      <c r="AA193" s="132"/>
      <c r="AB193" s="132"/>
      <c r="AC193" s="131"/>
      <c r="AD193" s="132"/>
      <c r="AE193" s="317"/>
      <c r="AF193" s="134"/>
      <c r="AG193" s="132"/>
      <c r="AH193" s="135"/>
      <c r="AI193" s="136"/>
      <c r="AK193" s="136"/>
    </row>
    <row r="194" spans="1:53" ht="15" customHeight="1">
      <c r="E194" s="241"/>
      <c r="F194" s="27"/>
      <c r="G194" s="27"/>
      <c r="H194" s="22"/>
      <c r="I194" s="20"/>
      <c r="J194" s="275"/>
      <c r="K194" s="265"/>
      <c r="L194" s="16"/>
      <c r="M194" s="275"/>
      <c r="N194" s="265"/>
      <c r="O194" s="16"/>
      <c r="P194" s="275"/>
      <c r="Q194" s="265"/>
      <c r="R194" s="16"/>
      <c r="S194" s="275"/>
      <c r="T194" s="265"/>
      <c r="U194" s="16"/>
      <c r="V194" s="275"/>
      <c r="W194" s="265"/>
      <c r="X194" s="16"/>
      <c r="Y194" s="275"/>
      <c r="Z194" s="265"/>
      <c r="AA194" s="16"/>
      <c r="AB194" s="16"/>
      <c r="AC194" s="20"/>
      <c r="AD194" s="16"/>
      <c r="AF194" s="34"/>
      <c r="AG194" s="16"/>
      <c r="AH194" s="26"/>
    </row>
    <row r="195" spans="1:53" s="92" customFormat="1">
      <c r="A195" s="91" t="s">
        <v>1</v>
      </c>
      <c r="B195" s="92" t="s">
        <v>66</v>
      </c>
      <c r="C195" s="93"/>
      <c r="E195" s="254"/>
      <c r="I195" s="94" t="s">
        <v>22</v>
      </c>
      <c r="J195" s="237"/>
      <c r="K195" s="91" t="s">
        <v>25</v>
      </c>
      <c r="M195" s="237"/>
      <c r="N195" s="91" t="s">
        <v>26</v>
      </c>
      <c r="O195" s="91"/>
      <c r="P195" s="294"/>
      <c r="Q195" s="91" t="s">
        <v>27</v>
      </c>
      <c r="S195" s="237"/>
      <c r="T195" s="91" t="s">
        <v>28</v>
      </c>
      <c r="U195" s="91"/>
      <c r="V195" s="294"/>
      <c r="W195" s="91" t="s">
        <v>29</v>
      </c>
      <c r="Y195" s="237"/>
      <c r="Z195" s="91" t="s">
        <v>54</v>
      </c>
      <c r="AC195" s="94" t="s">
        <v>30</v>
      </c>
      <c r="AE195" s="331"/>
      <c r="AF195" s="94" t="s">
        <v>34</v>
      </c>
      <c r="AI195" s="94" t="s">
        <v>67</v>
      </c>
      <c r="AK195" s="94" t="s">
        <v>68</v>
      </c>
    </row>
    <row r="196" spans="1:53" s="98" customFormat="1">
      <c r="A196" s="95" t="s">
        <v>15</v>
      </c>
      <c r="B196" s="96" t="s">
        <v>55</v>
      </c>
      <c r="C196" s="97" t="s">
        <v>21</v>
      </c>
      <c r="D196" s="95" t="s">
        <v>17</v>
      </c>
      <c r="E196" s="251" t="s">
        <v>18</v>
      </c>
      <c r="F196" s="95" t="s">
        <v>19</v>
      </c>
      <c r="G196" s="95" t="s">
        <v>20</v>
      </c>
      <c r="H196" s="95" t="s">
        <v>35</v>
      </c>
      <c r="I196" s="97" t="s">
        <v>23</v>
      </c>
      <c r="J196" s="233" t="s">
        <v>24</v>
      </c>
      <c r="K196" s="264" t="s">
        <v>31</v>
      </c>
      <c r="L196" s="95" t="s">
        <v>32</v>
      </c>
      <c r="M196" s="233" t="s">
        <v>33</v>
      </c>
      <c r="N196" s="264" t="s">
        <v>31</v>
      </c>
      <c r="O196" s="95" t="s">
        <v>32</v>
      </c>
      <c r="P196" s="233" t="s">
        <v>33</v>
      </c>
      <c r="Q196" s="264" t="s">
        <v>31</v>
      </c>
      <c r="R196" s="95" t="s">
        <v>32</v>
      </c>
      <c r="S196" s="233" t="s">
        <v>33</v>
      </c>
      <c r="T196" s="264" t="s">
        <v>31</v>
      </c>
      <c r="U196" s="95" t="s">
        <v>32</v>
      </c>
      <c r="V196" s="233" t="s">
        <v>33</v>
      </c>
      <c r="W196" s="264" t="s">
        <v>31</v>
      </c>
      <c r="X196" s="95" t="s">
        <v>32</v>
      </c>
      <c r="Y196" s="233" t="s">
        <v>33</v>
      </c>
      <c r="Z196" s="264" t="s">
        <v>31</v>
      </c>
      <c r="AA196" s="95" t="s">
        <v>32</v>
      </c>
      <c r="AB196" s="95" t="s">
        <v>33</v>
      </c>
      <c r="AC196" s="97" t="s">
        <v>31</v>
      </c>
      <c r="AD196" s="95" t="s">
        <v>32</v>
      </c>
      <c r="AE196" s="319" t="s">
        <v>33</v>
      </c>
      <c r="AF196" s="97" t="s">
        <v>31</v>
      </c>
      <c r="AG196" s="95" t="s">
        <v>32</v>
      </c>
      <c r="AH196" s="95" t="s">
        <v>33</v>
      </c>
      <c r="AI196" s="97" t="s">
        <v>31</v>
      </c>
      <c r="AJ196" s="95" t="s">
        <v>32</v>
      </c>
      <c r="AK196" s="97" t="s">
        <v>31</v>
      </c>
      <c r="AL196" s="95" t="s">
        <v>32</v>
      </c>
      <c r="AM196" s="95" t="s">
        <v>33</v>
      </c>
    </row>
    <row r="197" spans="1:53" s="98" customFormat="1">
      <c r="A197" s="95" t="s">
        <v>16</v>
      </c>
      <c r="B197" s="96" t="s">
        <v>56</v>
      </c>
      <c r="C197" s="99">
        <v>0</v>
      </c>
      <c r="D197" s="98">
        <v>0</v>
      </c>
      <c r="E197" s="255"/>
      <c r="F197" s="100"/>
      <c r="G197" s="100"/>
      <c r="H197" s="101">
        <f>G197/0.0075</f>
        <v>0</v>
      </c>
      <c r="I197" s="102"/>
      <c r="J197" s="282"/>
      <c r="K197" s="268"/>
      <c r="M197" s="286"/>
      <c r="N197" s="268"/>
      <c r="P197" s="286"/>
      <c r="Q197" s="268"/>
      <c r="S197" s="287">
        <f t="shared" ref="S197:S206" si="230">Q197+R197</f>
        <v>0</v>
      </c>
      <c r="T197" s="268"/>
      <c r="V197" s="287">
        <f t="shared" ref="V197:V198" si="231">T197+U197</f>
        <v>0</v>
      </c>
      <c r="W197" s="268"/>
      <c r="Y197" s="287">
        <f t="shared" ref="Y197" si="232">W197+X197</f>
        <v>0</v>
      </c>
      <c r="Z197" s="268"/>
      <c r="AB197" s="104">
        <f t="shared" ref="AB197" si="233">Z197+AA197</f>
        <v>0</v>
      </c>
      <c r="AC197" s="99">
        <v>0</v>
      </c>
      <c r="AD197" s="98">
        <v>0</v>
      </c>
      <c r="AE197" s="329">
        <v>0</v>
      </c>
      <c r="AF197" s="99"/>
      <c r="AI197" s="105"/>
      <c r="AJ197" s="104"/>
      <c r="AK197" s="105">
        <f t="shared" ref="AK197:AK206" si="234">AI197*(7710000000000000000)*23.1662*3.016/(6.022E+23)*(C197*24*60*60)</f>
        <v>0</v>
      </c>
      <c r="AM197" s="101">
        <f>AK197+AL197</f>
        <v>0</v>
      </c>
    </row>
    <row r="198" spans="1:53" s="98" customFormat="1">
      <c r="A198" s="95" t="s">
        <v>57</v>
      </c>
      <c r="B198" s="98" t="s">
        <v>58</v>
      </c>
      <c r="C198" s="99">
        <v>3.5259299999999998</v>
      </c>
      <c r="D198" s="98">
        <v>0.1</v>
      </c>
      <c r="E198" s="255"/>
      <c r="F198" s="100"/>
      <c r="G198" s="100"/>
      <c r="H198" s="101">
        <f t="shared" ref="H198" si="235">G198/0.0075</f>
        <v>0</v>
      </c>
      <c r="I198" s="102"/>
      <c r="J198" s="282"/>
      <c r="K198" s="269"/>
      <c r="L198" s="104"/>
      <c r="M198" s="287">
        <f>K198+L198</f>
        <v>0</v>
      </c>
      <c r="N198" s="269"/>
      <c r="O198" s="104"/>
      <c r="P198" s="287">
        <f>N198+O198</f>
        <v>0</v>
      </c>
      <c r="Q198" s="269"/>
      <c r="R198" s="104"/>
      <c r="S198" s="287">
        <f t="shared" si="230"/>
        <v>0</v>
      </c>
      <c r="T198" s="269"/>
      <c r="U198" s="104"/>
      <c r="V198" s="287">
        <f t="shared" si="231"/>
        <v>0</v>
      </c>
      <c r="W198" s="269"/>
      <c r="X198" s="104"/>
      <c r="Y198" s="287">
        <f>W198+X198</f>
        <v>0</v>
      </c>
      <c r="Z198" s="269"/>
      <c r="AA198" s="104"/>
      <c r="AB198" s="104">
        <f>Z198+AA198</f>
        <v>0</v>
      </c>
      <c r="AC198" s="105">
        <f>Q198+T198+W198+Z198</f>
        <v>0</v>
      </c>
      <c r="AD198" s="105">
        <f>R198+U198+X198+AA198</f>
        <v>0</v>
      </c>
      <c r="AE198" s="329">
        <f>AC198+AD198</f>
        <v>0</v>
      </c>
      <c r="AF198" s="107" t="e">
        <f>Q198/AC198</f>
        <v>#DIV/0!</v>
      </c>
      <c r="AG198" s="101" t="e">
        <f>R198/AD198</f>
        <v>#DIV/0!</v>
      </c>
      <c r="AH198" s="101" t="e">
        <f>S198/AE198</f>
        <v>#DIV/0!</v>
      </c>
      <c r="AI198" s="105"/>
      <c r="AJ198" s="104"/>
      <c r="AK198" s="105">
        <f t="shared" si="234"/>
        <v>0</v>
      </c>
      <c r="AL198" s="101"/>
      <c r="AM198" s="101">
        <f>AK198+AL198</f>
        <v>0</v>
      </c>
    </row>
    <row r="199" spans="1:53" s="98" customFormat="1">
      <c r="A199" s="95" t="s">
        <v>62</v>
      </c>
      <c r="B199" s="108" t="s">
        <v>63</v>
      </c>
      <c r="C199" s="99">
        <v>35.256599999999999</v>
      </c>
      <c r="D199" s="98">
        <v>1</v>
      </c>
      <c r="E199" s="255"/>
      <c r="F199" s="100"/>
      <c r="G199" s="100"/>
      <c r="H199" s="101">
        <f>G199/0.0075</f>
        <v>0</v>
      </c>
      <c r="I199" s="102"/>
      <c r="J199" s="282"/>
      <c r="K199" s="269"/>
      <c r="L199" s="104"/>
      <c r="M199" s="287">
        <f t="shared" ref="M199:M206" si="236">K199+L199</f>
        <v>0</v>
      </c>
      <c r="N199" s="269"/>
      <c r="O199" s="104"/>
      <c r="P199" s="287">
        <f t="shared" ref="P199:P206" si="237">N199+O199</f>
        <v>0</v>
      </c>
      <c r="Q199" s="269"/>
      <c r="R199" s="104"/>
      <c r="S199" s="287">
        <f t="shared" si="230"/>
        <v>0</v>
      </c>
      <c r="T199" s="269"/>
      <c r="U199" s="104"/>
      <c r="V199" s="287">
        <f>T199+U199</f>
        <v>0</v>
      </c>
      <c r="W199" s="269"/>
      <c r="X199" s="104"/>
      <c r="Y199" s="287">
        <f t="shared" ref="Y199:Y206" si="238">W199+X199</f>
        <v>0</v>
      </c>
      <c r="Z199" s="269"/>
      <c r="AA199" s="104"/>
      <c r="AB199" s="104">
        <f t="shared" ref="AB199:AB206" si="239">Z199+AA199</f>
        <v>0</v>
      </c>
      <c r="AC199" s="105">
        <f t="shared" ref="AC199:AD206" si="240">Q199+T199+W199+Z199</f>
        <v>0</v>
      </c>
      <c r="AD199" s="105">
        <f t="shared" si="240"/>
        <v>0</v>
      </c>
      <c r="AE199" s="329">
        <f t="shared" ref="AE199:AE206" si="241">AC199+AD199</f>
        <v>0</v>
      </c>
      <c r="AF199" s="107" t="e">
        <f t="shared" ref="AF199:AH206" si="242">Q199/AC199</f>
        <v>#DIV/0!</v>
      </c>
      <c r="AG199" s="101" t="e">
        <f t="shared" si="242"/>
        <v>#DIV/0!</v>
      </c>
      <c r="AH199" s="101" t="e">
        <f t="shared" si="242"/>
        <v>#DIV/0!</v>
      </c>
      <c r="AI199" s="107"/>
      <c r="AJ199" s="101"/>
      <c r="AK199" s="105">
        <f t="shared" si="234"/>
        <v>0</v>
      </c>
      <c r="AL199" s="101"/>
      <c r="AM199" s="101">
        <f t="shared" ref="AM199:AM206" si="243">AK199+AL199</f>
        <v>0</v>
      </c>
    </row>
    <row r="200" spans="1:53" s="98" customFormat="1">
      <c r="A200" s="206" t="e" vm="2">
        <v>#VALUE!</v>
      </c>
      <c r="B200" s="207"/>
      <c r="C200" s="99">
        <v>141.02600000000001</v>
      </c>
      <c r="D200" s="98">
        <v>4</v>
      </c>
      <c r="E200" s="255"/>
      <c r="F200" s="100"/>
      <c r="G200" s="100"/>
      <c r="H200" s="101">
        <f t="shared" ref="H200:H206" si="244">G200/0.0075</f>
        <v>0</v>
      </c>
      <c r="I200" s="102"/>
      <c r="J200" s="282"/>
      <c r="K200" s="269"/>
      <c r="L200" s="104"/>
      <c r="M200" s="287">
        <f t="shared" si="236"/>
        <v>0</v>
      </c>
      <c r="N200" s="269"/>
      <c r="O200" s="104"/>
      <c r="P200" s="287">
        <f t="shared" si="237"/>
        <v>0</v>
      </c>
      <c r="Q200" s="269"/>
      <c r="R200" s="104"/>
      <c r="S200" s="287">
        <f t="shared" si="230"/>
        <v>0</v>
      </c>
      <c r="T200" s="269"/>
      <c r="U200" s="104"/>
      <c r="V200" s="287">
        <f>T200+U200</f>
        <v>0</v>
      </c>
      <c r="W200" s="269"/>
      <c r="X200" s="104"/>
      <c r="Y200" s="287">
        <f t="shared" si="238"/>
        <v>0</v>
      </c>
      <c r="Z200" s="269"/>
      <c r="AA200" s="104"/>
      <c r="AB200" s="104">
        <f t="shared" si="239"/>
        <v>0</v>
      </c>
      <c r="AC200" s="105">
        <f t="shared" si="240"/>
        <v>0</v>
      </c>
      <c r="AD200" s="105">
        <f t="shared" si="240"/>
        <v>0</v>
      </c>
      <c r="AE200" s="329">
        <f t="shared" si="241"/>
        <v>0</v>
      </c>
      <c r="AF200" s="107" t="e">
        <f t="shared" si="242"/>
        <v>#DIV/0!</v>
      </c>
      <c r="AG200" s="101" t="e">
        <f t="shared" si="242"/>
        <v>#DIV/0!</v>
      </c>
      <c r="AH200" s="101" t="e">
        <f t="shared" si="242"/>
        <v>#DIV/0!</v>
      </c>
      <c r="AI200" s="107"/>
      <c r="AJ200" s="101"/>
      <c r="AK200" s="105">
        <f t="shared" si="234"/>
        <v>0</v>
      </c>
      <c r="AL200" s="101"/>
      <c r="AM200" s="101">
        <f t="shared" si="243"/>
        <v>0</v>
      </c>
    </row>
    <row r="201" spans="1:53" s="98" customFormat="1">
      <c r="A201" s="206"/>
      <c r="B201" s="207"/>
      <c r="C201" s="99">
        <v>246.79599999999999</v>
      </c>
      <c r="D201" s="98">
        <v>7</v>
      </c>
      <c r="E201" s="255"/>
      <c r="F201" s="100"/>
      <c r="G201" s="100"/>
      <c r="H201" s="101">
        <f t="shared" si="244"/>
        <v>0</v>
      </c>
      <c r="I201" s="102"/>
      <c r="J201" s="282"/>
      <c r="K201" s="269"/>
      <c r="L201" s="104"/>
      <c r="M201" s="287">
        <f t="shared" si="236"/>
        <v>0</v>
      </c>
      <c r="N201" s="269"/>
      <c r="O201" s="104"/>
      <c r="P201" s="287">
        <f t="shared" si="237"/>
        <v>0</v>
      </c>
      <c r="Q201" s="269"/>
      <c r="R201" s="104"/>
      <c r="S201" s="287">
        <f t="shared" si="230"/>
        <v>0</v>
      </c>
      <c r="T201" s="269"/>
      <c r="U201" s="104"/>
      <c r="V201" s="287">
        <f>T201+U201</f>
        <v>0</v>
      </c>
      <c r="W201" s="269"/>
      <c r="X201" s="104"/>
      <c r="Y201" s="287">
        <f t="shared" si="238"/>
        <v>0</v>
      </c>
      <c r="Z201" s="269"/>
      <c r="AA201" s="104"/>
      <c r="AB201" s="104">
        <f t="shared" si="239"/>
        <v>0</v>
      </c>
      <c r="AC201" s="105">
        <f t="shared" si="240"/>
        <v>0</v>
      </c>
      <c r="AD201" s="105">
        <f t="shared" si="240"/>
        <v>0</v>
      </c>
      <c r="AE201" s="329">
        <f t="shared" si="241"/>
        <v>0</v>
      </c>
      <c r="AF201" s="107" t="e">
        <f t="shared" si="242"/>
        <v>#DIV/0!</v>
      </c>
      <c r="AG201" s="101" t="e">
        <f t="shared" si="242"/>
        <v>#DIV/0!</v>
      </c>
      <c r="AH201" s="101" t="e">
        <f t="shared" si="242"/>
        <v>#DIV/0!</v>
      </c>
      <c r="AI201" s="107"/>
      <c r="AJ201" s="101"/>
      <c r="AK201" s="105">
        <f t="shared" si="234"/>
        <v>0</v>
      </c>
      <c r="AL201" s="101"/>
      <c r="AM201" s="101">
        <f t="shared" si="243"/>
        <v>0</v>
      </c>
      <c r="BA201" s="98" t="s">
        <v>36</v>
      </c>
    </row>
    <row r="202" spans="1:53" s="98" customFormat="1">
      <c r="A202" s="206"/>
      <c r="B202" s="207"/>
      <c r="C202" s="99">
        <v>352.59300000000002</v>
      </c>
      <c r="D202" s="98">
        <v>10</v>
      </c>
      <c r="E202" s="255"/>
      <c r="F202" s="100"/>
      <c r="G202" s="100"/>
      <c r="H202" s="101">
        <f t="shared" si="244"/>
        <v>0</v>
      </c>
      <c r="I202" s="102"/>
      <c r="J202" s="282"/>
      <c r="K202" s="269"/>
      <c r="L202" s="104"/>
      <c r="M202" s="287">
        <f t="shared" si="236"/>
        <v>0</v>
      </c>
      <c r="N202" s="269"/>
      <c r="O202" s="104"/>
      <c r="P202" s="287">
        <f t="shared" si="237"/>
        <v>0</v>
      </c>
      <c r="Q202" s="269"/>
      <c r="R202" s="104"/>
      <c r="S202" s="287">
        <f t="shared" si="230"/>
        <v>0</v>
      </c>
      <c r="T202" s="269"/>
      <c r="U202" s="104"/>
      <c r="V202" s="287">
        <f t="shared" ref="V202:V206" si="245">T202+U202</f>
        <v>0</v>
      </c>
      <c r="W202" s="269"/>
      <c r="X202" s="104"/>
      <c r="Y202" s="287">
        <f t="shared" si="238"/>
        <v>0</v>
      </c>
      <c r="Z202" s="269"/>
      <c r="AA202" s="104"/>
      <c r="AB202" s="104">
        <f t="shared" si="239"/>
        <v>0</v>
      </c>
      <c r="AC202" s="105">
        <f t="shared" si="240"/>
        <v>0</v>
      </c>
      <c r="AD202" s="105">
        <f t="shared" si="240"/>
        <v>0</v>
      </c>
      <c r="AE202" s="329">
        <f t="shared" si="241"/>
        <v>0</v>
      </c>
      <c r="AF202" s="107" t="e">
        <f t="shared" si="242"/>
        <v>#DIV/0!</v>
      </c>
      <c r="AG202" s="101" t="e">
        <f t="shared" si="242"/>
        <v>#DIV/0!</v>
      </c>
      <c r="AH202" s="101" t="e">
        <f t="shared" si="242"/>
        <v>#DIV/0!</v>
      </c>
      <c r="AI202" s="107"/>
      <c r="AJ202" s="101"/>
      <c r="AK202" s="105">
        <f t="shared" si="234"/>
        <v>0</v>
      </c>
      <c r="AL202" s="101"/>
      <c r="AM202" s="101">
        <f t="shared" si="243"/>
        <v>0</v>
      </c>
    </row>
    <row r="203" spans="1:53" s="98" customFormat="1">
      <c r="A203" s="206"/>
      <c r="B203" s="207"/>
      <c r="C203" s="99">
        <v>705.18499999999995</v>
      </c>
      <c r="D203" s="98">
        <v>20</v>
      </c>
      <c r="E203" s="255"/>
      <c r="F203" s="100"/>
      <c r="G203" s="100"/>
      <c r="H203" s="101">
        <f t="shared" si="244"/>
        <v>0</v>
      </c>
      <c r="I203" s="102"/>
      <c r="J203" s="282"/>
      <c r="K203" s="269"/>
      <c r="L203" s="104"/>
      <c r="M203" s="287">
        <f t="shared" si="236"/>
        <v>0</v>
      </c>
      <c r="N203" s="269"/>
      <c r="O203" s="104"/>
      <c r="P203" s="287">
        <f t="shared" si="237"/>
        <v>0</v>
      </c>
      <c r="Q203" s="269"/>
      <c r="R203" s="104"/>
      <c r="S203" s="287">
        <f t="shared" si="230"/>
        <v>0</v>
      </c>
      <c r="T203" s="269"/>
      <c r="U203" s="104"/>
      <c r="V203" s="287">
        <f t="shared" si="245"/>
        <v>0</v>
      </c>
      <c r="W203" s="269"/>
      <c r="X203" s="104"/>
      <c r="Y203" s="287">
        <f t="shared" si="238"/>
        <v>0</v>
      </c>
      <c r="Z203" s="269"/>
      <c r="AA203" s="104"/>
      <c r="AB203" s="104">
        <f t="shared" si="239"/>
        <v>0</v>
      </c>
      <c r="AC203" s="105">
        <f t="shared" si="240"/>
        <v>0</v>
      </c>
      <c r="AD203" s="105">
        <f t="shared" si="240"/>
        <v>0</v>
      </c>
      <c r="AE203" s="329">
        <f t="shared" si="241"/>
        <v>0</v>
      </c>
      <c r="AF203" s="107" t="e">
        <f t="shared" si="242"/>
        <v>#DIV/0!</v>
      </c>
      <c r="AG203" s="101" t="e">
        <f t="shared" si="242"/>
        <v>#DIV/0!</v>
      </c>
      <c r="AH203" s="101" t="e">
        <f t="shared" si="242"/>
        <v>#DIV/0!</v>
      </c>
      <c r="AI203" s="107"/>
      <c r="AJ203" s="101"/>
      <c r="AK203" s="105">
        <f t="shared" si="234"/>
        <v>0</v>
      </c>
      <c r="AL203" s="101"/>
      <c r="AM203" s="101">
        <f t="shared" si="243"/>
        <v>0</v>
      </c>
    </row>
    <row r="204" spans="1:53" s="98" customFormat="1">
      <c r="A204" s="206"/>
      <c r="B204" s="207"/>
      <c r="C204" s="99">
        <v>1057.78</v>
      </c>
      <c r="D204" s="98">
        <v>30</v>
      </c>
      <c r="E204" s="255"/>
      <c r="F204" s="100"/>
      <c r="G204" s="100"/>
      <c r="H204" s="101">
        <f t="shared" si="244"/>
        <v>0</v>
      </c>
      <c r="I204" s="102"/>
      <c r="J204" s="282"/>
      <c r="K204" s="269"/>
      <c r="L204" s="104"/>
      <c r="M204" s="287">
        <f t="shared" si="236"/>
        <v>0</v>
      </c>
      <c r="N204" s="269"/>
      <c r="O204" s="104"/>
      <c r="P204" s="287">
        <f t="shared" si="237"/>
        <v>0</v>
      </c>
      <c r="Q204" s="269"/>
      <c r="R204" s="104"/>
      <c r="S204" s="287">
        <f t="shared" si="230"/>
        <v>0</v>
      </c>
      <c r="T204" s="269"/>
      <c r="U204" s="104"/>
      <c r="V204" s="287">
        <f t="shared" si="245"/>
        <v>0</v>
      </c>
      <c r="W204" s="269"/>
      <c r="X204" s="104"/>
      <c r="Y204" s="287">
        <f t="shared" si="238"/>
        <v>0</v>
      </c>
      <c r="Z204" s="269"/>
      <c r="AA204" s="104"/>
      <c r="AB204" s="104">
        <f t="shared" si="239"/>
        <v>0</v>
      </c>
      <c r="AC204" s="105">
        <f t="shared" si="240"/>
        <v>0</v>
      </c>
      <c r="AD204" s="105">
        <f t="shared" si="240"/>
        <v>0</v>
      </c>
      <c r="AE204" s="329">
        <f t="shared" si="241"/>
        <v>0</v>
      </c>
      <c r="AF204" s="107" t="e">
        <f t="shared" si="242"/>
        <v>#DIV/0!</v>
      </c>
      <c r="AG204" s="101" t="e">
        <f t="shared" si="242"/>
        <v>#DIV/0!</v>
      </c>
      <c r="AH204" s="101" t="e">
        <f t="shared" si="242"/>
        <v>#DIV/0!</v>
      </c>
      <c r="AI204" s="107"/>
      <c r="AJ204" s="101"/>
      <c r="AK204" s="105">
        <f t="shared" si="234"/>
        <v>0</v>
      </c>
      <c r="AL204" s="101"/>
      <c r="AM204" s="101">
        <f t="shared" si="243"/>
        <v>0</v>
      </c>
    </row>
    <row r="205" spans="1:53" s="98" customFormat="1">
      <c r="A205" s="206"/>
      <c r="B205" s="207"/>
      <c r="C205" s="99">
        <v>1410.37</v>
      </c>
      <c r="D205" s="98">
        <v>40</v>
      </c>
      <c r="E205" s="255"/>
      <c r="F205" s="100"/>
      <c r="G205" s="100"/>
      <c r="H205" s="101">
        <f t="shared" si="244"/>
        <v>0</v>
      </c>
      <c r="I205" s="102"/>
      <c r="J205" s="282"/>
      <c r="K205" s="269"/>
      <c r="L205" s="104"/>
      <c r="M205" s="287">
        <f t="shared" si="236"/>
        <v>0</v>
      </c>
      <c r="N205" s="269"/>
      <c r="O205" s="104"/>
      <c r="P205" s="287">
        <f t="shared" si="237"/>
        <v>0</v>
      </c>
      <c r="Q205" s="269"/>
      <c r="R205" s="104"/>
      <c r="S205" s="287">
        <f t="shared" si="230"/>
        <v>0</v>
      </c>
      <c r="T205" s="269"/>
      <c r="U205" s="104"/>
      <c r="V205" s="287">
        <f t="shared" si="245"/>
        <v>0</v>
      </c>
      <c r="W205" s="269"/>
      <c r="X205" s="104"/>
      <c r="Y205" s="287">
        <f t="shared" si="238"/>
        <v>0</v>
      </c>
      <c r="Z205" s="269"/>
      <c r="AA205" s="104"/>
      <c r="AB205" s="104">
        <f t="shared" si="239"/>
        <v>0</v>
      </c>
      <c r="AC205" s="105">
        <f t="shared" si="240"/>
        <v>0</v>
      </c>
      <c r="AD205" s="105">
        <f t="shared" si="240"/>
        <v>0</v>
      </c>
      <c r="AE205" s="329">
        <f t="shared" si="241"/>
        <v>0</v>
      </c>
      <c r="AF205" s="107" t="e">
        <f t="shared" si="242"/>
        <v>#DIV/0!</v>
      </c>
      <c r="AG205" s="101" t="e">
        <f t="shared" si="242"/>
        <v>#DIV/0!</v>
      </c>
      <c r="AH205" s="101" t="e">
        <f t="shared" si="242"/>
        <v>#DIV/0!</v>
      </c>
      <c r="AI205" s="107"/>
      <c r="AJ205" s="101"/>
      <c r="AK205" s="105">
        <f t="shared" si="234"/>
        <v>0</v>
      </c>
      <c r="AL205" s="101"/>
      <c r="AM205" s="101">
        <f t="shared" si="243"/>
        <v>0</v>
      </c>
    </row>
    <row r="206" spans="1:53" s="110" customFormat="1">
      <c r="A206" s="208"/>
      <c r="B206" s="209"/>
      <c r="C206" s="109">
        <v>1762.96</v>
      </c>
      <c r="D206" s="110">
        <v>50</v>
      </c>
      <c r="E206" s="256"/>
      <c r="F206" s="111"/>
      <c r="G206" s="111"/>
      <c r="H206" s="112">
        <f t="shared" si="244"/>
        <v>0</v>
      </c>
      <c r="I206" s="113"/>
      <c r="J206" s="283"/>
      <c r="K206" s="270"/>
      <c r="L206" s="116"/>
      <c r="M206" s="288">
        <f t="shared" si="236"/>
        <v>0</v>
      </c>
      <c r="N206" s="270"/>
      <c r="O206" s="116"/>
      <c r="P206" s="288">
        <f t="shared" si="237"/>
        <v>0</v>
      </c>
      <c r="Q206" s="270"/>
      <c r="R206" s="116"/>
      <c r="S206" s="288">
        <f t="shared" si="230"/>
        <v>0</v>
      </c>
      <c r="T206" s="270"/>
      <c r="U206" s="116"/>
      <c r="V206" s="288">
        <f t="shared" si="245"/>
        <v>0</v>
      </c>
      <c r="W206" s="270"/>
      <c r="X206" s="116"/>
      <c r="Y206" s="288">
        <f t="shared" si="238"/>
        <v>0</v>
      </c>
      <c r="Z206" s="270"/>
      <c r="AA206" s="116"/>
      <c r="AB206" s="116">
        <f t="shared" si="239"/>
        <v>0</v>
      </c>
      <c r="AC206" s="117">
        <f t="shared" si="240"/>
        <v>0</v>
      </c>
      <c r="AD206" s="117">
        <f t="shared" si="240"/>
        <v>0</v>
      </c>
      <c r="AE206" s="330">
        <f t="shared" si="241"/>
        <v>0</v>
      </c>
      <c r="AF206" s="118" t="e">
        <f t="shared" si="242"/>
        <v>#DIV/0!</v>
      </c>
      <c r="AG206" s="112" t="e">
        <f t="shared" si="242"/>
        <v>#DIV/0!</v>
      </c>
      <c r="AH206" s="112" t="e">
        <f t="shared" si="242"/>
        <v>#DIV/0!</v>
      </c>
      <c r="AI206" s="118"/>
      <c r="AJ206" s="112"/>
      <c r="AK206" s="105">
        <f t="shared" si="234"/>
        <v>0</v>
      </c>
      <c r="AL206" s="112"/>
      <c r="AM206" s="101">
        <f t="shared" si="243"/>
        <v>0</v>
      </c>
    </row>
    <row r="207" spans="1:53" s="70" customFormat="1">
      <c r="C207" s="71"/>
      <c r="E207" s="257"/>
      <c r="I207" s="71"/>
      <c r="J207" s="238"/>
      <c r="K207" s="271"/>
      <c r="M207" s="238"/>
      <c r="N207" s="271"/>
      <c r="P207" s="238"/>
      <c r="Q207" s="271"/>
      <c r="S207" s="238"/>
      <c r="T207" s="271"/>
      <c r="V207" s="238"/>
      <c r="W207" s="271"/>
      <c r="Y207" s="238"/>
      <c r="Z207" s="271"/>
      <c r="AC207" s="71"/>
      <c r="AE207" s="332"/>
      <c r="AF207" s="71"/>
      <c r="AI207" s="71"/>
      <c r="AK207" s="71"/>
    </row>
    <row r="208" spans="1:53" s="65" customFormat="1">
      <c r="A208" s="64" t="s">
        <v>1</v>
      </c>
      <c r="B208" s="65" t="s">
        <v>66</v>
      </c>
      <c r="C208" s="66"/>
      <c r="E208" s="258"/>
      <c r="I208" s="67" t="s">
        <v>22</v>
      </c>
      <c r="J208" s="239"/>
      <c r="K208" s="64" t="s">
        <v>25</v>
      </c>
      <c r="M208" s="239"/>
      <c r="N208" s="64" t="s">
        <v>26</v>
      </c>
      <c r="O208" s="64"/>
      <c r="P208" s="295"/>
      <c r="Q208" s="64" t="s">
        <v>27</v>
      </c>
      <c r="S208" s="239"/>
      <c r="T208" s="64" t="s">
        <v>28</v>
      </c>
      <c r="U208" s="64"/>
      <c r="V208" s="295"/>
      <c r="W208" s="64" t="s">
        <v>29</v>
      </c>
      <c r="Y208" s="239"/>
      <c r="Z208" s="64" t="s">
        <v>54</v>
      </c>
      <c r="AC208" s="67" t="s">
        <v>30</v>
      </c>
      <c r="AE208" s="333"/>
      <c r="AF208" s="67" t="s">
        <v>34</v>
      </c>
      <c r="AI208" s="67" t="s">
        <v>67</v>
      </c>
      <c r="AK208" s="67" t="s">
        <v>68</v>
      </c>
    </row>
    <row r="209" spans="1:53" s="70" customFormat="1">
      <c r="A209" s="68" t="s">
        <v>15</v>
      </c>
      <c r="B209" s="70" t="s">
        <v>55</v>
      </c>
      <c r="C209" s="69" t="s">
        <v>21</v>
      </c>
      <c r="D209" s="68" t="s">
        <v>17</v>
      </c>
      <c r="E209" s="259" t="s">
        <v>18</v>
      </c>
      <c r="F209" s="68" t="s">
        <v>19</v>
      </c>
      <c r="G209" s="68" t="s">
        <v>20</v>
      </c>
      <c r="H209" s="68" t="s">
        <v>35</v>
      </c>
      <c r="I209" s="69" t="s">
        <v>23</v>
      </c>
      <c r="J209" s="240" t="s">
        <v>24</v>
      </c>
      <c r="K209" s="272" t="s">
        <v>31</v>
      </c>
      <c r="L209" s="68" t="s">
        <v>32</v>
      </c>
      <c r="M209" s="240" t="s">
        <v>33</v>
      </c>
      <c r="N209" s="272" t="s">
        <v>31</v>
      </c>
      <c r="O209" s="68" t="s">
        <v>32</v>
      </c>
      <c r="P209" s="240" t="s">
        <v>33</v>
      </c>
      <c r="Q209" s="272" t="s">
        <v>31</v>
      </c>
      <c r="R209" s="68" t="s">
        <v>32</v>
      </c>
      <c r="S209" s="240" t="s">
        <v>33</v>
      </c>
      <c r="T209" s="272" t="s">
        <v>31</v>
      </c>
      <c r="U209" s="68" t="s">
        <v>32</v>
      </c>
      <c r="V209" s="240" t="s">
        <v>33</v>
      </c>
      <c r="W209" s="272" t="s">
        <v>31</v>
      </c>
      <c r="X209" s="68" t="s">
        <v>32</v>
      </c>
      <c r="Y209" s="240" t="s">
        <v>33</v>
      </c>
      <c r="Z209" s="272" t="s">
        <v>31</v>
      </c>
      <c r="AA209" s="68" t="s">
        <v>32</v>
      </c>
      <c r="AB209" s="68" t="s">
        <v>33</v>
      </c>
      <c r="AC209" s="69" t="s">
        <v>31</v>
      </c>
      <c r="AD209" s="68" t="s">
        <v>32</v>
      </c>
      <c r="AE209" s="334" t="s">
        <v>33</v>
      </c>
      <c r="AF209" s="69" t="s">
        <v>31</v>
      </c>
      <c r="AG209" s="68" t="s">
        <v>32</v>
      </c>
      <c r="AH209" s="68" t="s">
        <v>33</v>
      </c>
      <c r="AI209" s="69" t="s">
        <v>31</v>
      </c>
      <c r="AJ209" s="68" t="s">
        <v>32</v>
      </c>
      <c r="AK209" s="69" t="s">
        <v>31</v>
      </c>
      <c r="AL209" s="68" t="s">
        <v>32</v>
      </c>
      <c r="AM209" s="68" t="s">
        <v>33</v>
      </c>
    </row>
    <row r="210" spans="1:53" s="70" customFormat="1">
      <c r="A210" s="68" t="s">
        <v>16</v>
      </c>
      <c r="B210" s="70" t="s">
        <v>56</v>
      </c>
      <c r="C210" s="71">
        <v>0</v>
      </c>
      <c r="D210" s="70">
        <v>0</v>
      </c>
      <c r="E210" s="260">
        <v>1.20699</v>
      </c>
      <c r="F210" s="72">
        <v>2.9999999999999997E-4</v>
      </c>
      <c r="G210" s="72">
        <v>0.17149300000000001</v>
      </c>
      <c r="H210" s="73">
        <f>G210/0.0075</f>
        <v>22.865733333333335</v>
      </c>
      <c r="I210" s="74">
        <v>0.921732</v>
      </c>
      <c r="J210" s="284">
        <v>7.8268199999999996E-2</v>
      </c>
      <c r="K210" s="271"/>
      <c r="M210" s="238"/>
      <c r="N210" s="271"/>
      <c r="P210" s="238"/>
      <c r="Q210" s="271">
        <v>0</v>
      </c>
      <c r="R210" s="70">
        <v>0</v>
      </c>
      <c r="S210" s="289">
        <f t="shared" ref="S210:S219" si="246">Q210+R210</f>
        <v>0</v>
      </c>
      <c r="T210" s="271">
        <v>0</v>
      </c>
      <c r="U210" s="70">
        <v>0</v>
      </c>
      <c r="V210" s="289">
        <f t="shared" ref="V210:V211" si="247">T210+U210</f>
        <v>0</v>
      </c>
      <c r="W210" s="271">
        <v>0</v>
      </c>
      <c r="X210" s="70">
        <v>0</v>
      </c>
      <c r="Y210" s="289">
        <f t="shared" ref="Y210:Y219" si="248">W210+X210</f>
        <v>0</v>
      </c>
      <c r="Z210" s="271">
        <v>0</v>
      </c>
      <c r="AA210" s="70">
        <v>0</v>
      </c>
      <c r="AB210" s="76">
        <f t="shared" ref="AB210:AB219" si="249">Z210+AA210</f>
        <v>0</v>
      </c>
      <c r="AC210" s="71">
        <v>0</v>
      </c>
      <c r="AD210" s="70">
        <v>0</v>
      </c>
      <c r="AE210" s="332">
        <v>0</v>
      </c>
      <c r="AF210" s="71"/>
      <c r="AI210" s="77">
        <v>4.6870000000000001E-4</v>
      </c>
      <c r="AJ210" s="76">
        <v>1.99693E-4</v>
      </c>
      <c r="AK210" s="77">
        <f t="shared" ref="AK210:AL219" si="250">AI210*(7710000000000000000)*23.1662*3.016/(6.022E+23)*(C210*24*60*60)</f>
        <v>0</v>
      </c>
      <c r="AL210" s="77">
        <f t="shared" si="250"/>
        <v>0</v>
      </c>
      <c r="AM210" s="73">
        <f>AK210+AL210</f>
        <v>0</v>
      </c>
    </row>
    <row r="211" spans="1:53" s="70" customFormat="1">
      <c r="A211" s="68" t="s">
        <v>57</v>
      </c>
      <c r="B211" s="70" t="s">
        <v>58</v>
      </c>
      <c r="C211" s="71">
        <v>3.5259299999999998</v>
      </c>
      <c r="D211" s="70">
        <v>0.1</v>
      </c>
      <c r="E211" s="260">
        <v>1.1708000000000001</v>
      </c>
      <c r="F211" s="72">
        <v>3.5E-4</v>
      </c>
      <c r="G211" s="72">
        <v>0.14588300000000001</v>
      </c>
      <c r="H211" s="73">
        <f t="shared" ref="H211" si="251">G211/0.0075</f>
        <v>19.451066666666669</v>
      </c>
      <c r="I211" s="74">
        <v>0.92100499999999996</v>
      </c>
      <c r="J211" s="284">
        <v>7.8995099999999999E-2</v>
      </c>
      <c r="K211" s="273">
        <v>103000</v>
      </c>
      <c r="L211" s="76">
        <v>19700</v>
      </c>
      <c r="M211" s="289">
        <f>K211+L211</f>
        <v>122700</v>
      </c>
      <c r="N211" s="273">
        <v>2513000</v>
      </c>
      <c r="O211" s="76">
        <v>888200</v>
      </c>
      <c r="P211" s="289">
        <f>N211+O211</f>
        <v>3401200</v>
      </c>
      <c r="Q211" s="273">
        <v>55.38</v>
      </c>
      <c r="R211" s="76">
        <v>7.0640000000000001</v>
      </c>
      <c r="S211" s="289">
        <f t="shared" si="246"/>
        <v>62.444000000000003</v>
      </c>
      <c r="T211" s="273">
        <v>0.19420000000000001</v>
      </c>
      <c r="U211" s="76">
        <v>9.502E-3</v>
      </c>
      <c r="V211" s="289">
        <f t="shared" si="247"/>
        <v>0.20370200000000002</v>
      </c>
      <c r="W211" s="273">
        <v>9.1699999999999995E-4</v>
      </c>
      <c r="X211" s="76">
        <v>0</v>
      </c>
      <c r="Y211" s="289">
        <f>W211+X211</f>
        <v>9.1699999999999995E-4</v>
      </c>
      <c r="Z211" s="273">
        <v>0</v>
      </c>
      <c r="AA211" s="76">
        <v>0</v>
      </c>
      <c r="AB211" s="76">
        <f>Z211+AA211</f>
        <v>0</v>
      </c>
      <c r="AC211" s="77">
        <f>Q211+T211+W211+Z211</f>
        <v>55.575117000000006</v>
      </c>
      <c r="AD211" s="77">
        <f>R211+U211+X211+AA211</f>
        <v>7.0735020000000004</v>
      </c>
      <c r="AE211" s="332">
        <f>AC211+AD211</f>
        <v>62.648619000000004</v>
      </c>
      <c r="AF211" s="79">
        <f>Q211/AC211</f>
        <v>0.9964891301983223</v>
      </c>
      <c r="AG211" s="73">
        <f>R211/AD211</f>
        <v>0.99865667670695502</v>
      </c>
      <c r="AH211" s="73">
        <f>S211/AE211</f>
        <v>0.99673386256128005</v>
      </c>
      <c r="AI211" s="77">
        <v>4.5506499999999999E-4</v>
      </c>
      <c r="AJ211" s="76">
        <v>1.9504E-4</v>
      </c>
      <c r="AK211" s="77">
        <f t="shared" si="250"/>
        <v>0.12401111956070728</v>
      </c>
      <c r="AL211" s="77">
        <f t="shared" si="250"/>
        <v>1.5074301462328725E-3</v>
      </c>
      <c r="AM211" s="73">
        <f>AK211+AL211</f>
        <v>0.12551854970694015</v>
      </c>
    </row>
    <row r="212" spans="1:53" s="70" customFormat="1">
      <c r="A212" s="68" t="s">
        <v>62</v>
      </c>
      <c r="B212" s="80" t="s">
        <v>61</v>
      </c>
      <c r="C212" s="71">
        <v>35.256599999999999</v>
      </c>
      <c r="D212" s="70">
        <v>1</v>
      </c>
      <c r="E212" s="260">
        <v>1.1556200000000001</v>
      </c>
      <c r="F212" s="72">
        <v>3.6999999999999999E-4</v>
      </c>
      <c r="G212" s="72">
        <v>0.13466400000000001</v>
      </c>
      <c r="H212" s="73">
        <f>G212/0.0075</f>
        <v>17.955200000000001</v>
      </c>
      <c r="I212" s="74">
        <v>0.92036300000000004</v>
      </c>
      <c r="J212" s="284">
        <v>7.9636899999999997E-2</v>
      </c>
      <c r="K212" s="273">
        <v>99550</v>
      </c>
      <c r="L212" s="76">
        <v>19400</v>
      </c>
      <c r="M212" s="289">
        <f t="shared" ref="M212:M219" si="252">K212+L212</f>
        <v>118950</v>
      </c>
      <c r="N212" s="273">
        <v>2512000</v>
      </c>
      <c r="O212" s="76">
        <v>888000</v>
      </c>
      <c r="P212" s="289">
        <f t="shared" ref="P212:P219" si="253">N212+O212</f>
        <v>3400000</v>
      </c>
      <c r="Q212" s="273">
        <v>1289</v>
      </c>
      <c r="R212" s="76">
        <v>168.3</v>
      </c>
      <c r="S212" s="289">
        <f t="shared" si="246"/>
        <v>1457.3</v>
      </c>
      <c r="T212" s="273">
        <v>29.32</v>
      </c>
      <c r="U212" s="76">
        <v>1.6</v>
      </c>
      <c r="V212" s="289">
        <f>T212+U212</f>
        <v>30.92</v>
      </c>
      <c r="W212" s="273">
        <v>1.458</v>
      </c>
      <c r="X212" s="76">
        <v>2.8340000000000001E-2</v>
      </c>
      <c r="Y212" s="289">
        <f t="shared" si="248"/>
        <v>1.48634</v>
      </c>
      <c r="Z212" s="273">
        <v>1.0880000000000001E-2</v>
      </c>
      <c r="AA212" s="76">
        <v>0</v>
      </c>
      <c r="AB212" s="76">
        <f t="shared" si="249"/>
        <v>1.0880000000000001E-2</v>
      </c>
      <c r="AC212" s="77">
        <f t="shared" ref="AC212:AD219" si="254">Q212+T212+W212+Z212</f>
        <v>1319.7888800000001</v>
      </c>
      <c r="AD212" s="77">
        <f t="shared" si="254"/>
        <v>169.92833999999999</v>
      </c>
      <c r="AE212" s="332">
        <f t="shared" ref="AE212:AE219" si="255">AC212+AD212</f>
        <v>1489.71722</v>
      </c>
      <c r="AF212" s="79">
        <f t="shared" ref="AF212:AH219" si="256">Q212/AC212</f>
        <v>0.97667135974050634</v>
      </c>
      <c r="AG212" s="73">
        <f t="shared" si="256"/>
        <v>0.99041749010200431</v>
      </c>
      <c r="AH212" s="73">
        <f t="shared" si="256"/>
        <v>0.9782393466593613</v>
      </c>
      <c r="AI212" s="77">
        <v>4.4739299999999998E-4</v>
      </c>
      <c r="AJ212" s="76">
        <v>1.91838E-4</v>
      </c>
      <c r="AK212" s="77">
        <f t="shared" si="250"/>
        <v>1.2191106385212183</v>
      </c>
      <c r="AL212" s="77">
        <f t="shared" si="250"/>
        <v>1.4826824466418261E-2</v>
      </c>
      <c r="AM212" s="73">
        <f t="shared" ref="AM212:AM219" si="257">AK212+AL212</f>
        <v>1.2339374629876365</v>
      </c>
    </row>
    <row r="213" spans="1:53" s="70" customFormat="1">
      <c r="A213" s="198" t="e" vm="2">
        <v>#VALUE!</v>
      </c>
      <c r="B213" s="199"/>
      <c r="C213" s="71">
        <v>141.02600000000001</v>
      </c>
      <c r="D213" s="70">
        <v>4</v>
      </c>
      <c r="E213" s="260">
        <v>1.12476</v>
      </c>
      <c r="F213" s="72">
        <v>3.5E-4</v>
      </c>
      <c r="G213" s="72">
        <v>0.11092100000000001</v>
      </c>
      <c r="H213" s="73">
        <f t="shared" ref="H213:H219" si="258">G213/0.0075</f>
        <v>14.789466666666668</v>
      </c>
      <c r="I213" s="74">
        <v>0.91778999999999999</v>
      </c>
      <c r="J213" s="284">
        <v>8.2210000000000005E-2</v>
      </c>
      <c r="K213" s="273">
        <v>88760</v>
      </c>
      <c r="L213" s="76">
        <v>18470</v>
      </c>
      <c r="M213" s="289">
        <f t="shared" si="252"/>
        <v>107230</v>
      </c>
      <c r="N213" s="273">
        <v>2507000</v>
      </c>
      <c r="O213" s="76">
        <v>887400</v>
      </c>
      <c r="P213" s="289">
        <f t="shared" si="253"/>
        <v>3394400</v>
      </c>
      <c r="Q213" s="273">
        <v>4696</v>
      </c>
      <c r="R213" s="76">
        <v>676.8</v>
      </c>
      <c r="S213" s="289">
        <f t="shared" si="246"/>
        <v>5372.8</v>
      </c>
      <c r="T213" s="273">
        <v>386.9</v>
      </c>
      <c r="U213" s="76">
        <v>24.99</v>
      </c>
      <c r="V213" s="289">
        <f>T213+U213</f>
        <v>411.89</v>
      </c>
      <c r="W213" s="273">
        <v>79.03</v>
      </c>
      <c r="X213" s="76">
        <v>1.8160000000000001</v>
      </c>
      <c r="Y213" s="289">
        <f t="shared" si="248"/>
        <v>80.846000000000004</v>
      </c>
      <c r="Z213" s="273">
        <v>2.536</v>
      </c>
      <c r="AA213" s="76">
        <v>2.3949999999999999E-2</v>
      </c>
      <c r="AB213" s="76">
        <f t="shared" si="249"/>
        <v>2.5599500000000002</v>
      </c>
      <c r="AC213" s="77">
        <f t="shared" si="254"/>
        <v>5164.4659999999994</v>
      </c>
      <c r="AD213" s="77">
        <f t="shared" si="254"/>
        <v>703.62995000000001</v>
      </c>
      <c r="AE213" s="332">
        <f t="shared" si="255"/>
        <v>5868.095949999999</v>
      </c>
      <c r="AF213" s="79">
        <f t="shared" si="256"/>
        <v>0.90929052490615692</v>
      </c>
      <c r="AG213" s="73">
        <f t="shared" si="256"/>
        <v>0.96186923254190637</v>
      </c>
      <c r="AH213" s="73">
        <f t="shared" si="256"/>
        <v>0.91559511735659349</v>
      </c>
      <c r="AI213" s="77">
        <v>4.3272699999999999E-4</v>
      </c>
      <c r="AJ213" s="76">
        <v>1.8616800000000001E-4</v>
      </c>
      <c r="AK213" s="77">
        <f t="shared" si="250"/>
        <v>4.71657440310622</v>
      </c>
      <c r="AL213" s="77">
        <f t="shared" si="250"/>
        <v>5.7554400218187314E-2</v>
      </c>
      <c r="AM213" s="73">
        <f t="shared" si="257"/>
        <v>4.7741288033244071</v>
      </c>
    </row>
    <row r="214" spans="1:53" s="70" customFormat="1">
      <c r="A214" s="198"/>
      <c r="B214" s="199"/>
      <c r="C214" s="71">
        <v>246.79599999999999</v>
      </c>
      <c r="D214" s="70">
        <v>7</v>
      </c>
      <c r="E214" s="260">
        <v>1.0932599999999999</v>
      </c>
      <c r="F214" s="72">
        <v>3.4000000000000002E-4</v>
      </c>
      <c r="G214" s="72">
        <v>8.5305000000000006E-2</v>
      </c>
      <c r="H214" s="73">
        <f t="shared" si="258"/>
        <v>11.374000000000001</v>
      </c>
      <c r="I214" s="74">
        <v>0.91504399999999997</v>
      </c>
      <c r="J214" s="284">
        <v>8.4955699999999995E-2</v>
      </c>
      <c r="K214" s="273">
        <v>78960</v>
      </c>
      <c r="L214" s="76">
        <v>17560</v>
      </c>
      <c r="M214" s="289">
        <f t="shared" si="252"/>
        <v>96520</v>
      </c>
      <c r="N214" s="273">
        <v>2501000</v>
      </c>
      <c r="O214" s="76">
        <v>886700</v>
      </c>
      <c r="P214" s="289">
        <f t="shared" si="253"/>
        <v>3387700</v>
      </c>
      <c r="Q214" s="273">
        <v>7177</v>
      </c>
      <c r="R214" s="76">
        <v>1128</v>
      </c>
      <c r="S214" s="289">
        <f t="shared" si="246"/>
        <v>8305</v>
      </c>
      <c r="T214" s="273">
        <v>934.7</v>
      </c>
      <c r="U214" s="76">
        <v>70.25</v>
      </c>
      <c r="V214" s="289">
        <f>T214+U214</f>
        <v>1004.95</v>
      </c>
      <c r="W214" s="273">
        <v>311.7</v>
      </c>
      <c r="X214" s="76">
        <v>8.9019999999999992</v>
      </c>
      <c r="Y214" s="289">
        <f t="shared" si="248"/>
        <v>320.60199999999998</v>
      </c>
      <c r="Z214" s="273">
        <v>18.66</v>
      </c>
      <c r="AA214" s="76">
        <v>0.21160000000000001</v>
      </c>
      <c r="AB214" s="76">
        <f t="shared" si="249"/>
        <v>18.871600000000001</v>
      </c>
      <c r="AC214" s="77">
        <f t="shared" si="254"/>
        <v>8442.06</v>
      </c>
      <c r="AD214" s="77">
        <f t="shared" si="254"/>
        <v>1207.3636000000001</v>
      </c>
      <c r="AE214" s="332">
        <f t="shared" si="255"/>
        <v>9649.4236000000001</v>
      </c>
      <c r="AF214" s="79">
        <f t="shared" si="256"/>
        <v>0.85014794967105189</v>
      </c>
      <c r="AG214" s="73">
        <f t="shared" si="256"/>
        <v>0.93426702610547463</v>
      </c>
      <c r="AH214" s="73">
        <f t="shared" si="256"/>
        <v>0.86067317015702371</v>
      </c>
      <c r="AI214" s="77">
        <v>4.24506E-4</v>
      </c>
      <c r="AJ214" s="76">
        <v>1.8242200000000001E-4</v>
      </c>
      <c r="AK214" s="77">
        <f t="shared" si="250"/>
        <v>8.0972110186789745</v>
      </c>
      <c r="AL214" s="77">
        <f t="shared" si="250"/>
        <v>9.869354773137054E-2</v>
      </c>
      <c r="AM214" s="73">
        <f t="shared" si="257"/>
        <v>8.1959045664103449</v>
      </c>
      <c r="BA214" s="70" t="s">
        <v>36</v>
      </c>
    </row>
    <row r="215" spans="1:53" s="70" customFormat="1">
      <c r="A215" s="198"/>
      <c r="B215" s="199"/>
      <c r="C215" s="71">
        <v>352.59300000000002</v>
      </c>
      <c r="D215" s="70">
        <v>10</v>
      </c>
      <c r="E215" s="260">
        <v>1.06393</v>
      </c>
      <c r="F215" s="72">
        <v>3.1E-4</v>
      </c>
      <c r="G215" s="72">
        <v>6.0088999999999997E-2</v>
      </c>
      <c r="H215" s="73">
        <f t="shared" si="258"/>
        <v>8.0118666666666662</v>
      </c>
      <c r="I215" s="74">
        <v>0.912219</v>
      </c>
      <c r="J215" s="284">
        <v>8.7780800000000006E-2</v>
      </c>
      <c r="K215" s="273">
        <v>70010</v>
      </c>
      <c r="L215" s="76">
        <v>16680</v>
      </c>
      <c r="M215" s="289">
        <f t="shared" si="252"/>
        <v>86690</v>
      </c>
      <c r="N215" s="273">
        <v>2496000</v>
      </c>
      <c r="O215" s="76">
        <v>886000</v>
      </c>
      <c r="P215" s="289">
        <f t="shared" si="253"/>
        <v>3382000</v>
      </c>
      <c r="Q215" s="273">
        <v>9005</v>
      </c>
      <c r="R215" s="76">
        <v>1530</v>
      </c>
      <c r="S215" s="289">
        <f t="shared" si="246"/>
        <v>10535</v>
      </c>
      <c r="T215" s="273">
        <v>1561</v>
      </c>
      <c r="U215" s="76">
        <v>132.1</v>
      </c>
      <c r="V215" s="289">
        <f t="shared" ref="V215:V219" si="259">T215+U215</f>
        <v>1693.1</v>
      </c>
      <c r="W215" s="273">
        <v>660.2</v>
      </c>
      <c r="X215" s="76">
        <v>23.14</v>
      </c>
      <c r="Y215" s="289">
        <f t="shared" si="248"/>
        <v>683.34</v>
      </c>
      <c r="Z215" s="273">
        <v>60.65</v>
      </c>
      <c r="AA215" s="76">
        <v>0.81710000000000005</v>
      </c>
      <c r="AB215" s="76">
        <f t="shared" si="249"/>
        <v>61.467100000000002</v>
      </c>
      <c r="AC215" s="77">
        <f t="shared" si="254"/>
        <v>11286.85</v>
      </c>
      <c r="AD215" s="77">
        <f t="shared" si="254"/>
        <v>1686.0571</v>
      </c>
      <c r="AE215" s="332">
        <f t="shared" si="255"/>
        <v>12972.9071</v>
      </c>
      <c r="AF215" s="79">
        <f t="shared" si="256"/>
        <v>0.79783110433823434</v>
      </c>
      <c r="AG215" s="73">
        <f t="shared" si="256"/>
        <v>0.90744257712268461</v>
      </c>
      <c r="AH215" s="73">
        <f t="shared" si="256"/>
        <v>0.81207704015702076</v>
      </c>
      <c r="AI215" s="77">
        <v>4.2054000000000001E-4</v>
      </c>
      <c r="AJ215" s="76">
        <v>1.79817E-4</v>
      </c>
      <c r="AK215" s="77">
        <f t="shared" si="250"/>
        <v>11.460260890215647</v>
      </c>
      <c r="AL215" s="77">
        <f t="shared" si="250"/>
        <v>0.13897742340297189</v>
      </c>
      <c r="AM215" s="73">
        <f t="shared" si="257"/>
        <v>11.599238313618619</v>
      </c>
    </row>
    <row r="216" spans="1:53" s="70" customFormat="1">
      <c r="A216" s="198"/>
      <c r="B216" s="199"/>
      <c r="C216" s="71">
        <v>705.18499999999995</v>
      </c>
      <c r="D216" s="70">
        <v>20</v>
      </c>
      <c r="E216" s="260">
        <v>0.97867000000000004</v>
      </c>
      <c r="F216" s="72">
        <v>2.9999999999999997E-4</v>
      </c>
      <c r="G216" s="72">
        <v>-2.1794999999999998E-2</v>
      </c>
      <c r="H216" s="73">
        <f t="shared" si="258"/>
        <v>-2.9059999999999997</v>
      </c>
      <c r="I216" s="74">
        <v>0.90279100000000001</v>
      </c>
      <c r="J216" s="284">
        <v>9.7208900000000001E-2</v>
      </c>
      <c r="K216" s="273">
        <v>45280</v>
      </c>
      <c r="L216" s="76">
        <v>13980</v>
      </c>
      <c r="M216" s="289">
        <f t="shared" si="252"/>
        <v>59260</v>
      </c>
      <c r="N216" s="273">
        <v>2475000</v>
      </c>
      <c r="O216" s="76">
        <v>883600</v>
      </c>
      <c r="P216" s="289">
        <f t="shared" si="253"/>
        <v>3358600</v>
      </c>
      <c r="Q216" s="273">
        <v>12040</v>
      </c>
      <c r="R216" s="76">
        <v>2520</v>
      </c>
      <c r="S216" s="289">
        <f t="shared" si="246"/>
        <v>14560</v>
      </c>
      <c r="T216" s="273">
        <v>3471</v>
      </c>
      <c r="U216" s="76">
        <v>399.7</v>
      </c>
      <c r="V216" s="289">
        <f t="shared" si="259"/>
        <v>3870.7</v>
      </c>
      <c r="W216" s="273">
        <v>2301</v>
      </c>
      <c r="X216" s="76">
        <v>129</v>
      </c>
      <c r="Y216" s="289">
        <f t="shared" si="248"/>
        <v>2430</v>
      </c>
      <c r="Z216" s="273">
        <v>490.3</v>
      </c>
      <c r="AA216" s="76">
        <v>9.8789999999999996</v>
      </c>
      <c r="AB216" s="76">
        <f t="shared" si="249"/>
        <v>500.17900000000003</v>
      </c>
      <c r="AC216" s="77">
        <f t="shared" si="254"/>
        <v>18302.3</v>
      </c>
      <c r="AD216" s="77">
        <f t="shared" si="254"/>
        <v>3058.5789999999997</v>
      </c>
      <c r="AE216" s="332">
        <f t="shared" si="255"/>
        <v>21360.879000000001</v>
      </c>
      <c r="AF216" s="79">
        <f t="shared" si="256"/>
        <v>0.65784081782071113</v>
      </c>
      <c r="AG216" s="73">
        <f t="shared" si="256"/>
        <v>0.82391201927431013</v>
      </c>
      <c r="AH216" s="73">
        <f t="shared" si="256"/>
        <v>0.68161989026762426</v>
      </c>
      <c r="AI216" s="77">
        <v>4.2443899999999998E-4</v>
      </c>
      <c r="AJ216" s="76">
        <v>1.7675300000000001E-4</v>
      </c>
      <c r="AK216" s="77">
        <f t="shared" si="250"/>
        <v>23.1329945986284</v>
      </c>
      <c r="AL216" s="77">
        <f t="shared" si="250"/>
        <v>0.2732186224744656</v>
      </c>
      <c r="AM216" s="73">
        <f t="shared" si="257"/>
        <v>23.406213221102867</v>
      </c>
    </row>
    <row r="217" spans="1:53" s="70" customFormat="1">
      <c r="A217" s="198"/>
      <c r="B217" s="199"/>
      <c r="C217" s="71">
        <v>1057.78</v>
      </c>
      <c r="D217" s="70">
        <v>30</v>
      </c>
      <c r="E217" s="260">
        <v>0.90022000000000002</v>
      </c>
      <c r="F217" s="72">
        <v>2.9999999999999997E-4</v>
      </c>
      <c r="G217" s="72">
        <v>-0.11083999999999999</v>
      </c>
      <c r="H217" s="73">
        <f t="shared" si="258"/>
        <v>-14.778666666666666</v>
      </c>
      <c r="I217" s="74">
        <v>0.89266199999999996</v>
      </c>
      <c r="J217" s="284">
        <v>0.107338</v>
      </c>
      <c r="K217" s="273">
        <v>27250</v>
      </c>
      <c r="L217" s="76">
        <v>11470</v>
      </c>
      <c r="M217" s="289">
        <f t="shared" si="252"/>
        <v>38720</v>
      </c>
      <c r="N217" s="273">
        <v>2452000</v>
      </c>
      <c r="O217" s="76">
        <v>881000</v>
      </c>
      <c r="P217" s="289">
        <f t="shared" si="253"/>
        <v>3333000</v>
      </c>
      <c r="Q217" s="273">
        <v>12990</v>
      </c>
      <c r="R217" s="76">
        <v>3194</v>
      </c>
      <c r="S217" s="289">
        <f t="shared" si="246"/>
        <v>16184</v>
      </c>
      <c r="T217" s="273">
        <v>5182</v>
      </c>
      <c r="U217" s="76">
        <v>725.7</v>
      </c>
      <c r="V217" s="289">
        <f t="shared" si="259"/>
        <v>5907.7</v>
      </c>
      <c r="W217" s="273">
        <v>3434</v>
      </c>
      <c r="X217" s="76">
        <v>300.10000000000002</v>
      </c>
      <c r="Y217" s="289">
        <f t="shared" si="248"/>
        <v>3734.1</v>
      </c>
      <c r="Z217" s="273">
        <v>1346</v>
      </c>
      <c r="AA217" s="76">
        <v>39.6</v>
      </c>
      <c r="AB217" s="76">
        <f t="shared" si="249"/>
        <v>1385.6</v>
      </c>
      <c r="AC217" s="77">
        <f t="shared" si="254"/>
        <v>22952</v>
      </c>
      <c r="AD217" s="77">
        <f t="shared" si="254"/>
        <v>4259.4000000000005</v>
      </c>
      <c r="AE217" s="332">
        <f t="shared" si="255"/>
        <v>27211.4</v>
      </c>
      <c r="AF217" s="79">
        <f t="shared" si="256"/>
        <v>0.56596375043569191</v>
      </c>
      <c r="AG217" s="73">
        <f t="shared" si="256"/>
        <v>0.74987087383199502</v>
      </c>
      <c r="AH217" s="73">
        <f t="shared" si="256"/>
        <v>0.59475072947367646</v>
      </c>
      <c r="AI217" s="77">
        <v>4.3977799999999999E-4</v>
      </c>
      <c r="AJ217" s="76">
        <v>1.77565E-4</v>
      </c>
      <c r="AK217" s="77">
        <f t="shared" si="250"/>
        <v>35.953598077114094</v>
      </c>
      <c r="AL217" s="77">
        <f t="shared" si="250"/>
        <v>0.41171067562936831</v>
      </c>
      <c r="AM217" s="73">
        <f t="shared" si="257"/>
        <v>36.365308752743459</v>
      </c>
    </row>
    <row r="218" spans="1:53" s="70" customFormat="1">
      <c r="A218" s="198"/>
      <c r="B218" s="199"/>
      <c r="C218" s="71">
        <v>1410.37</v>
      </c>
      <c r="D218" s="70">
        <v>40</v>
      </c>
      <c r="E218" s="260"/>
      <c r="F218" s="72"/>
      <c r="G218" s="72"/>
      <c r="H218" s="73">
        <f t="shared" si="258"/>
        <v>0</v>
      </c>
      <c r="I218" s="74"/>
      <c r="J218" s="284"/>
      <c r="K218" s="273"/>
      <c r="L218" s="76"/>
      <c r="M218" s="289">
        <f t="shared" si="252"/>
        <v>0</v>
      </c>
      <c r="N218" s="273"/>
      <c r="O218" s="76"/>
      <c r="P218" s="289">
        <f t="shared" si="253"/>
        <v>0</v>
      </c>
      <c r="Q218" s="273"/>
      <c r="R218" s="76"/>
      <c r="S218" s="289">
        <f t="shared" si="246"/>
        <v>0</v>
      </c>
      <c r="T218" s="273"/>
      <c r="U218" s="76"/>
      <c r="V218" s="289">
        <f t="shared" si="259"/>
        <v>0</v>
      </c>
      <c r="W218" s="273"/>
      <c r="X218" s="76"/>
      <c r="Y218" s="289">
        <f t="shared" si="248"/>
        <v>0</v>
      </c>
      <c r="Z218" s="273"/>
      <c r="AA218" s="76"/>
      <c r="AB218" s="76">
        <f t="shared" si="249"/>
        <v>0</v>
      </c>
      <c r="AC218" s="77">
        <f t="shared" si="254"/>
        <v>0</v>
      </c>
      <c r="AD218" s="77">
        <f t="shared" si="254"/>
        <v>0</v>
      </c>
      <c r="AE218" s="332">
        <f t="shared" si="255"/>
        <v>0</v>
      </c>
      <c r="AF218" s="79" t="e">
        <f t="shared" si="256"/>
        <v>#DIV/0!</v>
      </c>
      <c r="AG218" s="73" t="e">
        <f t="shared" si="256"/>
        <v>#DIV/0!</v>
      </c>
      <c r="AH218" s="73" t="e">
        <f t="shared" si="256"/>
        <v>#DIV/0!</v>
      </c>
      <c r="AI218" s="77"/>
      <c r="AJ218" s="76"/>
      <c r="AK218" s="77">
        <f t="shared" si="250"/>
        <v>0</v>
      </c>
      <c r="AL218" s="77">
        <f t="shared" si="250"/>
        <v>0</v>
      </c>
      <c r="AM218" s="73">
        <f t="shared" si="257"/>
        <v>0</v>
      </c>
    </row>
    <row r="219" spans="1:53" s="82" customFormat="1">
      <c r="A219" s="200"/>
      <c r="B219" s="201"/>
      <c r="C219" s="81">
        <v>1762.96</v>
      </c>
      <c r="D219" s="82">
        <v>50</v>
      </c>
      <c r="E219" s="261"/>
      <c r="F219" s="83"/>
      <c r="G219" s="83"/>
      <c r="H219" s="84">
        <f t="shared" si="258"/>
        <v>0</v>
      </c>
      <c r="I219" s="85"/>
      <c r="J219" s="285"/>
      <c r="K219" s="274"/>
      <c r="L219" s="88"/>
      <c r="M219" s="290">
        <f t="shared" si="252"/>
        <v>0</v>
      </c>
      <c r="N219" s="274"/>
      <c r="O219" s="88"/>
      <c r="P219" s="290">
        <f t="shared" si="253"/>
        <v>0</v>
      </c>
      <c r="Q219" s="274"/>
      <c r="R219" s="88"/>
      <c r="S219" s="290">
        <f t="shared" si="246"/>
        <v>0</v>
      </c>
      <c r="T219" s="274"/>
      <c r="U219" s="88"/>
      <c r="V219" s="290">
        <f t="shared" si="259"/>
        <v>0</v>
      </c>
      <c r="W219" s="274"/>
      <c r="X219" s="88"/>
      <c r="Y219" s="290">
        <f t="shared" si="248"/>
        <v>0</v>
      </c>
      <c r="Z219" s="274"/>
      <c r="AA219" s="88"/>
      <c r="AB219" s="88">
        <f t="shared" si="249"/>
        <v>0</v>
      </c>
      <c r="AC219" s="89">
        <f t="shared" si="254"/>
        <v>0</v>
      </c>
      <c r="AD219" s="89">
        <f t="shared" si="254"/>
        <v>0</v>
      </c>
      <c r="AE219" s="335">
        <f t="shared" si="255"/>
        <v>0</v>
      </c>
      <c r="AF219" s="90" t="e">
        <f t="shared" si="256"/>
        <v>#DIV/0!</v>
      </c>
      <c r="AG219" s="84" t="e">
        <f t="shared" si="256"/>
        <v>#DIV/0!</v>
      </c>
      <c r="AH219" s="84" t="e">
        <f t="shared" si="256"/>
        <v>#DIV/0!</v>
      </c>
      <c r="AI219" s="89"/>
      <c r="AJ219" s="88"/>
      <c r="AK219" s="77">
        <f t="shared" si="250"/>
        <v>0</v>
      </c>
      <c r="AL219" s="77">
        <f t="shared" si="250"/>
        <v>0</v>
      </c>
      <c r="AM219" s="73">
        <f t="shared" si="257"/>
        <v>0</v>
      </c>
    </row>
    <row r="220" spans="1:53" s="70" customFormat="1">
      <c r="C220" s="71"/>
      <c r="E220" s="257"/>
      <c r="I220" s="71"/>
      <c r="J220" s="238"/>
      <c r="K220" s="271"/>
      <c r="M220" s="238"/>
      <c r="N220" s="271"/>
      <c r="P220" s="238"/>
      <c r="Q220" s="271"/>
      <c r="S220" s="238"/>
      <c r="T220" s="271"/>
      <c r="V220" s="238"/>
      <c r="W220" s="271"/>
      <c r="Y220" s="238"/>
      <c r="Z220" s="271"/>
      <c r="AC220" s="71"/>
      <c r="AE220" s="332"/>
      <c r="AF220" s="71"/>
      <c r="AI220" s="71"/>
      <c r="AK220" s="71"/>
    </row>
    <row r="221" spans="1:53" s="65" customFormat="1">
      <c r="A221" s="64" t="s">
        <v>1</v>
      </c>
      <c r="B221" s="65" t="s">
        <v>66</v>
      </c>
      <c r="C221" s="66"/>
      <c r="E221" s="258"/>
      <c r="I221" s="67" t="s">
        <v>22</v>
      </c>
      <c r="J221" s="239"/>
      <c r="K221" s="64" t="s">
        <v>25</v>
      </c>
      <c r="M221" s="239"/>
      <c r="N221" s="64" t="s">
        <v>26</v>
      </c>
      <c r="O221" s="64"/>
      <c r="P221" s="295"/>
      <c r="Q221" s="64" t="s">
        <v>27</v>
      </c>
      <c r="S221" s="239"/>
      <c r="T221" s="64" t="s">
        <v>28</v>
      </c>
      <c r="U221" s="64"/>
      <c r="V221" s="295"/>
      <c r="W221" s="64" t="s">
        <v>29</v>
      </c>
      <c r="Y221" s="239"/>
      <c r="Z221" s="64" t="s">
        <v>54</v>
      </c>
      <c r="AC221" s="67" t="s">
        <v>30</v>
      </c>
      <c r="AE221" s="333"/>
      <c r="AF221" s="67" t="s">
        <v>34</v>
      </c>
      <c r="AI221" s="67" t="s">
        <v>67</v>
      </c>
      <c r="AK221" s="67" t="s">
        <v>68</v>
      </c>
    </row>
    <row r="222" spans="1:53" s="70" customFormat="1">
      <c r="A222" s="68" t="s">
        <v>15</v>
      </c>
      <c r="B222" s="70" t="s">
        <v>55</v>
      </c>
      <c r="C222" s="69" t="s">
        <v>21</v>
      </c>
      <c r="D222" s="68" t="s">
        <v>17</v>
      </c>
      <c r="E222" s="259" t="s">
        <v>18</v>
      </c>
      <c r="F222" s="68" t="s">
        <v>19</v>
      </c>
      <c r="G222" s="68" t="s">
        <v>20</v>
      </c>
      <c r="H222" s="68" t="s">
        <v>35</v>
      </c>
      <c r="I222" s="69" t="s">
        <v>23</v>
      </c>
      <c r="J222" s="240" t="s">
        <v>24</v>
      </c>
      <c r="K222" s="272" t="s">
        <v>31</v>
      </c>
      <c r="L222" s="68" t="s">
        <v>32</v>
      </c>
      <c r="M222" s="240" t="s">
        <v>33</v>
      </c>
      <c r="N222" s="272" t="s">
        <v>31</v>
      </c>
      <c r="O222" s="68" t="s">
        <v>32</v>
      </c>
      <c r="P222" s="240" t="s">
        <v>33</v>
      </c>
      <c r="Q222" s="272" t="s">
        <v>31</v>
      </c>
      <c r="R222" s="68" t="s">
        <v>32</v>
      </c>
      <c r="S222" s="240" t="s">
        <v>33</v>
      </c>
      <c r="T222" s="272" t="s">
        <v>31</v>
      </c>
      <c r="U222" s="68" t="s">
        <v>32</v>
      </c>
      <c r="V222" s="240" t="s">
        <v>33</v>
      </c>
      <c r="W222" s="272" t="s">
        <v>31</v>
      </c>
      <c r="X222" s="68" t="s">
        <v>32</v>
      </c>
      <c r="Y222" s="240" t="s">
        <v>33</v>
      </c>
      <c r="Z222" s="272" t="s">
        <v>31</v>
      </c>
      <c r="AA222" s="68" t="s">
        <v>32</v>
      </c>
      <c r="AB222" s="68" t="s">
        <v>33</v>
      </c>
      <c r="AC222" s="69" t="s">
        <v>31</v>
      </c>
      <c r="AD222" s="68" t="s">
        <v>32</v>
      </c>
      <c r="AE222" s="334" t="s">
        <v>33</v>
      </c>
      <c r="AF222" s="69" t="s">
        <v>31</v>
      </c>
      <c r="AG222" s="68" t="s">
        <v>32</v>
      </c>
      <c r="AH222" s="68" t="s">
        <v>33</v>
      </c>
      <c r="AI222" s="69" t="s">
        <v>31</v>
      </c>
      <c r="AJ222" s="68" t="s">
        <v>32</v>
      </c>
      <c r="AK222" s="69" t="s">
        <v>31</v>
      </c>
      <c r="AL222" s="68" t="s">
        <v>32</v>
      </c>
      <c r="AM222" s="68" t="s">
        <v>33</v>
      </c>
    </row>
    <row r="223" spans="1:53" s="70" customFormat="1">
      <c r="A223" s="68" t="s">
        <v>16</v>
      </c>
      <c r="B223" s="70" t="s">
        <v>56</v>
      </c>
      <c r="C223" s="71">
        <v>0</v>
      </c>
      <c r="D223" s="70">
        <v>0</v>
      </c>
      <c r="E223" s="260"/>
      <c r="F223" s="72"/>
      <c r="G223" s="72"/>
      <c r="H223" s="73">
        <f>G223/0.0075</f>
        <v>0</v>
      </c>
      <c r="I223" s="74"/>
      <c r="J223" s="284"/>
      <c r="K223" s="271"/>
      <c r="M223" s="238"/>
      <c r="N223" s="271"/>
      <c r="P223" s="238"/>
      <c r="Q223" s="271"/>
      <c r="S223" s="289">
        <f t="shared" ref="S223:S232" si="260">Q223+R223</f>
        <v>0</v>
      </c>
      <c r="T223" s="271"/>
      <c r="V223" s="289">
        <f t="shared" ref="V223:V224" si="261">T223+U223</f>
        <v>0</v>
      </c>
      <c r="W223" s="271"/>
      <c r="Y223" s="289">
        <f t="shared" ref="Y223" si="262">W223+X223</f>
        <v>0</v>
      </c>
      <c r="Z223" s="271"/>
      <c r="AB223" s="76">
        <f t="shared" ref="AB223" si="263">Z223+AA223</f>
        <v>0</v>
      </c>
      <c r="AC223" s="71">
        <v>0</v>
      </c>
      <c r="AD223" s="70">
        <v>0</v>
      </c>
      <c r="AE223" s="332">
        <v>0</v>
      </c>
      <c r="AF223" s="71"/>
      <c r="AI223" s="71"/>
      <c r="AK223" s="71"/>
      <c r="AM223" s="73">
        <f>AK223+AL223</f>
        <v>0</v>
      </c>
    </row>
    <row r="224" spans="1:53" s="70" customFormat="1">
      <c r="A224" s="68" t="s">
        <v>57</v>
      </c>
      <c r="B224" s="70" t="s">
        <v>58</v>
      </c>
      <c r="C224" s="71">
        <v>3.5259299999999998</v>
      </c>
      <c r="D224" s="70">
        <v>0.1</v>
      </c>
      <c r="E224" s="260"/>
      <c r="F224" s="72"/>
      <c r="G224" s="72"/>
      <c r="H224" s="73">
        <f t="shared" ref="H224" si="264">G224/0.0075</f>
        <v>0</v>
      </c>
      <c r="I224" s="74"/>
      <c r="J224" s="284"/>
      <c r="K224" s="273"/>
      <c r="L224" s="76"/>
      <c r="M224" s="289">
        <f>K224+L224</f>
        <v>0</v>
      </c>
      <c r="N224" s="273"/>
      <c r="O224" s="76"/>
      <c r="P224" s="289">
        <f>N224+O224</f>
        <v>0</v>
      </c>
      <c r="Q224" s="273"/>
      <c r="R224" s="76"/>
      <c r="S224" s="289">
        <f t="shared" si="260"/>
        <v>0</v>
      </c>
      <c r="T224" s="273"/>
      <c r="U224" s="76"/>
      <c r="V224" s="289">
        <f t="shared" si="261"/>
        <v>0</v>
      </c>
      <c r="W224" s="273"/>
      <c r="X224" s="76"/>
      <c r="Y224" s="289">
        <f>W224+X224</f>
        <v>0</v>
      </c>
      <c r="Z224" s="273"/>
      <c r="AA224" s="76"/>
      <c r="AB224" s="76">
        <f>Z224+AA224</f>
        <v>0</v>
      </c>
      <c r="AC224" s="77">
        <f>Q224+T224+W224+Z224</f>
        <v>0</v>
      </c>
      <c r="AD224" s="77">
        <f>R224+U224+X224+AA224</f>
        <v>0</v>
      </c>
      <c r="AE224" s="332">
        <f>AC224+AD224</f>
        <v>0</v>
      </c>
      <c r="AF224" s="79" t="e">
        <f>Q224/AC224</f>
        <v>#DIV/0!</v>
      </c>
      <c r="AG224" s="73" t="e">
        <f>R224/AD224</f>
        <v>#DIV/0!</v>
      </c>
      <c r="AH224" s="73" t="e">
        <f>S224/AE224</f>
        <v>#DIV/0!</v>
      </c>
      <c r="AI224" s="79"/>
      <c r="AJ224" s="73"/>
      <c r="AK224" s="79"/>
      <c r="AL224" s="73"/>
      <c r="AM224" s="73">
        <f>AK224+AL224</f>
        <v>0</v>
      </c>
    </row>
    <row r="225" spans="1:53" s="70" customFormat="1">
      <c r="A225" s="68" t="s">
        <v>62</v>
      </c>
      <c r="B225" s="80" t="s">
        <v>65</v>
      </c>
      <c r="C225" s="71">
        <v>35.256599999999999</v>
      </c>
      <c r="D225" s="70">
        <v>1</v>
      </c>
      <c r="E225" s="260"/>
      <c r="F225" s="72"/>
      <c r="G225" s="72"/>
      <c r="H225" s="73">
        <f>G225/0.0075</f>
        <v>0</v>
      </c>
      <c r="I225" s="74"/>
      <c r="J225" s="284"/>
      <c r="K225" s="273"/>
      <c r="L225" s="76"/>
      <c r="M225" s="289">
        <f t="shared" ref="M225:M232" si="265">K225+L225</f>
        <v>0</v>
      </c>
      <c r="N225" s="273"/>
      <c r="O225" s="76"/>
      <c r="P225" s="289">
        <f t="shared" ref="P225:P232" si="266">N225+O225</f>
        <v>0</v>
      </c>
      <c r="Q225" s="273"/>
      <c r="R225" s="76"/>
      <c r="S225" s="289">
        <f t="shared" si="260"/>
        <v>0</v>
      </c>
      <c r="T225" s="273"/>
      <c r="U225" s="76"/>
      <c r="V225" s="289">
        <f>T225+U225</f>
        <v>0</v>
      </c>
      <c r="W225" s="273"/>
      <c r="X225" s="76"/>
      <c r="Y225" s="289">
        <f t="shared" ref="Y225:Y232" si="267">W225+X225</f>
        <v>0</v>
      </c>
      <c r="Z225" s="273"/>
      <c r="AA225" s="76"/>
      <c r="AB225" s="76">
        <f t="shared" ref="AB225:AB232" si="268">Z225+AA225</f>
        <v>0</v>
      </c>
      <c r="AC225" s="77">
        <f t="shared" ref="AC225:AD232" si="269">Q225+T225+W225+Z225</f>
        <v>0</v>
      </c>
      <c r="AD225" s="77">
        <f t="shared" si="269"/>
        <v>0</v>
      </c>
      <c r="AE225" s="332">
        <f t="shared" ref="AE225:AE232" si="270">AC225+AD225</f>
        <v>0</v>
      </c>
      <c r="AF225" s="79" t="e">
        <f t="shared" ref="AF225:AH232" si="271">Q225/AC225</f>
        <v>#DIV/0!</v>
      </c>
      <c r="AG225" s="73" t="e">
        <f t="shared" si="271"/>
        <v>#DIV/0!</v>
      </c>
      <c r="AH225" s="73" t="e">
        <f t="shared" si="271"/>
        <v>#DIV/0!</v>
      </c>
      <c r="AI225" s="79"/>
      <c r="AJ225" s="73"/>
      <c r="AK225" s="79"/>
      <c r="AL225" s="73"/>
      <c r="AM225" s="73">
        <f t="shared" ref="AM225:AM232" si="272">AK225+AL225</f>
        <v>0</v>
      </c>
    </row>
    <row r="226" spans="1:53" s="70" customFormat="1">
      <c r="A226" s="198" t="e" vm="2">
        <v>#VALUE!</v>
      </c>
      <c r="B226" s="199"/>
      <c r="C226" s="71">
        <v>141.02600000000001</v>
      </c>
      <c r="D226" s="70">
        <v>4</v>
      </c>
      <c r="E226" s="260"/>
      <c r="F226" s="72"/>
      <c r="G226" s="72"/>
      <c r="H226" s="73">
        <f t="shared" ref="H226:H232" si="273">G226/0.0075</f>
        <v>0</v>
      </c>
      <c r="I226" s="74"/>
      <c r="J226" s="284"/>
      <c r="K226" s="273"/>
      <c r="L226" s="76"/>
      <c r="M226" s="289">
        <f t="shared" si="265"/>
        <v>0</v>
      </c>
      <c r="N226" s="273"/>
      <c r="O226" s="76"/>
      <c r="P226" s="289">
        <f t="shared" si="266"/>
        <v>0</v>
      </c>
      <c r="Q226" s="273"/>
      <c r="R226" s="76"/>
      <c r="S226" s="289">
        <f t="shared" si="260"/>
        <v>0</v>
      </c>
      <c r="T226" s="273"/>
      <c r="U226" s="76"/>
      <c r="V226" s="289">
        <f>T226+U226</f>
        <v>0</v>
      </c>
      <c r="W226" s="273"/>
      <c r="X226" s="76"/>
      <c r="Y226" s="289">
        <f t="shared" si="267"/>
        <v>0</v>
      </c>
      <c r="Z226" s="273"/>
      <c r="AA226" s="76"/>
      <c r="AB226" s="76">
        <f t="shared" si="268"/>
        <v>0</v>
      </c>
      <c r="AC226" s="77">
        <f t="shared" si="269"/>
        <v>0</v>
      </c>
      <c r="AD226" s="77">
        <f t="shared" si="269"/>
        <v>0</v>
      </c>
      <c r="AE226" s="332">
        <f t="shared" si="270"/>
        <v>0</v>
      </c>
      <c r="AF226" s="79" t="e">
        <f t="shared" si="271"/>
        <v>#DIV/0!</v>
      </c>
      <c r="AG226" s="73" t="e">
        <f t="shared" si="271"/>
        <v>#DIV/0!</v>
      </c>
      <c r="AH226" s="73" t="e">
        <f t="shared" si="271"/>
        <v>#DIV/0!</v>
      </c>
      <c r="AI226" s="79"/>
      <c r="AJ226" s="73"/>
      <c r="AK226" s="79"/>
      <c r="AL226" s="73"/>
      <c r="AM226" s="73">
        <f t="shared" si="272"/>
        <v>0</v>
      </c>
    </row>
    <row r="227" spans="1:53" s="70" customFormat="1">
      <c r="A227" s="198"/>
      <c r="B227" s="199"/>
      <c r="C227" s="71">
        <v>246.79599999999999</v>
      </c>
      <c r="D227" s="70">
        <v>7</v>
      </c>
      <c r="E227" s="260"/>
      <c r="F227" s="72"/>
      <c r="G227" s="72"/>
      <c r="H227" s="73">
        <f t="shared" si="273"/>
        <v>0</v>
      </c>
      <c r="I227" s="74"/>
      <c r="J227" s="284"/>
      <c r="K227" s="273"/>
      <c r="L227" s="76"/>
      <c r="M227" s="289">
        <f t="shared" si="265"/>
        <v>0</v>
      </c>
      <c r="N227" s="273"/>
      <c r="O227" s="76"/>
      <c r="P227" s="289">
        <f t="shared" si="266"/>
        <v>0</v>
      </c>
      <c r="Q227" s="273"/>
      <c r="R227" s="76"/>
      <c r="S227" s="289">
        <f t="shared" si="260"/>
        <v>0</v>
      </c>
      <c r="T227" s="273"/>
      <c r="U227" s="76"/>
      <c r="V227" s="289">
        <f>T227+U227</f>
        <v>0</v>
      </c>
      <c r="W227" s="273"/>
      <c r="X227" s="76"/>
      <c r="Y227" s="289">
        <f t="shared" si="267"/>
        <v>0</v>
      </c>
      <c r="Z227" s="273"/>
      <c r="AA227" s="76"/>
      <c r="AB227" s="76">
        <f t="shared" si="268"/>
        <v>0</v>
      </c>
      <c r="AC227" s="77">
        <f t="shared" si="269"/>
        <v>0</v>
      </c>
      <c r="AD227" s="77">
        <f t="shared" si="269"/>
        <v>0</v>
      </c>
      <c r="AE227" s="332">
        <f t="shared" si="270"/>
        <v>0</v>
      </c>
      <c r="AF227" s="79" t="e">
        <f t="shared" si="271"/>
        <v>#DIV/0!</v>
      </c>
      <c r="AG227" s="73" t="e">
        <f t="shared" si="271"/>
        <v>#DIV/0!</v>
      </c>
      <c r="AH227" s="73" t="e">
        <f t="shared" si="271"/>
        <v>#DIV/0!</v>
      </c>
      <c r="AI227" s="79"/>
      <c r="AJ227" s="73"/>
      <c r="AK227" s="79"/>
      <c r="AL227" s="73"/>
      <c r="AM227" s="73">
        <f t="shared" si="272"/>
        <v>0</v>
      </c>
      <c r="BA227" s="70" t="s">
        <v>36</v>
      </c>
    </row>
    <row r="228" spans="1:53" s="70" customFormat="1">
      <c r="A228" s="198"/>
      <c r="B228" s="199"/>
      <c r="C228" s="71">
        <v>352.59300000000002</v>
      </c>
      <c r="D228" s="70">
        <v>10</v>
      </c>
      <c r="E228" s="260"/>
      <c r="F228" s="72"/>
      <c r="G228" s="72"/>
      <c r="H228" s="73">
        <f t="shared" si="273"/>
        <v>0</v>
      </c>
      <c r="I228" s="74"/>
      <c r="J228" s="284"/>
      <c r="K228" s="273"/>
      <c r="L228" s="76"/>
      <c r="M228" s="289">
        <f t="shared" si="265"/>
        <v>0</v>
      </c>
      <c r="N228" s="273"/>
      <c r="O228" s="76"/>
      <c r="P228" s="289">
        <f t="shared" si="266"/>
        <v>0</v>
      </c>
      <c r="Q228" s="273"/>
      <c r="R228" s="76"/>
      <c r="S228" s="289">
        <f t="shared" si="260"/>
        <v>0</v>
      </c>
      <c r="T228" s="273"/>
      <c r="U228" s="76"/>
      <c r="V228" s="289">
        <f t="shared" ref="V228:V232" si="274">T228+U228</f>
        <v>0</v>
      </c>
      <c r="W228" s="273"/>
      <c r="X228" s="76"/>
      <c r="Y228" s="289">
        <f t="shared" si="267"/>
        <v>0</v>
      </c>
      <c r="Z228" s="273"/>
      <c r="AA228" s="76"/>
      <c r="AB228" s="76">
        <f t="shared" si="268"/>
        <v>0</v>
      </c>
      <c r="AC228" s="77">
        <f t="shared" si="269"/>
        <v>0</v>
      </c>
      <c r="AD228" s="77">
        <f t="shared" si="269"/>
        <v>0</v>
      </c>
      <c r="AE228" s="332">
        <f t="shared" si="270"/>
        <v>0</v>
      </c>
      <c r="AF228" s="79" t="e">
        <f t="shared" si="271"/>
        <v>#DIV/0!</v>
      </c>
      <c r="AG228" s="73" t="e">
        <f t="shared" si="271"/>
        <v>#DIV/0!</v>
      </c>
      <c r="AH228" s="73" t="e">
        <f t="shared" si="271"/>
        <v>#DIV/0!</v>
      </c>
      <c r="AI228" s="79"/>
      <c r="AJ228" s="73"/>
      <c r="AK228" s="79"/>
      <c r="AL228" s="73"/>
      <c r="AM228" s="73">
        <f t="shared" si="272"/>
        <v>0</v>
      </c>
    </row>
    <row r="229" spans="1:53" s="70" customFormat="1">
      <c r="A229" s="198"/>
      <c r="B229" s="199"/>
      <c r="C229" s="71">
        <v>705.18499999999995</v>
      </c>
      <c r="D229" s="70">
        <v>20</v>
      </c>
      <c r="E229" s="260"/>
      <c r="F229" s="72"/>
      <c r="G229" s="72"/>
      <c r="H229" s="73">
        <f t="shared" si="273"/>
        <v>0</v>
      </c>
      <c r="I229" s="74"/>
      <c r="J229" s="284"/>
      <c r="K229" s="273"/>
      <c r="L229" s="76"/>
      <c r="M229" s="289">
        <f t="shared" si="265"/>
        <v>0</v>
      </c>
      <c r="N229" s="273"/>
      <c r="O229" s="76"/>
      <c r="P229" s="289">
        <f t="shared" si="266"/>
        <v>0</v>
      </c>
      <c r="Q229" s="273"/>
      <c r="R229" s="76"/>
      <c r="S229" s="289">
        <f t="shared" si="260"/>
        <v>0</v>
      </c>
      <c r="T229" s="273"/>
      <c r="U229" s="76"/>
      <c r="V229" s="289">
        <f t="shared" si="274"/>
        <v>0</v>
      </c>
      <c r="W229" s="273"/>
      <c r="X229" s="76"/>
      <c r="Y229" s="289">
        <f t="shared" si="267"/>
        <v>0</v>
      </c>
      <c r="Z229" s="273"/>
      <c r="AA229" s="76"/>
      <c r="AB229" s="76">
        <f t="shared" si="268"/>
        <v>0</v>
      </c>
      <c r="AC229" s="77">
        <f t="shared" si="269"/>
        <v>0</v>
      </c>
      <c r="AD229" s="77">
        <f t="shared" si="269"/>
        <v>0</v>
      </c>
      <c r="AE229" s="332">
        <f t="shared" si="270"/>
        <v>0</v>
      </c>
      <c r="AF229" s="79" t="e">
        <f t="shared" si="271"/>
        <v>#DIV/0!</v>
      </c>
      <c r="AG229" s="73" t="e">
        <f t="shared" si="271"/>
        <v>#DIV/0!</v>
      </c>
      <c r="AH229" s="73" t="e">
        <f t="shared" si="271"/>
        <v>#DIV/0!</v>
      </c>
      <c r="AI229" s="79"/>
      <c r="AJ229" s="73"/>
      <c r="AK229" s="79"/>
      <c r="AL229" s="73"/>
      <c r="AM229" s="73">
        <f t="shared" si="272"/>
        <v>0</v>
      </c>
    </row>
    <row r="230" spans="1:53" s="70" customFormat="1">
      <c r="A230" s="198"/>
      <c r="B230" s="199"/>
      <c r="C230" s="71">
        <v>1057.78</v>
      </c>
      <c r="D230" s="70">
        <v>30</v>
      </c>
      <c r="E230" s="260"/>
      <c r="F230" s="72"/>
      <c r="G230" s="72"/>
      <c r="H230" s="73">
        <f t="shared" si="273"/>
        <v>0</v>
      </c>
      <c r="I230" s="74"/>
      <c r="J230" s="284"/>
      <c r="K230" s="273"/>
      <c r="L230" s="76"/>
      <c r="M230" s="289">
        <f t="shared" si="265"/>
        <v>0</v>
      </c>
      <c r="N230" s="273"/>
      <c r="O230" s="76"/>
      <c r="P230" s="289">
        <f t="shared" si="266"/>
        <v>0</v>
      </c>
      <c r="Q230" s="273"/>
      <c r="R230" s="76"/>
      <c r="S230" s="289">
        <f t="shared" si="260"/>
        <v>0</v>
      </c>
      <c r="T230" s="273"/>
      <c r="U230" s="76"/>
      <c r="V230" s="289">
        <f t="shared" si="274"/>
        <v>0</v>
      </c>
      <c r="W230" s="273"/>
      <c r="X230" s="76"/>
      <c r="Y230" s="289">
        <f t="shared" si="267"/>
        <v>0</v>
      </c>
      <c r="Z230" s="273"/>
      <c r="AA230" s="76"/>
      <c r="AB230" s="76">
        <f t="shared" si="268"/>
        <v>0</v>
      </c>
      <c r="AC230" s="77">
        <f t="shared" si="269"/>
        <v>0</v>
      </c>
      <c r="AD230" s="77">
        <f t="shared" si="269"/>
        <v>0</v>
      </c>
      <c r="AE230" s="332">
        <f t="shared" si="270"/>
        <v>0</v>
      </c>
      <c r="AF230" s="79" t="e">
        <f t="shared" si="271"/>
        <v>#DIV/0!</v>
      </c>
      <c r="AG230" s="73" t="e">
        <f t="shared" si="271"/>
        <v>#DIV/0!</v>
      </c>
      <c r="AH230" s="73" t="e">
        <f t="shared" si="271"/>
        <v>#DIV/0!</v>
      </c>
      <c r="AI230" s="79"/>
      <c r="AJ230" s="73"/>
      <c r="AK230" s="79"/>
      <c r="AL230" s="73"/>
      <c r="AM230" s="73">
        <f t="shared" si="272"/>
        <v>0</v>
      </c>
    </row>
    <row r="231" spans="1:53" s="70" customFormat="1">
      <c r="A231" s="198"/>
      <c r="B231" s="199"/>
      <c r="C231" s="71">
        <v>1410.37</v>
      </c>
      <c r="D231" s="70">
        <v>40</v>
      </c>
      <c r="E231" s="260"/>
      <c r="F231" s="72"/>
      <c r="G231" s="72"/>
      <c r="H231" s="73">
        <f t="shared" si="273"/>
        <v>0</v>
      </c>
      <c r="I231" s="74"/>
      <c r="J231" s="284"/>
      <c r="K231" s="273"/>
      <c r="L231" s="76"/>
      <c r="M231" s="289">
        <f t="shared" si="265"/>
        <v>0</v>
      </c>
      <c r="N231" s="273"/>
      <c r="O231" s="76"/>
      <c r="P231" s="289">
        <f t="shared" si="266"/>
        <v>0</v>
      </c>
      <c r="Q231" s="273"/>
      <c r="R231" s="76"/>
      <c r="S231" s="289">
        <f t="shared" si="260"/>
        <v>0</v>
      </c>
      <c r="T231" s="273"/>
      <c r="U231" s="76"/>
      <c r="V231" s="289">
        <f t="shared" si="274"/>
        <v>0</v>
      </c>
      <c r="W231" s="273"/>
      <c r="X231" s="76"/>
      <c r="Y231" s="289">
        <f t="shared" si="267"/>
        <v>0</v>
      </c>
      <c r="Z231" s="273"/>
      <c r="AA231" s="76"/>
      <c r="AB231" s="76">
        <f t="shared" si="268"/>
        <v>0</v>
      </c>
      <c r="AC231" s="77">
        <f t="shared" si="269"/>
        <v>0</v>
      </c>
      <c r="AD231" s="77">
        <f t="shared" si="269"/>
        <v>0</v>
      </c>
      <c r="AE231" s="332">
        <f t="shared" si="270"/>
        <v>0</v>
      </c>
      <c r="AF231" s="79" t="e">
        <f t="shared" si="271"/>
        <v>#DIV/0!</v>
      </c>
      <c r="AG231" s="73" t="e">
        <f t="shared" si="271"/>
        <v>#DIV/0!</v>
      </c>
      <c r="AH231" s="73" t="e">
        <f t="shared" si="271"/>
        <v>#DIV/0!</v>
      </c>
      <c r="AI231" s="79"/>
      <c r="AJ231" s="73"/>
      <c r="AK231" s="79"/>
      <c r="AL231" s="73"/>
      <c r="AM231" s="73">
        <f t="shared" si="272"/>
        <v>0</v>
      </c>
    </row>
    <row r="232" spans="1:53" s="82" customFormat="1">
      <c r="A232" s="200"/>
      <c r="B232" s="201"/>
      <c r="C232" s="81">
        <v>1762.96</v>
      </c>
      <c r="D232" s="82">
        <v>50</v>
      </c>
      <c r="E232" s="261"/>
      <c r="F232" s="83"/>
      <c r="G232" s="83"/>
      <c r="H232" s="84">
        <f t="shared" si="273"/>
        <v>0</v>
      </c>
      <c r="I232" s="85"/>
      <c r="J232" s="285"/>
      <c r="K232" s="274"/>
      <c r="L232" s="88"/>
      <c r="M232" s="290">
        <f t="shared" si="265"/>
        <v>0</v>
      </c>
      <c r="N232" s="274"/>
      <c r="O232" s="88"/>
      <c r="P232" s="290">
        <f t="shared" si="266"/>
        <v>0</v>
      </c>
      <c r="Q232" s="274"/>
      <c r="R232" s="88"/>
      <c r="S232" s="290">
        <f t="shared" si="260"/>
        <v>0</v>
      </c>
      <c r="T232" s="274"/>
      <c r="U232" s="88"/>
      <c r="V232" s="290">
        <f t="shared" si="274"/>
        <v>0</v>
      </c>
      <c r="W232" s="274"/>
      <c r="X232" s="88"/>
      <c r="Y232" s="290">
        <f t="shared" si="267"/>
        <v>0</v>
      </c>
      <c r="Z232" s="274"/>
      <c r="AA232" s="88"/>
      <c r="AB232" s="88">
        <f t="shared" si="268"/>
        <v>0</v>
      </c>
      <c r="AC232" s="89">
        <f t="shared" si="269"/>
        <v>0</v>
      </c>
      <c r="AD232" s="89">
        <f t="shared" si="269"/>
        <v>0</v>
      </c>
      <c r="AE232" s="335">
        <f t="shared" si="270"/>
        <v>0</v>
      </c>
      <c r="AF232" s="90" t="e">
        <f t="shared" si="271"/>
        <v>#DIV/0!</v>
      </c>
      <c r="AG232" s="84" t="e">
        <f t="shared" si="271"/>
        <v>#DIV/0!</v>
      </c>
      <c r="AH232" s="84" t="e">
        <f t="shared" si="271"/>
        <v>#DIV/0!</v>
      </c>
      <c r="AI232" s="90"/>
      <c r="AJ232" s="84"/>
      <c r="AK232" s="90"/>
      <c r="AL232" s="84"/>
      <c r="AM232" s="73">
        <f t="shared" si="272"/>
        <v>0</v>
      </c>
    </row>
    <row r="233" spans="1:53" s="70" customFormat="1">
      <c r="C233" s="71"/>
      <c r="E233" s="257"/>
      <c r="I233" s="71"/>
      <c r="J233" s="238"/>
      <c r="K233" s="271"/>
      <c r="M233" s="238"/>
      <c r="N233" s="271"/>
      <c r="P233" s="238"/>
      <c r="Q233" s="271"/>
      <c r="S233" s="238"/>
      <c r="T233" s="271"/>
      <c r="V233" s="238"/>
      <c r="W233" s="271"/>
      <c r="Y233" s="238"/>
      <c r="Z233" s="271"/>
      <c r="AC233" s="71"/>
      <c r="AE233" s="332"/>
      <c r="AF233" s="71"/>
      <c r="AI233" s="71"/>
      <c r="AK233" s="71"/>
    </row>
    <row r="234" spans="1:53" s="65" customFormat="1">
      <c r="A234" s="64" t="s">
        <v>1</v>
      </c>
      <c r="B234" s="65" t="s">
        <v>66</v>
      </c>
      <c r="C234" s="66"/>
      <c r="E234" s="258"/>
      <c r="I234" s="67" t="s">
        <v>22</v>
      </c>
      <c r="J234" s="239"/>
      <c r="K234" s="64" t="s">
        <v>25</v>
      </c>
      <c r="M234" s="239"/>
      <c r="N234" s="64" t="s">
        <v>26</v>
      </c>
      <c r="O234" s="64"/>
      <c r="P234" s="295"/>
      <c r="Q234" s="64" t="s">
        <v>27</v>
      </c>
      <c r="S234" s="239"/>
      <c r="T234" s="64" t="s">
        <v>28</v>
      </c>
      <c r="U234" s="64"/>
      <c r="V234" s="295"/>
      <c r="W234" s="64" t="s">
        <v>29</v>
      </c>
      <c r="Y234" s="239"/>
      <c r="Z234" s="64" t="s">
        <v>54</v>
      </c>
      <c r="AC234" s="67" t="s">
        <v>71</v>
      </c>
      <c r="AE234" s="333"/>
      <c r="AF234" s="67" t="s">
        <v>34</v>
      </c>
      <c r="AI234" s="67" t="s">
        <v>67</v>
      </c>
      <c r="AK234" s="67" t="s">
        <v>68</v>
      </c>
    </row>
    <row r="235" spans="1:53" s="70" customFormat="1">
      <c r="A235" s="68" t="s">
        <v>15</v>
      </c>
      <c r="B235" s="70" t="s">
        <v>55</v>
      </c>
      <c r="C235" s="69" t="s">
        <v>21</v>
      </c>
      <c r="D235" s="68" t="s">
        <v>17</v>
      </c>
      <c r="E235" s="259" t="s">
        <v>18</v>
      </c>
      <c r="F235" s="68" t="s">
        <v>19</v>
      </c>
      <c r="G235" s="68" t="s">
        <v>20</v>
      </c>
      <c r="H235" s="68" t="s">
        <v>35</v>
      </c>
      <c r="I235" s="69" t="s">
        <v>23</v>
      </c>
      <c r="J235" s="240" t="s">
        <v>24</v>
      </c>
      <c r="K235" s="272" t="s">
        <v>31</v>
      </c>
      <c r="L235" s="68" t="s">
        <v>32</v>
      </c>
      <c r="M235" s="240" t="s">
        <v>33</v>
      </c>
      <c r="N235" s="272" t="s">
        <v>31</v>
      </c>
      <c r="O235" s="68" t="s">
        <v>32</v>
      </c>
      <c r="P235" s="240" t="s">
        <v>33</v>
      </c>
      <c r="Q235" s="272" t="s">
        <v>31</v>
      </c>
      <c r="R235" s="68" t="s">
        <v>32</v>
      </c>
      <c r="S235" s="240" t="s">
        <v>33</v>
      </c>
      <c r="T235" s="272" t="s">
        <v>31</v>
      </c>
      <c r="U235" s="68" t="s">
        <v>32</v>
      </c>
      <c r="V235" s="240" t="s">
        <v>33</v>
      </c>
      <c r="W235" s="272" t="s">
        <v>31</v>
      </c>
      <c r="X235" s="68" t="s">
        <v>32</v>
      </c>
      <c r="Y235" s="240" t="s">
        <v>33</v>
      </c>
      <c r="Z235" s="272" t="s">
        <v>31</v>
      </c>
      <c r="AA235" s="68" t="s">
        <v>32</v>
      </c>
      <c r="AB235" s="68" t="s">
        <v>33</v>
      </c>
      <c r="AC235" s="69" t="s">
        <v>31</v>
      </c>
      <c r="AD235" s="68" t="s">
        <v>32</v>
      </c>
      <c r="AE235" s="334" t="s">
        <v>33</v>
      </c>
      <c r="AF235" s="69" t="s">
        <v>31</v>
      </c>
      <c r="AG235" s="68" t="s">
        <v>32</v>
      </c>
      <c r="AH235" s="68" t="s">
        <v>33</v>
      </c>
      <c r="AI235" s="69" t="s">
        <v>31</v>
      </c>
      <c r="AJ235" s="68" t="s">
        <v>32</v>
      </c>
      <c r="AK235" s="69" t="s">
        <v>31</v>
      </c>
      <c r="AL235" s="68" t="s">
        <v>32</v>
      </c>
      <c r="AM235" s="68" t="s">
        <v>33</v>
      </c>
    </row>
    <row r="236" spans="1:53" s="70" customFormat="1">
      <c r="A236" s="68" t="s">
        <v>16</v>
      </c>
      <c r="B236" s="70" t="s">
        <v>56</v>
      </c>
      <c r="C236" s="71">
        <v>0</v>
      </c>
      <c r="D236" s="70">
        <v>0</v>
      </c>
      <c r="E236" s="260">
        <v>1.1368400000000001</v>
      </c>
      <c r="F236" s="72">
        <v>2.9E-4</v>
      </c>
      <c r="G236" s="72">
        <v>0.120369</v>
      </c>
      <c r="H236" s="73">
        <f>G236/0.0075</f>
        <v>16.049200000000003</v>
      </c>
      <c r="I236" s="74">
        <v>0.92209700000000006</v>
      </c>
      <c r="J236" s="284">
        <v>7.7903200000000006E-2</v>
      </c>
      <c r="K236" s="271"/>
      <c r="M236" s="238"/>
      <c r="N236" s="271"/>
      <c r="P236" s="238"/>
      <c r="Q236" s="271"/>
      <c r="S236" s="289">
        <f t="shared" ref="S236:S245" si="275">Q236+R236</f>
        <v>0</v>
      </c>
      <c r="T236" s="271"/>
      <c r="V236" s="289">
        <f t="shared" ref="V236:V237" si="276">T236+U236</f>
        <v>0</v>
      </c>
      <c r="W236" s="271"/>
      <c r="Y236" s="289">
        <f t="shared" ref="Y236" si="277">W236+X236</f>
        <v>0</v>
      </c>
      <c r="Z236" s="271"/>
      <c r="AB236" s="76">
        <f t="shared" ref="AB236" si="278">Z236+AA236</f>
        <v>0</v>
      </c>
      <c r="AC236" s="71">
        <v>0</v>
      </c>
      <c r="AD236" s="70">
        <v>0</v>
      </c>
      <c r="AE236" s="332">
        <v>0</v>
      </c>
      <c r="AF236" s="71"/>
      <c r="AI236" s="77">
        <v>1.7566400000000001E-3</v>
      </c>
      <c r="AJ236" s="76">
        <v>7.4335600000000003E-4</v>
      </c>
      <c r="AK236" s="77">
        <f t="shared" ref="AK236:AL245" si="279">AI236*(7710000000000000000)*23.1662*3.016/(6.022E+23)*(C236*24*60*60)</f>
        <v>0</v>
      </c>
      <c r="AL236" s="77">
        <f t="shared" si="279"/>
        <v>0</v>
      </c>
      <c r="AM236" s="73">
        <f>AK236+AL236</f>
        <v>0</v>
      </c>
    </row>
    <row r="237" spans="1:53" s="70" customFormat="1">
      <c r="A237" s="68" t="s">
        <v>57</v>
      </c>
      <c r="B237" s="70" t="s">
        <v>58</v>
      </c>
      <c r="C237" s="71">
        <v>3.5259299999999998</v>
      </c>
      <c r="D237" s="70">
        <v>0.1</v>
      </c>
      <c r="E237" s="260">
        <v>1.1039000000000001</v>
      </c>
      <c r="F237" s="72">
        <v>2.7999999999999998E-4</v>
      </c>
      <c r="G237" s="72">
        <v>9.4120999999999996E-2</v>
      </c>
      <c r="H237" s="73">
        <f t="shared" ref="H237" si="280">G237/0.0075</f>
        <v>12.549466666666667</v>
      </c>
      <c r="I237" s="74">
        <v>0.92140100000000003</v>
      </c>
      <c r="J237" s="284">
        <v>7.8598600000000005E-2</v>
      </c>
      <c r="K237" s="273">
        <v>103000</v>
      </c>
      <c r="L237" s="76">
        <v>19700</v>
      </c>
      <c r="M237" s="289">
        <f>K237+L237</f>
        <v>122700</v>
      </c>
      <c r="N237" s="273">
        <v>2513000</v>
      </c>
      <c r="O237" s="76">
        <v>888000</v>
      </c>
      <c r="P237" s="289">
        <f>N237+O237</f>
        <v>3401000</v>
      </c>
      <c r="Q237" s="273">
        <v>57.81</v>
      </c>
      <c r="R237" s="76">
        <v>7.2770000000000001</v>
      </c>
      <c r="S237" s="289">
        <f t="shared" si="275"/>
        <v>65.087000000000003</v>
      </c>
      <c r="T237" s="273">
        <v>0.20830000000000001</v>
      </c>
      <c r="U237" s="76">
        <v>9.9970000000000007E-3</v>
      </c>
      <c r="V237" s="289">
        <f t="shared" si="276"/>
        <v>0.21829700000000002</v>
      </c>
      <c r="W237" s="273">
        <v>1.0319999999999999E-3</v>
      </c>
      <c r="X237" s="76">
        <v>0</v>
      </c>
      <c r="Y237" s="289">
        <f>W237+X237</f>
        <v>1.0319999999999999E-3</v>
      </c>
      <c r="Z237" s="273">
        <v>0</v>
      </c>
      <c r="AA237" s="76">
        <v>0</v>
      </c>
      <c r="AB237" s="76">
        <f>Z237+AA237</f>
        <v>0</v>
      </c>
      <c r="AC237" s="77">
        <f>(Q237+T237+W237+Z237)/1000</f>
        <v>5.8019332000000007E-2</v>
      </c>
      <c r="AD237" s="77">
        <f>(R237+U237+X237+AA237)/1000</f>
        <v>7.2869970000000008E-3</v>
      </c>
      <c r="AE237" s="332">
        <f>AC237+AD237</f>
        <v>6.530632900000001E-2</v>
      </c>
      <c r="AF237" s="79">
        <f>Q237/AC237/1000</f>
        <v>0.99639203015987832</v>
      </c>
      <c r="AG237" s="79">
        <f>R237/AD237/1000</f>
        <v>0.99862810427944448</v>
      </c>
      <c r="AH237" s="73">
        <f>S237/AE237</f>
        <v>996.64153530969395</v>
      </c>
      <c r="AI237" s="77">
        <v>1.7063600000000001E-3</v>
      </c>
      <c r="AJ237" s="76">
        <v>7.2674100000000004E-4</v>
      </c>
      <c r="AK237" s="77">
        <f t="shared" si="279"/>
        <v>0.46500524974148405</v>
      </c>
      <c r="AL237" s="77">
        <f t="shared" si="279"/>
        <v>5.6168544498739949E-3</v>
      </c>
      <c r="AM237" s="73">
        <f>AK237+AL237</f>
        <v>0.47062210419135803</v>
      </c>
    </row>
    <row r="238" spans="1:53" s="70" customFormat="1">
      <c r="A238" s="68" t="s">
        <v>62</v>
      </c>
      <c r="B238" s="80" t="s">
        <v>69</v>
      </c>
      <c r="C238" s="71">
        <v>35.256599999999999</v>
      </c>
      <c r="D238" s="70">
        <v>1</v>
      </c>
      <c r="E238" s="260">
        <v>1.09118</v>
      </c>
      <c r="F238" s="72">
        <v>2.7E-4</v>
      </c>
      <c r="G238" s="72">
        <v>8.3560999999999996E-2</v>
      </c>
      <c r="H238" s="73">
        <f>G238/0.0075</f>
        <v>11.141466666666666</v>
      </c>
      <c r="I238" s="74">
        <v>0.92060399999999998</v>
      </c>
      <c r="J238" s="284">
        <v>7.9395900000000005E-2</v>
      </c>
      <c r="K238" s="273">
        <v>99550</v>
      </c>
      <c r="L238" s="76">
        <v>19410</v>
      </c>
      <c r="M238" s="289">
        <f t="shared" ref="M238:M245" si="281">K238+L238</f>
        <v>118960</v>
      </c>
      <c r="N238" s="273">
        <v>2512000</v>
      </c>
      <c r="O238" s="76">
        <v>887300</v>
      </c>
      <c r="P238" s="289">
        <f t="shared" ref="P238:P245" si="282">N238+O238</f>
        <v>3399300</v>
      </c>
      <c r="Q238" s="273">
        <v>1340</v>
      </c>
      <c r="R238" s="76">
        <v>174.6</v>
      </c>
      <c r="S238" s="289">
        <f t="shared" si="275"/>
        <v>1514.6</v>
      </c>
      <c r="T238" s="273">
        <v>30.73</v>
      </c>
      <c r="U238" s="76">
        <v>1.665</v>
      </c>
      <c r="V238" s="289">
        <f>T238+U238</f>
        <v>32.395000000000003</v>
      </c>
      <c r="W238" s="273">
        <v>1.607</v>
      </c>
      <c r="X238" s="76">
        <v>3.0689999999999999E-2</v>
      </c>
      <c r="Y238" s="289">
        <f t="shared" ref="Y238:Y245" si="283">W238+X238</f>
        <v>1.6376900000000001</v>
      </c>
      <c r="Z238" s="273">
        <v>1.2E-2</v>
      </c>
      <c r="AA238" s="76">
        <v>9.6529999999999999E-5</v>
      </c>
      <c r="AB238" s="76">
        <f t="shared" ref="AB238:AB245" si="284">Z238+AA238</f>
        <v>1.2096529999999999E-2</v>
      </c>
      <c r="AC238" s="77">
        <f t="shared" ref="AC238:AD245" si="285">(Q238+T238+W238+Z238)/1000</f>
        <v>1.372349</v>
      </c>
      <c r="AD238" s="77">
        <f t="shared" si="285"/>
        <v>0.17629578653</v>
      </c>
      <c r="AE238" s="332">
        <f t="shared" ref="AE238:AE245" si="286">AC238+AD238</f>
        <v>1.5486447865300002</v>
      </c>
      <c r="AF238" s="79">
        <f t="shared" ref="AF238:AG245" si="287">Q238/AC238/1000</f>
        <v>0.97642800774438565</v>
      </c>
      <c r="AG238" s="79">
        <f t="shared" si="287"/>
        <v>0.99038101497841846</v>
      </c>
      <c r="AH238" s="73">
        <f t="shared" ref="AH238:AH245" si="288">S238/AE238</f>
        <v>978.01640064518392</v>
      </c>
      <c r="AI238" s="77">
        <v>1.67475E-3</v>
      </c>
      <c r="AJ238" s="76">
        <v>7.1622899999999998E-4</v>
      </c>
      <c r="AK238" s="77">
        <f t="shared" si="279"/>
        <v>4.5635616602481708</v>
      </c>
      <c r="AL238" s="77">
        <f t="shared" si="279"/>
        <v>5.53560903510164E-2</v>
      </c>
      <c r="AM238" s="73">
        <f t="shared" ref="AM238:AM245" si="289">AK238+AL238</f>
        <v>4.618917750599187</v>
      </c>
    </row>
    <row r="239" spans="1:53" s="70" customFormat="1">
      <c r="A239" s="198" t="e" vm="2">
        <v>#VALUE!</v>
      </c>
      <c r="B239" s="199"/>
      <c r="C239" s="71">
        <v>141.02600000000001</v>
      </c>
      <c r="D239" s="70">
        <v>4</v>
      </c>
      <c r="E239" s="260">
        <v>1.06359</v>
      </c>
      <c r="F239" s="72">
        <v>2.9E-4</v>
      </c>
      <c r="G239" s="72">
        <v>5.9788000000000001E-2</v>
      </c>
      <c r="H239" s="73">
        <f t="shared" ref="H239:H245" si="290">G239/0.0075</f>
        <v>7.9717333333333338</v>
      </c>
      <c r="I239" s="74">
        <v>0.91811399999999999</v>
      </c>
      <c r="J239" s="284">
        <v>8.1886E-2</v>
      </c>
      <c r="K239" s="273">
        <v>88810</v>
      </c>
      <c r="L239" s="76">
        <v>18480</v>
      </c>
      <c r="M239" s="289">
        <f t="shared" si="281"/>
        <v>107290</v>
      </c>
      <c r="N239" s="273">
        <v>2506000</v>
      </c>
      <c r="O239" s="76">
        <v>886700</v>
      </c>
      <c r="P239" s="289">
        <f t="shared" si="282"/>
        <v>3392700</v>
      </c>
      <c r="Q239" s="273">
        <v>4878</v>
      </c>
      <c r="R239" s="76">
        <v>700.3</v>
      </c>
      <c r="S239" s="289">
        <f t="shared" si="275"/>
        <v>5578.3</v>
      </c>
      <c r="T239" s="273">
        <v>400.5</v>
      </c>
      <c r="U239" s="76">
        <v>25.84</v>
      </c>
      <c r="V239" s="289">
        <f>T239+U239</f>
        <v>426.34</v>
      </c>
      <c r="W239" s="273">
        <v>84.95</v>
      </c>
      <c r="X239" s="76">
        <v>1.952</v>
      </c>
      <c r="Y239" s="289">
        <f t="shared" si="283"/>
        <v>86.902000000000001</v>
      </c>
      <c r="Z239" s="273">
        <v>2.7210000000000001</v>
      </c>
      <c r="AA239" s="76">
        <v>2.563E-2</v>
      </c>
      <c r="AB239" s="76">
        <f t="shared" si="284"/>
        <v>2.7466300000000001</v>
      </c>
      <c r="AC239" s="77">
        <f>(Q239+T239+W239+Z239)/1000</f>
        <v>5.3661709999999996</v>
      </c>
      <c r="AD239" s="77">
        <f t="shared" si="285"/>
        <v>0.72811762999999996</v>
      </c>
      <c r="AE239" s="332">
        <f t="shared" si="286"/>
        <v>6.0942886299999994</v>
      </c>
      <c r="AF239" s="79">
        <f t="shared" si="287"/>
        <v>0.90902805743611237</v>
      </c>
      <c r="AG239" s="79">
        <f t="shared" si="287"/>
        <v>0.9617951429084336</v>
      </c>
      <c r="AH239" s="73">
        <f t="shared" si="288"/>
        <v>915.3324265838063</v>
      </c>
      <c r="AI239" s="77">
        <v>1.61725E-3</v>
      </c>
      <c r="AJ239" s="76">
        <v>6.9389500000000004E-4</v>
      </c>
      <c r="AK239" s="77">
        <f t="shared" si="279"/>
        <v>17.627464783624628</v>
      </c>
      <c r="AL239" s="77">
        <f t="shared" si="279"/>
        <v>0.21451973776051247</v>
      </c>
      <c r="AM239" s="73">
        <f t="shared" si="289"/>
        <v>17.84198452138514</v>
      </c>
    </row>
    <row r="240" spans="1:53" s="70" customFormat="1">
      <c r="A240" s="198"/>
      <c r="B240" s="199"/>
      <c r="C240" s="71">
        <v>246.79599999999999</v>
      </c>
      <c r="D240" s="70">
        <v>7</v>
      </c>
      <c r="E240" s="260">
        <v>1.03552</v>
      </c>
      <c r="F240" s="72">
        <v>2.9E-4</v>
      </c>
      <c r="G240" s="72">
        <v>3.4301999999999999E-2</v>
      </c>
      <c r="H240" s="73">
        <f t="shared" si="290"/>
        <v>4.5735999999999999</v>
      </c>
      <c r="I240" s="74">
        <v>0.91530999999999996</v>
      </c>
      <c r="J240" s="284">
        <v>8.4690100000000004E-2</v>
      </c>
      <c r="K240" s="273">
        <v>79080</v>
      </c>
      <c r="L240" s="76">
        <v>17580</v>
      </c>
      <c r="M240" s="289">
        <f t="shared" si="281"/>
        <v>96660</v>
      </c>
      <c r="N240" s="273">
        <v>2501000</v>
      </c>
      <c r="O240" s="76">
        <v>885900</v>
      </c>
      <c r="P240" s="289">
        <f t="shared" si="282"/>
        <v>3386900</v>
      </c>
      <c r="Q240" s="273">
        <v>7455</v>
      </c>
      <c r="R240" s="76">
        <v>1166</v>
      </c>
      <c r="S240" s="289">
        <f t="shared" si="275"/>
        <v>8621</v>
      </c>
      <c r="T240" s="273">
        <v>962.2</v>
      </c>
      <c r="U240" s="76">
        <v>72.349999999999994</v>
      </c>
      <c r="V240" s="289">
        <f>T240+U240</f>
        <v>1034.55</v>
      </c>
      <c r="W240" s="273">
        <v>331.5</v>
      </c>
      <c r="X240" s="76">
        <v>9.4710000000000001</v>
      </c>
      <c r="Y240" s="289">
        <f t="shared" si="283"/>
        <v>340.971</v>
      </c>
      <c r="Z240" s="273">
        <v>19.760000000000002</v>
      </c>
      <c r="AA240" s="76">
        <v>0.22389999999999999</v>
      </c>
      <c r="AB240" s="76">
        <f t="shared" si="284"/>
        <v>19.983900000000002</v>
      </c>
      <c r="AC240" s="77">
        <f t="shared" si="285"/>
        <v>8.768460000000001</v>
      </c>
      <c r="AD240" s="77">
        <f t="shared" si="285"/>
        <v>1.2480448999999998</v>
      </c>
      <c r="AE240" s="332">
        <f t="shared" si="286"/>
        <v>10.016504900000001</v>
      </c>
      <c r="AF240" s="79">
        <f t="shared" si="287"/>
        <v>0.85020630760703697</v>
      </c>
      <c r="AG240" s="79">
        <f t="shared" si="287"/>
        <v>0.93426125935052518</v>
      </c>
      <c r="AH240" s="73">
        <f t="shared" si="288"/>
        <v>860.67945716274733</v>
      </c>
      <c r="AI240" s="77">
        <v>1.58209E-3</v>
      </c>
      <c r="AJ240" s="76">
        <v>6.7905999999999999E-4</v>
      </c>
      <c r="AK240" s="77">
        <f t="shared" si="279"/>
        <v>30.177468823860725</v>
      </c>
      <c r="AL240" s="77">
        <f t="shared" si="279"/>
        <v>0.36738354213014046</v>
      </c>
      <c r="AM240" s="73">
        <f t="shared" si="289"/>
        <v>30.544852365990867</v>
      </c>
    </row>
    <row r="241" spans="1:39" s="70" customFormat="1">
      <c r="A241" s="198"/>
      <c r="B241" s="199"/>
      <c r="C241" s="71">
        <v>352.59300000000002</v>
      </c>
      <c r="D241" s="70">
        <v>10</v>
      </c>
      <c r="E241" s="260">
        <v>1.0078100000000001</v>
      </c>
      <c r="F241" s="72">
        <v>2.5999999999999998E-4</v>
      </c>
      <c r="G241" s="72">
        <v>7.7489999999999998E-3</v>
      </c>
      <c r="H241" s="73">
        <f t="shared" si="290"/>
        <v>1.0332000000000001</v>
      </c>
      <c r="I241" s="74">
        <v>0.91268899999999997</v>
      </c>
      <c r="J241" s="284">
        <v>8.7310700000000005E-2</v>
      </c>
      <c r="K241" s="273">
        <v>70220</v>
      </c>
      <c r="L241" s="76">
        <v>16710</v>
      </c>
      <c r="M241" s="289">
        <f t="shared" si="281"/>
        <v>86930</v>
      </c>
      <c r="N241" s="273">
        <v>2495000</v>
      </c>
      <c r="O241" s="76">
        <v>883500</v>
      </c>
      <c r="P241" s="289">
        <f t="shared" si="282"/>
        <v>3378500</v>
      </c>
      <c r="Q241" s="273">
        <v>9358</v>
      </c>
      <c r="R241" s="76">
        <v>1583</v>
      </c>
      <c r="S241" s="289">
        <f t="shared" si="275"/>
        <v>10941</v>
      </c>
      <c r="T241" s="273">
        <v>1597</v>
      </c>
      <c r="U241" s="76">
        <v>135.4</v>
      </c>
      <c r="V241" s="289">
        <f t="shared" ref="V241:V245" si="291">T241+U241</f>
        <v>1732.4</v>
      </c>
      <c r="W241" s="273">
        <v>701.1</v>
      </c>
      <c r="X241" s="76">
        <v>24.64</v>
      </c>
      <c r="Y241" s="289">
        <f t="shared" si="283"/>
        <v>725.74</v>
      </c>
      <c r="Z241" s="273">
        <v>63.68</v>
      </c>
      <c r="AA241" s="76">
        <v>0.8609</v>
      </c>
      <c r="AB241" s="76">
        <f t="shared" si="284"/>
        <v>64.540899999999993</v>
      </c>
      <c r="AC241" s="77">
        <f t="shared" si="285"/>
        <v>11.71978</v>
      </c>
      <c r="AD241" s="77">
        <f t="shared" si="285"/>
        <v>1.7439009000000001</v>
      </c>
      <c r="AE241" s="332">
        <f t="shared" si="286"/>
        <v>13.4636809</v>
      </c>
      <c r="AF241" s="79">
        <f t="shared" si="287"/>
        <v>0.7984791523390371</v>
      </c>
      <c r="AG241" s="79">
        <f t="shared" si="287"/>
        <v>0.90773506682633165</v>
      </c>
      <c r="AH241" s="73">
        <f t="shared" si="288"/>
        <v>812.63066773960747</v>
      </c>
      <c r="AI241" s="77">
        <v>1.56123E-3</v>
      </c>
      <c r="AJ241" s="76">
        <v>6.6633999999999997E-4</v>
      </c>
      <c r="AK241" s="77">
        <f t="shared" si="279"/>
        <v>42.545544085298367</v>
      </c>
      <c r="AL241" s="77">
        <f t="shared" si="279"/>
        <v>0.51500256544340239</v>
      </c>
      <c r="AM241" s="73">
        <f t="shared" si="289"/>
        <v>43.06054665074177</v>
      </c>
    </row>
    <row r="242" spans="1:39" s="70" customFormat="1">
      <c r="A242" s="198"/>
      <c r="B242" s="199"/>
      <c r="C242" s="71">
        <v>705.18499999999995</v>
      </c>
      <c r="D242" s="70">
        <v>20</v>
      </c>
      <c r="E242" s="260">
        <v>0.92989999999999995</v>
      </c>
      <c r="F242" s="72">
        <v>2.7999999999999998E-4</v>
      </c>
      <c r="G242" s="72">
        <v>-7.5384000000000007E-2</v>
      </c>
      <c r="H242" s="73">
        <f t="shared" si="290"/>
        <v>-10.051200000000001</v>
      </c>
      <c r="I242" s="74">
        <v>0.90325500000000003</v>
      </c>
      <c r="J242" s="284">
        <v>9.6744999999999998E-2</v>
      </c>
      <c r="K242" s="273">
        <v>45840</v>
      </c>
      <c r="L242" s="76">
        <v>14060</v>
      </c>
      <c r="M242" s="289">
        <f t="shared" si="281"/>
        <v>59900</v>
      </c>
      <c r="N242" s="273">
        <v>2474000</v>
      </c>
      <c r="O242" s="76">
        <v>880700</v>
      </c>
      <c r="P242" s="289">
        <f t="shared" si="282"/>
        <v>3354700</v>
      </c>
      <c r="Q242" s="273">
        <v>12570</v>
      </c>
      <c r="R242" s="76">
        <v>2610</v>
      </c>
      <c r="S242" s="289">
        <f t="shared" si="275"/>
        <v>15180</v>
      </c>
      <c r="T242" s="273">
        <v>3509</v>
      </c>
      <c r="U242" s="76">
        <v>405.1</v>
      </c>
      <c r="V242" s="289">
        <f t="shared" si="291"/>
        <v>3914.1</v>
      </c>
      <c r="W242" s="273">
        <v>2421</v>
      </c>
      <c r="X242" s="76">
        <v>136.19999999999999</v>
      </c>
      <c r="Y242" s="289">
        <f t="shared" si="283"/>
        <v>2557.1999999999998</v>
      </c>
      <c r="Z242" s="273">
        <v>505.2</v>
      </c>
      <c r="AA242" s="76">
        <v>10.26</v>
      </c>
      <c r="AB242" s="76">
        <f t="shared" si="284"/>
        <v>515.46</v>
      </c>
      <c r="AC242" s="77">
        <f t="shared" si="285"/>
        <v>19.005200000000002</v>
      </c>
      <c r="AD242" s="77">
        <f t="shared" si="285"/>
        <v>3.1615600000000001</v>
      </c>
      <c r="AE242" s="332">
        <f t="shared" si="286"/>
        <v>22.166760000000004</v>
      </c>
      <c r="AF242" s="79">
        <f t="shared" si="287"/>
        <v>0.66139793319723017</v>
      </c>
      <c r="AG242" s="79">
        <f t="shared" si="287"/>
        <v>0.82554182112627938</v>
      </c>
      <c r="AH242" s="73">
        <f t="shared" si="288"/>
        <v>684.80914666825447</v>
      </c>
      <c r="AI242" s="77">
        <v>1.55835E-3</v>
      </c>
      <c r="AJ242" s="76">
        <v>6.5165600000000002E-4</v>
      </c>
      <c r="AK242" s="77">
        <f t="shared" si="279"/>
        <v>84.934000251561628</v>
      </c>
      <c r="AL242" s="77">
        <f t="shared" si="279"/>
        <v>1.0073071158465223</v>
      </c>
      <c r="AM242" s="73">
        <f t="shared" si="289"/>
        <v>85.941307367408143</v>
      </c>
    </row>
    <row r="243" spans="1:39" s="70" customFormat="1">
      <c r="A243" s="198"/>
      <c r="B243" s="199"/>
      <c r="C243" s="71">
        <v>1057.78</v>
      </c>
      <c r="D243" s="70">
        <v>30</v>
      </c>
      <c r="E243" s="260">
        <v>0.85782999999999998</v>
      </c>
      <c r="F243" s="72">
        <v>2.7E-4</v>
      </c>
      <c r="G243" s="72">
        <v>-0.16573199999999999</v>
      </c>
      <c r="H243" s="73">
        <f t="shared" si="290"/>
        <v>-22.0976</v>
      </c>
      <c r="I243" s="74">
        <v>0.893818</v>
      </c>
      <c r="J243" s="284">
        <v>0.106182</v>
      </c>
      <c r="K243" s="273">
        <v>28120</v>
      </c>
      <c r="L243" s="76">
        <v>11600</v>
      </c>
      <c r="M243" s="289">
        <f t="shared" si="281"/>
        <v>39720</v>
      </c>
      <c r="N243" s="273">
        <v>2451000</v>
      </c>
      <c r="O243" s="76"/>
      <c r="P243" s="289">
        <f t="shared" si="282"/>
        <v>2451000</v>
      </c>
      <c r="Q243" s="273">
        <v>13680</v>
      </c>
      <c r="R243" s="76">
        <v>3317</v>
      </c>
      <c r="S243" s="289">
        <f t="shared" si="275"/>
        <v>16997</v>
      </c>
      <c r="T243" s="273">
        <v>5214</v>
      </c>
      <c r="U243" s="76">
        <v>734.5</v>
      </c>
      <c r="V243" s="289">
        <f t="shared" si="291"/>
        <v>5948.5</v>
      </c>
      <c r="W243" s="273">
        <v>3619</v>
      </c>
      <c r="X243" s="76">
        <v>312.5</v>
      </c>
      <c r="Y243" s="289">
        <f t="shared" si="283"/>
        <v>3931.5</v>
      </c>
      <c r="Z243" s="273">
        <v>1362</v>
      </c>
      <c r="AA243" s="76">
        <v>40.409999999999997</v>
      </c>
      <c r="AB243" s="76">
        <f t="shared" si="284"/>
        <v>1402.41</v>
      </c>
      <c r="AC243" s="77">
        <f t="shared" si="285"/>
        <v>23.875</v>
      </c>
      <c r="AD243" s="77">
        <f t="shared" si="285"/>
        <v>4.4044099999999995</v>
      </c>
      <c r="AE243" s="332">
        <f t="shared" si="286"/>
        <v>28.279409999999999</v>
      </c>
      <c r="AF243" s="79">
        <f t="shared" si="287"/>
        <v>0.57298429319371724</v>
      </c>
      <c r="AG243" s="79">
        <f t="shared" si="287"/>
        <v>0.75310881593675438</v>
      </c>
      <c r="AH243" s="73">
        <f t="shared" si="288"/>
        <v>601.03799902473213</v>
      </c>
      <c r="AI243" s="77">
        <v>1.5925799999999999E-3</v>
      </c>
      <c r="AJ243" s="76">
        <v>6.4775599999999998E-4</v>
      </c>
      <c r="AK243" s="77">
        <f t="shared" si="279"/>
        <v>130.19973992707767</v>
      </c>
      <c r="AL243" s="77">
        <f t="shared" si="279"/>
        <v>1.5019179478105318</v>
      </c>
      <c r="AM243" s="73">
        <f t="shared" si="289"/>
        <v>131.70165787488821</v>
      </c>
    </row>
    <row r="244" spans="1:39" s="70" customFormat="1">
      <c r="A244" s="198"/>
      <c r="B244" s="199"/>
      <c r="C244" s="71">
        <v>1410.37</v>
      </c>
      <c r="D244" s="70">
        <v>40</v>
      </c>
      <c r="E244" s="260"/>
      <c r="F244" s="72"/>
      <c r="G244" s="72"/>
      <c r="H244" s="73">
        <f t="shared" si="290"/>
        <v>0</v>
      </c>
      <c r="I244" s="74"/>
      <c r="J244" s="284"/>
      <c r="K244" s="273"/>
      <c r="L244" s="76"/>
      <c r="M244" s="289">
        <f t="shared" si="281"/>
        <v>0</v>
      </c>
      <c r="N244" s="273"/>
      <c r="O244" s="76"/>
      <c r="P244" s="289">
        <f t="shared" si="282"/>
        <v>0</v>
      </c>
      <c r="Q244" s="273"/>
      <c r="R244" s="76"/>
      <c r="S244" s="289">
        <f t="shared" si="275"/>
        <v>0</v>
      </c>
      <c r="T244" s="273"/>
      <c r="U244" s="76"/>
      <c r="V244" s="289">
        <f t="shared" si="291"/>
        <v>0</v>
      </c>
      <c r="W244" s="273"/>
      <c r="X244" s="76"/>
      <c r="Y244" s="289">
        <f t="shared" si="283"/>
        <v>0</v>
      </c>
      <c r="Z244" s="273"/>
      <c r="AA244" s="76"/>
      <c r="AB244" s="76">
        <f t="shared" si="284"/>
        <v>0</v>
      </c>
      <c r="AC244" s="77">
        <f t="shared" si="285"/>
        <v>0</v>
      </c>
      <c r="AD244" s="77">
        <f t="shared" si="285"/>
        <v>0</v>
      </c>
      <c r="AE244" s="332">
        <f t="shared" si="286"/>
        <v>0</v>
      </c>
      <c r="AF244" s="79" t="e">
        <f t="shared" si="287"/>
        <v>#DIV/0!</v>
      </c>
      <c r="AG244" s="79" t="e">
        <f t="shared" si="287"/>
        <v>#DIV/0!</v>
      </c>
      <c r="AH244" s="73" t="e">
        <f t="shared" si="288"/>
        <v>#DIV/0!</v>
      </c>
      <c r="AI244" s="77"/>
      <c r="AJ244" s="76"/>
      <c r="AK244" s="77">
        <f t="shared" si="279"/>
        <v>0</v>
      </c>
      <c r="AL244" s="77">
        <f t="shared" si="279"/>
        <v>0</v>
      </c>
      <c r="AM244" s="73">
        <f t="shared" si="289"/>
        <v>0</v>
      </c>
    </row>
    <row r="245" spans="1:39" s="82" customFormat="1">
      <c r="A245" s="200"/>
      <c r="B245" s="201"/>
      <c r="C245" s="81">
        <v>1762.96</v>
      </c>
      <c r="D245" s="82">
        <v>50</v>
      </c>
      <c r="E245" s="261"/>
      <c r="F245" s="83"/>
      <c r="G245" s="83"/>
      <c r="H245" s="84">
        <f t="shared" si="290"/>
        <v>0</v>
      </c>
      <c r="I245" s="85"/>
      <c r="J245" s="285"/>
      <c r="K245" s="274"/>
      <c r="L245" s="88"/>
      <c r="M245" s="290">
        <f t="shared" si="281"/>
        <v>0</v>
      </c>
      <c r="N245" s="274"/>
      <c r="O245" s="88"/>
      <c r="P245" s="290">
        <f t="shared" si="282"/>
        <v>0</v>
      </c>
      <c r="Q245" s="274"/>
      <c r="R245" s="88"/>
      <c r="S245" s="290">
        <f t="shared" si="275"/>
        <v>0</v>
      </c>
      <c r="T245" s="274"/>
      <c r="U245" s="88"/>
      <c r="V245" s="290">
        <f t="shared" si="291"/>
        <v>0</v>
      </c>
      <c r="W245" s="274"/>
      <c r="X245" s="88"/>
      <c r="Y245" s="290">
        <f t="shared" si="283"/>
        <v>0</v>
      </c>
      <c r="Z245" s="274"/>
      <c r="AA245" s="88"/>
      <c r="AB245" s="88">
        <f t="shared" si="284"/>
        <v>0</v>
      </c>
      <c r="AC245" s="77">
        <f t="shared" si="285"/>
        <v>0</v>
      </c>
      <c r="AD245" s="77">
        <f t="shared" si="285"/>
        <v>0</v>
      </c>
      <c r="AE245" s="335">
        <f t="shared" si="286"/>
        <v>0</v>
      </c>
      <c r="AF245" s="79" t="e">
        <f t="shared" si="287"/>
        <v>#DIV/0!</v>
      </c>
      <c r="AG245" s="79" t="e">
        <f t="shared" si="287"/>
        <v>#DIV/0!</v>
      </c>
      <c r="AH245" s="84" t="e">
        <f t="shared" si="288"/>
        <v>#DIV/0!</v>
      </c>
      <c r="AI245" s="89"/>
      <c r="AJ245" s="88"/>
      <c r="AK245" s="77">
        <f t="shared" si="279"/>
        <v>0</v>
      </c>
      <c r="AL245" s="77">
        <f t="shared" si="279"/>
        <v>0</v>
      </c>
      <c r="AM245" s="73">
        <f t="shared" si="289"/>
        <v>0</v>
      </c>
    </row>
  </sheetData>
  <mergeCells count="20">
    <mergeCell ref="A16:B20"/>
    <mergeCell ref="A60:B64"/>
    <mergeCell ref="A71:B75"/>
    <mergeCell ref="A84:B88"/>
    <mergeCell ref="A239:B245"/>
    <mergeCell ref="A128:B132"/>
    <mergeCell ref="A161:B165"/>
    <mergeCell ref="A200:B206"/>
    <mergeCell ref="A213:B219"/>
    <mergeCell ref="A226:B232"/>
    <mergeCell ref="A139:B143"/>
    <mergeCell ref="A175:B179"/>
    <mergeCell ref="A186:B190"/>
    <mergeCell ref="A150:B154"/>
    <mergeCell ref="A117:B121"/>
    <mergeCell ref="A95:B99"/>
    <mergeCell ref="A27:B31"/>
    <mergeCell ref="A38:B42"/>
    <mergeCell ref="A49:B53"/>
    <mergeCell ref="A106:B1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7B75-BE0F-4E4B-ABCD-7FECD1D2E04C}">
  <dimension ref="A4:BA169"/>
  <sheetViews>
    <sheetView topLeftCell="A149" zoomScale="130" zoomScaleNormal="130" workbookViewId="0">
      <pane xSplit="5" topLeftCell="AN1" activePane="topRight" state="frozen"/>
      <selection pane="topRight" activeCell="AR178" sqref="AR178"/>
    </sheetView>
  </sheetViews>
  <sheetFormatPr defaultColWidth="8.77734375" defaultRowHeight="14.4"/>
  <cols>
    <col min="1" max="1" width="10.77734375" customWidth="1"/>
    <col min="2" max="2" width="12.33203125" customWidth="1"/>
    <col min="3" max="3" width="11.5546875" style="7" customWidth="1"/>
    <col min="4" max="4" width="7.77734375" customWidth="1"/>
    <col min="5" max="5" width="9.5546875" customWidth="1"/>
    <col min="6" max="6" width="9.44140625" customWidth="1"/>
    <col min="7" max="8" width="11.77734375" customWidth="1"/>
    <col min="9" max="9" width="11.77734375" style="7" customWidth="1"/>
    <col min="10" max="10" width="12.109375" customWidth="1"/>
    <col min="11" max="11" width="10.5546875" style="7" customWidth="1"/>
    <col min="12" max="12" width="9.77734375" customWidth="1"/>
    <col min="14" max="14" width="10.21875" style="7" customWidth="1"/>
    <col min="15" max="15" width="9.77734375" customWidth="1"/>
    <col min="17" max="17" width="10" style="7" customWidth="1"/>
    <col min="18" max="18" width="9.77734375" customWidth="1"/>
    <col min="20" max="20" width="10.5546875" style="7" customWidth="1"/>
    <col min="21" max="21" width="9.77734375" customWidth="1"/>
    <col min="23" max="23" width="10.5546875" style="7" customWidth="1"/>
    <col min="24" max="24" width="9.77734375" customWidth="1"/>
    <col min="26" max="26" width="10.33203125" style="7" customWidth="1"/>
    <col min="29" max="29" width="8.77734375" style="7"/>
    <col min="30" max="30" width="10.33203125" customWidth="1"/>
    <col min="32" max="32" width="8.77734375" style="7"/>
    <col min="34" max="34" width="9.77734375" bestFit="1" customWidth="1"/>
    <col min="35" max="35" width="8.77734375" style="7"/>
    <col min="37" max="37" width="8.77734375" style="7"/>
  </cols>
  <sheetData>
    <row r="4" spans="1:39">
      <c r="A4" s="143" t="s">
        <v>80</v>
      </c>
      <c r="B4" s="128"/>
    </row>
    <row r="5" spans="1:39">
      <c r="A5" s="144" t="s">
        <v>81</v>
      </c>
      <c r="B5" s="144"/>
    </row>
    <row r="6" spans="1:39">
      <c r="A6" s="145" t="s">
        <v>82</v>
      </c>
      <c r="B6" s="145"/>
    </row>
    <row r="7" spans="1:39">
      <c r="A7" s="149" t="s">
        <v>83</v>
      </c>
      <c r="B7" s="149"/>
    </row>
    <row r="10" spans="1:39" s="15" customFormat="1">
      <c r="A10" s="15" t="s">
        <v>95</v>
      </c>
      <c r="C10" s="181"/>
      <c r="I10" s="181"/>
      <c r="K10" s="181"/>
      <c r="N10" s="181"/>
      <c r="Q10" s="181"/>
      <c r="T10" s="181"/>
      <c r="W10" s="181"/>
      <c r="Z10" s="181"/>
      <c r="AC10" s="181"/>
      <c r="AF10" s="181"/>
      <c r="AI10" s="181"/>
      <c r="AK10" s="181"/>
    </row>
    <row r="13" spans="1:39" s="128" customFormat="1">
      <c r="C13" s="136"/>
      <c r="I13" s="136"/>
      <c r="K13" s="136"/>
      <c r="N13" s="136"/>
      <c r="Q13" s="136"/>
      <c r="T13" s="136"/>
      <c r="W13" s="136"/>
      <c r="Z13" s="136"/>
      <c r="AC13" s="136"/>
      <c r="AF13" s="136"/>
      <c r="AI13" s="136"/>
      <c r="AK13" s="136"/>
    </row>
    <row r="14" spans="1:39" s="151" customFormat="1">
      <c r="A14" s="150" t="s">
        <v>75</v>
      </c>
      <c r="B14" s="151" t="s">
        <v>74</v>
      </c>
      <c r="C14" s="152" t="s">
        <v>76</v>
      </c>
      <c r="I14" s="152" t="s">
        <v>22</v>
      </c>
      <c r="K14" s="152" t="s">
        <v>25</v>
      </c>
      <c r="N14" s="152" t="s">
        <v>26</v>
      </c>
      <c r="O14" s="150"/>
      <c r="P14" s="150"/>
      <c r="Q14" s="152" t="s">
        <v>27</v>
      </c>
      <c r="T14" s="152" t="s">
        <v>28</v>
      </c>
      <c r="U14" s="150"/>
      <c r="V14" s="150"/>
      <c r="W14" s="152" t="s">
        <v>29</v>
      </c>
      <c r="Z14" s="152" t="s">
        <v>54</v>
      </c>
      <c r="AC14" s="152" t="s">
        <v>64</v>
      </c>
      <c r="AF14" s="152" t="s">
        <v>34</v>
      </c>
      <c r="AI14" s="152" t="s">
        <v>84</v>
      </c>
      <c r="AK14" s="152" t="s">
        <v>85</v>
      </c>
    </row>
    <row r="15" spans="1:39" s="98" customFormat="1">
      <c r="A15" s="95" t="s">
        <v>37</v>
      </c>
      <c r="B15" s="96" t="s">
        <v>53</v>
      </c>
      <c r="C15" s="97" t="s">
        <v>21</v>
      </c>
      <c r="D15" s="95" t="s">
        <v>17</v>
      </c>
      <c r="E15" s="95" t="s">
        <v>18</v>
      </c>
      <c r="F15" s="95" t="s">
        <v>19</v>
      </c>
      <c r="G15" s="95" t="s">
        <v>20</v>
      </c>
      <c r="H15" s="95" t="s">
        <v>35</v>
      </c>
      <c r="I15" s="97" t="s">
        <v>23</v>
      </c>
      <c r="J15" s="95" t="s">
        <v>24</v>
      </c>
      <c r="K15" s="97" t="s">
        <v>31</v>
      </c>
      <c r="L15" s="95" t="s">
        <v>32</v>
      </c>
      <c r="M15" s="95" t="s">
        <v>33</v>
      </c>
      <c r="N15" s="97" t="s">
        <v>31</v>
      </c>
      <c r="O15" s="95" t="s">
        <v>32</v>
      </c>
      <c r="P15" s="95" t="s">
        <v>33</v>
      </c>
      <c r="Q15" s="97" t="s">
        <v>31</v>
      </c>
      <c r="R15" s="95" t="s">
        <v>32</v>
      </c>
      <c r="S15" s="95" t="s">
        <v>33</v>
      </c>
      <c r="T15" s="97" t="s">
        <v>31</v>
      </c>
      <c r="U15" s="95" t="s">
        <v>32</v>
      </c>
      <c r="V15" s="95" t="s">
        <v>33</v>
      </c>
      <c r="W15" s="97" t="s">
        <v>31</v>
      </c>
      <c r="X15" s="95" t="s">
        <v>32</v>
      </c>
      <c r="Y15" s="95" t="s">
        <v>33</v>
      </c>
      <c r="Z15" s="97" t="s">
        <v>31</v>
      </c>
      <c r="AA15" s="95" t="s">
        <v>32</v>
      </c>
      <c r="AB15" s="95" t="s">
        <v>33</v>
      </c>
      <c r="AC15" s="97" t="s">
        <v>31</v>
      </c>
      <c r="AD15" s="95" t="s">
        <v>32</v>
      </c>
      <c r="AE15" s="95" t="s">
        <v>33</v>
      </c>
      <c r="AF15" s="97" t="s">
        <v>31</v>
      </c>
      <c r="AG15" s="95" t="s">
        <v>32</v>
      </c>
      <c r="AH15" s="95" t="s">
        <v>33</v>
      </c>
      <c r="AI15" s="97" t="s">
        <v>31</v>
      </c>
      <c r="AJ15" s="95" t="s">
        <v>32</v>
      </c>
      <c r="AK15" s="97" t="s">
        <v>31</v>
      </c>
      <c r="AL15" s="95" t="s">
        <v>32</v>
      </c>
      <c r="AM15" s="95" t="s">
        <v>33</v>
      </c>
    </row>
    <row r="16" spans="1:39">
      <c r="A16" s="1" t="s">
        <v>38</v>
      </c>
      <c r="B16" s="15" t="s">
        <v>59</v>
      </c>
      <c r="C16" s="7">
        <v>0</v>
      </c>
      <c r="D16">
        <v>0</v>
      </c>
      <c r="E16" s="27">
        <v>1.1094299999999999</v>
      </c>
      <c r="F16" s="27">
        <v>2.0000000000000001E-4</v>
      </c>
      <c r="G16" s="27">
        <v>9.8636000000000001E-2</v>
      </c>
      <c r="H16" s="22">
        <f>G16/0.0075</f>
        <v>13.151466666666668</v>
      </c>
      <c r="I16" s="20"/>
      <c r="J16" s="16"/>
      <c r="L16" s="3"/>
      <c r="O16" s="3"/>
      <c r="Q16" s="7">
        <v>0</v>
      </c>
      <c r="R16" s="3"/>
      <c r="T16" s="7">
        <v>0</v>
      </c>
      <c r="U16" s="3"/>
      <c r="W16" s="7">
        <v>0</v>
      </c>
      <c r="X16" s="3"/>
      <c r="Z16" s="7">
        <v>0</v>
      </c>
      <c r="AA16" s="3"/>
      <c r="AC16" s="7">
        <v>0</v>
      </c>
      <c r="AD16" s="3"/>
      <c r="AE16">
        <v>0</v>
      </c>
      <c r="AG16" s="3"/>
      <c r="AI16" s="154"/>
      <c r="AJ16" s="155"/>
      <c r="AK16" s="154"/>
      <c r="AL16" s="155"/>
      <c r="AM16" s="167">
        <f>AK16+AL16</f>
        <v>0</v>
      </c>
    </row>
    <row r="17" spans="1:53">
      <c r="A17" s="1" t="s">
        <v>77</v>
      </c>
      <c r="B17" s="15" t="s">
        <v>78</v>
      </c>
      <c r="C17" s="7">
        <v>3.5256599999999998</v>
      </c>
      <c r="D17">
        <v>0.1</v>
      </c>
      <c r="E17" s="27">
        <v>1.0772699999999999</v>
      </c>
      <c r="F17" s="27">
        <v>2.1000000000000001E-4</v>
      </c>
      <c r="G17" s="27">
        <v>7.1728E-2</v>
      </c>
      <c r="H17" s="22">
        <f t="shared" ref="H17:H23" si="0">G17/0.0075</f>
        <v>9.5637333333333334</v>
      </c>
      <c r="I17" s="20"/>
      <c r="J17" s="16"/>
      <c r="K17" s="35">
        <v>121400</v>
      </c>
      <c r="L17" s="158"/>
      <c r="M17" s="16">
        <f>K17+L17</f>
        <v>121400</v>
      </c>
      <c r="N17" s="35">
        <v>3403000</v>
      </c>
      <c r="O17" s="158"/>
      <c r="P17" s="16">
        <f>N17+O17</f>
        <v>3403000</v>
      </c>
      <c r="Q17" s="35">
        <v>70.45</v>
      </c>
      <c r="R17" s="158"/>
      <c r="S17" s="16">
        <f>Q17+R17</f>
        <v>70.45</v>
      </c>
      <c r="T17" s="35">
        <v>0.22869999999999999</v>
      </c>
      <c r="U17" s="158"/>
      <c r="V17" s="16">
        <f>T17+U17</f>
        <v>0.22869999999999999</v>
      </c>
      <c r="W17" s="35">
        <v>1.0150000000000001E-3</v>
      </c>
      <c r="X17" s="158"/>
      <c r="Y17" s="16">
        <f>W17+X17</f>
        <v>1.0150000000000001E-3</v>
      </c>
      <c r="Z17" s="35">
        <v>0</v>
      </c>
      <c r="AA17" s="158"/>
      <c r="AB17" s="16">
        <f>Z17+AA17</f>
        <v>0</v>
      </c>
      <c r="AC17" s="20">
        <f>(Q17+T17+W17+Z17)/1000</f>
        <v>7.0679715000000004E-2</v>
      </c>
      <c r="AD17" s="158"/>
      <c r="AE17" s="16">
        <f>AC17+AD17</f>
        <v>7.0679715000000004E-2</v>
      </c>
      <c r="AF17" s="34">
        <f>Q17/AC17/1000</f>
        <v>0.99674991615345365</v>
      </c>
      <c r="AG17" s="158"/>
      <c r="AH17" s="26">
        <f>S17/AE17/1000</f>
        <v>0.99674991615345365</v>
      </c>
      <c r="AI17" s="154"/>
      <c r="AJ17" s="155"/>
      <c r="AK17" s="154"/>
      <c r="AL17" s="155"/>
      <c r="AM17" s="167">
        <f>AK17+AL17</f>
        <v>0</v>
      </c>
    </row>
    <row r="18" spans="1:53">
      <c r="A18" s="1" t="s">
        <v>73</v>
      </c>
      <c r="B18" s="142">
        <v>0</v>
      </c>
      <c r="C18" s="7">
        <v>35.256599999999999</v>
      </c>
      <c r="D18">
        <v>1</v>
      </c>
      <c r="E18" s="27">
        <v>1.0663800000000001</v>
      </c>
      <c r="F18" s="27">
        <v>2.1000000000000001E-4</v>
      </c>
      <c r="G18" s="27">
        <v>6.2247999999999998E-2</v>
      </c>
      <c r="H18" s="22">
        <f>G18/0.0075</f>
        <v>8.2997333333333341</v>
      </c>
      <c r="I18" s="20"/>
      <c r="J18" s="16"/>
      <c r="K18" s="35">
        <v>117700</v>
      </c>
      <c r="L18" s="158"/>
      <c r="M18" s="16">
        <f t="shared" ref="M18:M23" si="1">K18+L18</f>
        <v>117700</v>
      </c>
      <c r="N18" s="35">
        <v>3401000</v>
      </c>
      <c r="O18" s="158"/>
      <c r="P18" s="16">
        <f t="shared" ref="P18:P23" si="2">N18+O18</f>
        <v>3401000</v>
      </c>
      <c r="Q18" s="35">
        <v>1640</v>
      </c>
      <c r="R18" s="158"/>
      <c r="S18" s="16">
        <f t="shared" ref="S18:S23" si="3">Q18+R18</f>
        <v>1640</v>
      </c>
      <c r="T18" s="35">
        <v>34.17</v>
      </c>
      <c r="U18" s="158"/>
      <c r="V18" s="16">
        <f t="shared" ref="V18:V23" si="4">T18+U18</f>
        <v>34.17</v>
      </c>
      <c r="W18" s="35">
        <v>1.5920000000000001</v>
      </c>
      <c r="X18" s="158"/>
      <c r="Y18" s="16">
        <f t="shared" ref="Y18:Y23" si="5">W18+X18</f>
        <v>1.5920000000000001</v>
      </c>
      <c r="Z18" s="35">
        <v>1.082E-2</v>
      </c>
      <c r="AA18" s="158"/>
      <c r="AB18" s="16">
        <f t="shared" ref="AB18:AB23" si="6">Z18+AA18</f>
        <v>1.082E-2</v>
      </c>
      <c r="AC18" s="20">
        <f t="shared" ref="AC18:AC23" si="7">(Q18+T18+W18+Z18)/1000</f>
        <v>1.6757728200000002</v>
      </c>
      <c r="AD18" s="158"/>
      <c r="AE18" s="16">
        <f t="shared" ref="AE18:AE23" si="8">AC18+AD18</f>
        <v>1.6757728200000002</v>
      </c>
      <c r="AF18" s="34">
        <f t="shared" ref="AF18:AF23" si="9">Q18/AC18/1000</f>
        <v>0.97865294175137652</v>
      </c>
      <c r="AG18" s="158"/>
      <c r="AH18" s="26">
        <f t="shared" ref="AH18:AH23" si="10">S18/AE18/1000</f>
        <v>0.97865294175137652</v>
      </c>
      <c r="AI18" s="154"/>
      <c r="AJ18" s="155"/>
      <c r="AK18" s="154"/>
      <c r="AL18" s="155"/>
      <c r="AM18" s="167">
        <f t="shared" ref="AM18:AM23" si="11">AK18+AL18</f>
        <v>0</v>
      </c>
    </row>
    <row r="19" spans="1:53">
      <c r="A19" s="194" t="e" vm="1">
        <v>#VALUE!</v>
      </c>
      <c r="B19" s="195"/>
      <c r="C19" s="7">
        <v>176.28299999999999</v>
      </c>
      <c r="D19">
        <v>5</v>
      </c>
      <c r="E19" s="27">
        <v>1.03081</v>
      </c>
      <c r="F19" s="27">
        <v>2.1000000000000001E-4</v>
      </c>
      <c r="G19" s="27">
        <v>2.9888999999999999E-2</v>
      </c>
      <c r="H19" s="22">
        <f t="shared" si="0"/>
        <v>3.9851999999999999</v>
      </c>
      <c r="I19" s="20"/>
      <c r="J19" s="16"/>
      <c r="K19" s="35">
        <v>102500</v>
      </c>
      <c r="L19" s="158"/>
      <c r="M19" s="16">
        <f t="shared" si="1"/>
        <v>102500</v>
      </c>
      <c r="N19" s="35">
        <v>3392000</v>
      </c>
      <c r="O19" s="158"/>
      <c r="P19" s="16">
        <f t="shared" si="2"/>
        <v>3392000</v>
      </c>
      <c r="Q19" s="35">
        <v>7194</v>
      </c>
      <c r="R19" s="158"/>
      <c r="S19" s="16">
        <f t="shared" si="3"/>
        <v>7194</v>
      </c>
      <c r="T19" s="35">
        <v>656.6</v>
      </c>
      <c r="U19" s="158"/>
      <c r="V19" s="16">
        <f t="shared" si="4"/>
        <v>656.6</v>
      </c>
      <c r="W19" s="35">
        <v>154.69999999999999</v>
      </c>
      <c r="X19" s="158"/>
      <c r="Y19" s="16">
        <f t="shared" si="5"/>
        <v>154.69999999999999</v>
      </c>
      <c r="Z19" s="35">
        <v>5.673</v>
      </c>
      <c r="AA19" s="158"/>
      <c r="AB19" s="16">
        <f t="shared" si="6"/>
        <v>5.673</v>
      </c>
      <c r="AC19" s="20">
        <f t="shared" si="7"/>
        <v>8.0109729999999999</v>
      </c>
      <c r="AD19" s="158"/>
      <c r="AE19" s="16">
        <f t="shared" si="8"/>
        <v>8.0109729999999999</v>
      </c>
      <c r="AF19" s="34">
        <f t="shared" si="9"/>
        <v>0.89801825571001181</v>
      </c>
      <c r="AG19" s="158"/>
      <c r="AH19" s="26">
        <f t="shared" si="10"/>
        <v>0.89801825571001181</v>
      </c>
      <c r="AI19" s="154"/>
      <c r="AJ19" s="155"/>
      <c r="AK19" s="154"/>
      <c r="AL19" s="155"/>
      <c r="AM19" s="167">
        <f t="shared" si="11"/>
        <v>0</v>
      </c>
    </row>
    <row r="20" spans="1:53" s="3" customFormat="1">
      <c r="A20" s="194"/>
      <c r="B20" s="195"/>
      <c r="C20" s="160">
        <v>352.56599999999997</v>
      </c>
      <c r="D20" s="3">
        <v>10</v>
      </c>
      <c r="E20" s="161">
        <v>0.98626000000000003</v>
      </c>
      <c r="F20" s="161">
        <v>2.2000000000000001E-4</v>
      </c>
      <c r="G20" s="161">
        <v>-1.3931000000000001E-2</v>
      </c>
      <c r="H20" s="162">
        <f t="shared" si="0"/>
        <v>-1.8574666666666668</v>
      </c>
      <c r="I20" s="163"/>
      <c r="J20" s="158"/>
      <c r="K20" s="164">
        <v>86020</v>
      </c>
      <c r="L20" s="158"/>
      <c r="M20" s="158">
        <f t="shared" si="1"/>
        <v>86020</v>
      </c>
      <c r="N20" s="164">
        <v>3381000</v>
      </c>
      <c r="O20" s="158"/>
      <c r="P20" s="158">
        <f t="shared" si="2"/>
        <v>3381000</v>
      </c>
      <c r="Q20" s="164">
        <v>11750</v>
      </c>
      <c r="R20" s="158"/>
      <c r="S20" s="158">
        <f t="shared" si="3"/>
        <v>11750</v>
      </c>
      <c r="T20" s="164">
        <v>1837</v>
      </c>
      <c r="U20" s="158"/>
      <c r="V20" s="158">
        <f t="shared" si="4"/>
        <v>1837</v>
      </c>
      <c r="W20" s="164">
        <v>771</v>
      </c>
      <c r="X20" s="158"/>
      <c r="Y20" s="158">
        <f t="shared" si="5"/>
        <v>771</v>
      </c>
      <c r="Z20" s="164">
        <v>61.07</v>
      </c>
      <c r="AA20" s="158"/>
      <c r="AB20" s="158">
        <f t="shared" si="6"/>
        <v>61.07</v>
      </c>
      <c r="AC20" s="163">
        <f t="shared" si="7"/>
        <v>14.41907</v>
      </c>
      <c r="AD20" s="158"/>
      <c r="AE20" s="158">
        <f t="shared" si="8"/>
        <v>14.41907</v>
      </c>
      <c r="AF20" s="165">
        <f t="shared" si="9"/>
        <v>0.81489305482253716</v>
      </c>
      <c r="AG20" s="158"/>
      <c r="AH20" s="166">
        <f t="shared" si="10"/>
        <v>0.81489305482253716</v>
      </c>
      <c r="AI20" s="154"/>
      <c r="AJ20" s="155"/>
      <c r="AK20" s="154"/>
      <c r="AL20" s="155"/>
      <c r="AM20" s="167">
        <f t="shared" si="11"/>
        <v>0</v>
      </c>
      <c r="BA20" s="3" t="s">
        <v>36</v>
      </c>
    </row>
    <row r="21" spans="1:53" s="3" customFormat="1">
      <c r="A21" s="194"/>
      <c r="B21" s="195"/>
      <c r="C21" s="160">
        <v>528.84900000000005</v>
      </c>
      <c r="D21" s="3">
        <v>15</v>
      </c>
      <c r="E21" s="161">
        <v>0.94626999999999994</v>
      </c>
      <c r="F21" s="161">
        <v>2.1000000000000001E-4</v>
      </c>
      <c r="G21" s="161">
        <v>-5.6780999999999998E-2</v>
      </c>
      <c r="H21" s="162">
        <f t="shared" si="0"/>
        <v>-7.5708000000000002</v>
      </c>
      <c r="I21" s="163"/>
      <c r="J21" s="158"/>
      <c r="K21" s="164">
        <v>71730</v>
      </c>
      <c r="L21" s="158"/>
      <c r="M21" s="158">
        <f t="shared" si="1"/>
        <v>71730</v>
      </c>
      <c r="N21" s="164">
        <v>3369000</v>
      </c>
      <c r="O21" s="158"/>
      <c r="P21" s="158">
        <f t="shared" si="2"/>
        <v>3369000</v>
      </c>
      <c r="Q21" s="164">
        <v>14710</v>
      </c>
      <c r="R21" s="158"/>
      <c r="S21" s="158">
        <f t="shared" si="3"/>
        <v>14710</v>
      </c>
      <c r="T21" s="164">
        <v>3131</v>
      </c>
      <c r="U21" s="158"/>
      <c r="V21" s="158">
        <f t="shared" si="4"/>
        <v>3131</v>
      </c>
      <c r="W21" s="164">
        <v>1631</v>
      </c>
      <c r="X21" s="158"/>
      <c r="Y21" s="158">
        <f t="shared" si="5"/>
        <v>1631</v>
      </c>
      <c r="Z21" s="164">
        <v>212.2</v>
      </c>
      <c r="AA21" s="158"/>
      <c r="AB21" s="158">
        <f t="shared" si="6"/>
        <v>212.2</v>
      </c>
      <c r="AC21" s="163">
        <f t="shared" si="7"/>
        <v>19.684200000000001</v>
      </c>
      <c r="AD21" s="158"/>
      <c r="AE21" s="158">
        <f t="shared" si="8"/>
        <v>19.684200000000001</v>
      </c>
      <c r="AF21" s="165">
        <f t="shared" si="9"/>
        <v>0.7472998648662379</v>
      </c>
      <c r="AG21" s="158"/>
      <c r="AH21" s="166">
        <f t="shared" si="10"/>
        <v>0.7472998648662379</v>
      </c>
      <c r="AI21" s="154"/>
      <c r="AJ21" s="155"/>
      <c r="AK21" s="154"/>
      <c r="AL21" s="155"/>
      <c r="AM21" s="167">
        <f t="shared" si="11"/>
        <v>0</v>
      </c>
    </row>
    <row r="22" spans="1:53" s="3" customFormat="1">
      <c r="A22" s="194"/>
      <c r="B22" s="195"/>
      <c r="C22" s="160">
        <v>705.13199999999995</v>
      </c>
      <c r="D22" s="3">
        <v>20</v>
      </c>
      <c r="E22" s="168">
        <v>0.90869999999999995</v>
      </c>
      <c r="F22" s="161">
        <v>2.1000000000000001E-4</v>
      </c>
      <c r="G22" s="161">
        <v>-0.10047300000000001</v>
      </c>
      <c r="H22" s="162">
        <f t="shared" si="0"/>
        <v>-13.396400000000002</v>
      </c>
      <c r="I22" s="163"/>
      <c r="J22" s="158"/>
      <c r="K22" s="164">
        <v>59310</v>
      </c>
      <c r="L22" s="158"/>
      <c r="M22" s="158">
        <f t="shared" si="1"/>
        <v>59310</v>
      </c>
      <c r="N22" s="164">
        <v>3357000</v>
      </c>
      <c r="O22" s="158"/>
      <c r="P22" s="158">
        <f t="shared" si="2"/>
        <v>3357000</v>
      </c>
      <c r="Q22" s="164">
        <v>16640</v>
      </c>
      <c r="R22" s="158"/>
      <c r="S22" s="158">
        <f t="shared" si="3"/>
        <v>16640</v>
      </c>
      <c r="T22" s="164">
        <v>4428</v>
      </c>
      <c r="U22" s="158"/>
      <c r="V22" s="158">
        <f t="shared" si="4"/>
        <v>4428</v>
      </c>
      <c r="W22" s="164">
        <v>2535</v>
      </c>
      <c r="X22" s="158"/>
      <c r="Y22" s="158">
        <f t="shared" si="5"/>
        <v>2535</v>
      </c>
      <c r="Z22" s="164">
        <v>474.9</v>
      </c>
      <c r="AA22" s="158"/>
      <c r="AB22" s="158">
        <f t="shared" si="6"/>
        <v>474.9</v>
      </c>
      <c r="AC22" s="163">
        <f t="shared" si="7"/>
        <v>24.077900000000003</v>
      </c>
      <c r="AD22" s="158"/>
      <c r="AE22" s="158">
        <f t="shared" si="8"/>
        <v>24.077900000000003</v>
      </c>
      <c r="AF22" s="165">
        <f t="shared" si="9"/>
        <v>0.69109016982378024</v>
      </c>
      <c r="AG22" s="158"/>
      <c r="AH22" s="166">
        <f t="shared" si="10"/>
        <v>0.69109016982378024</v>
      </c>
      <c r="AI22" s="154"/>
      <c r="AJ22" s="155"/>
      <c r="AK22" s="154"/>
      <c r="AL22" s="155"/>
      <c r="AM22" s="167">
        <f t="shared" si="11"/>
        <v>0</v>
      </c>
    </row>
    <row r="23" spans="1:53" s="170" customFormat="1">
      <c r="A23" s="196"/>
      <c r="B23" s="197"/>
      <c r="C23" s="169">
        <v>881.41399999999999</v>
      </c>
      <c r="D23" s="170">
        <v>25</v>
      </c>
      <c r="E23" s="171">
        <v>0.87290999999999996</v>
      </c>
      <c r="F23" s="171">
        <v>1.9000000000000001E-4</v>
      </c>
      <c r="G23" s="171">
        <v>-0.145593</v>
      </c>
      <c r="H23" s="172">
        <f t="shared" si="0"/>
        <v>-19.412400000000002</v>
      </c>
      <c r="I23" s="173"/>
      <c r="J23" s="159"/>
      <c r="K23" s="174">
        <v>48550</v>
      </c>
      <c r="L23" s="159"/>
      <c r="M23" s="159">
        <f t="shared" si="1"/>
        <v>48550</v>
      </c>
      <c r="N23" s="174">
        <v>3344000</v>
      </c>
      <c r="O23" s="159"/>
      <c r="P23" s="159">
        <f t="shared" si="2"/>
        <v>3344000</v>
      </c>
      <c r="Q23" s="174">
        <v>17840</v>
      </c>
      <c r="R23" s="159"/>
      <c r="S23" s="159">
        <f t="shared" si="3"/>
        <v>17840</v>
      </c>
      <c r="T23" s="174">
        <v>5668</v>
      </c>
      <c r="U23" s="159"/>
      <c r="V23" s="159">
        <f t="shared" si="4"/>
        <v>5668</v>
      </c>
      <c r="W23" s="174">
        <v>3382</v>
      </c>
      <c r="X23" s="159"/>
      <c r="Y23" s="159">
        <f t="shared" si="5"/>
        <v>3382</v>
      </c>
      <c r="Z23" s="174">
        <v>847</v>
      </c>
      <c r="AA23" s="159"/>
      <c r="AB23" s="159">
        <f t="shared" si="6"/>
        <v>847</v>
      </c>
      <c r="AC23" s="173">
        <f t="shared" si="7"/>
        <v>27.736999999999998</v>
      </c>
      <c r="AD23" s="159"/>
      <c r="AE23" s="159">
        <f t="shared" si="8"/>
        <v>27.736999999999998</v>
      </c>
      <c r="AF23" s="175">
        <f t="shared" si="9"/>
        <v>0.64318419439737529</v>
      </c>
      <c r="AG23" s="159"/>
      <c r="AH23" s="176">
        <f t="shared" si="10"/>
        <v>0.64318419439737529</v>
      </c>
      <c r="AI23" s="156"/>
      <c r="AJ23" s="157"/>
      <c r="AK23" s="156"/>
      <c r="AL23" s="157"/>
      <c r="AM23" s="177">
        <f t="shared" si="11"/>
        <v>0</v>
      </c>
    </row>
    <row r="24" spans="1:53">
      <c r="A24" s="32"/>
      <c r="B24" s="32"/>
      <c r="C24"/>
      <c r="E24" s="27"/>
      <c r="F24" s="27"/>
      <c r="G24" s="27"/>
      <c r="H24" s="22"/>
      <c r="I24" s="20"/>
      <c r="J24" s="16"/>
      <c r="K24" s="35"/>
      <c r="L24" s="16"/>
      <c r="M24" s="16"/>
      <c r="N24" s="35"/>
      <c r="O24" s="16"/>
      <c r="P24" s="16"/>
      <c r="Q24" s="35"/>
      <c r="R24" s="16"/>
      <c r="S24" s="16"/>
      <c r="T24" s="35"/>
      <c r="U24" s="16"/>
      <c r="V24" s="16"/>
      <c r="W24" s="35"/>
      <c r="X24" s="16"/>
      <c r="Y24" s="16"/>
      <c r="Z24" s="35"/>
      <c r="AA24" s="16"/>
      <c r="AB24" s="16"/>
      <c r="AC24" s="20"/>
      <c r="AD24" s="16"/>
      <c r="AE24" s="16"/>
      <c r="AF24" s="34"/>
      <c r="AG24" s="16"/>
      <c r="AH24" s="26"/>
    </row>
    <row r="25" spans="1:53" s="138" customFormat="1">
      <c r="A25" s="137" t="s">
        <v>75</v>
      </c>
      <c r="B25" s="138" t="s">
        <v>74</v>
      </c>
      <c r="C25" s="139" t="s">
        <v>76</v>
      </c>
      <c r="I25" s="139" t="s">
        <v>22</v>
      </c>
      <c r="K25" s="139" t="s">
        <v>25</v>
      </c>
      <c r="N25" s="139" t="s">
        <v>26</v>
      </c>
      <c r="O25" s="137"/>
      <c r="P25" s="137"/>
      <c r="Q25" s="139" t="s">
        <v>27</v>
      </c>
      <c r="T25" s="139" t="s">
        <v>28</v>
      </c>
      <c r="U25" s="137"/>
      <c r="V25" s="137"/>
      <c r="W25" s="139" t="s">
        <v>29</v>
      </c>
      <c r="Z25" s="139" t="s">
        <v>54</v>
      </c>
      <c r="AC25" s="139" t="s">
        <v>64</v>
      </c>
      <c r="AF25" s="139" t="s">
        <v>34</v>
      </c>
      <c r="AI25" s="152" t="s">
        <v>84</v>
      </c>
      <c r="AJ25" s="151"/>
      <c r="AK25" s="152" t="s">
        <v>85</v>
      </c>
      <c r="AL25" s="151"/>
      <c r="AM25" s="151"/>
    </row>
    <row r="26" spans="1:53">
      <c r="A26" s="1" t="s">
        <v>37</v>
      </c>
      <c r="B26" s="15" t="s">
        <v>53</v>
      </c>
      <c r="C26" s="8" t="s">
        <v>21</v>
      </c>
      <c r="D26" s="1" t="s">
        <v>17</v>
      </c>
      <c r="E26" s="1" t="s">
        <v>18</v>
      </c>
      <c r="F26" s="1" t="s">
        <v>19</v>
      </c>
      <c r="G26" s="1" t="s">
        <v>20</v>
      </c>
      <c r="H26" s="1" t="s">
        <v>35</v>
      </c>
      <c r="I26" s="8" t="s">
        <v>23</v>
      </c>
      <c r="J26" s="1" t="s">
        <v>24</v>
      </c>
      <c r="K26" s="8" t="s">
        <v>31</v>
      </c>
      <c r="L26" s="1" t="s">
        <v>32</v>
      </c>
      <c r="M26" s="1" t="s">
        <v>33</v>
      </c>
      <c r="N26" s="8" t="s">
        <v>31</v>
      </c>
      <c r="O26" s="1" t="s">
        <v>32</v>
      </c>
      <c r="P26" s="1" t="s">
        <v>33</v>
      </c>
      <c r="Q26" s="8" t="s">
        <v>31</v>
      </c>
      <c r="R26" s="1" t="s">
        <v>32</v>
      </c>
      <c r="S26" s="1" t="s">
        <v>33</v>
      </c>
      <c r="T26" s="8" t="s">
        <v>31</v>
      </c>
      <c r="U26" s="1" t="s">
        <v>32</v>
      </c>
      <c r="V26" s="1" t="s">
        <v>33</v>
      </c>
      <c r="W26" s="8" t="s">
        <v>31</v>
      </c>
      <c r="X26" s="1" t="s">
        <v>32</v>
      </c>
      <c r="Y26" s="1" t="s">
        <v>33</v>
      </c>
      <c r="Z26" s="8" t="s">
        <v>31</v>
      </c>
      <c r="AA26" s="1" t="s">
        <v>32</v>
      </c>
      <c r="AB26" s="1" t="s">
        <v>33</v>
      </c>
      <c r="AC26" s="8" t="s">
        <v>31</v>
      </c>
      <c r="AD26" s="1" t="s">
        <v>32</v>
      </c>
      <c r="AE26" s="1" t="s">
        <v>33</v>
      </c>
      <c r="AF26" s="8" t="s">
        <v>31</v>
      </c>
      <c r="AG26" s="1" t="s">
        <v>32</v>
      </c>
      <c r="AH26" s="1" t="s">
        <v>33</v>
      </c>
      <c r="AI26" s="97" t="s">
        <v>31</v>
      </c>
      <c r="AJ26" s="95" t="s">
        <v>32</v>
      </c>
      <c r="AK26" s="97" t="s">
        <v>31</v>
      </c>
      <c r="AL26" s="95" t="s">
        <v>32</v>
      </c>
      <c r="AM26" s="95" t="s">
        <v>33</v>
      </c>
    </row>
    <row r="27" spans="1:53">
      <c r="A27" s="1" t="s">
        <v>38</v>
      </c>
      <c r="B27" s="15" t="s">
        <v>59</v>
      </c>
      <c r="C27" s="7">
        <v>0</v>
      </c>
      <c r="D27">
        <v>0</v>
      </c>
      <c r="E27" s="27">
        <v>1.1037699999999999</v>
      </c>
      <c r="F27" s="27">
        <v>2.3000000000000001E-4</v>
      </c>
      <c r="G27" s="27">
        <v>9.4014E-2</v>
      </c>
      <c r="H27" s="22">
        <f>G27/0.0075</f>
        <v>12.5352</v>
      </c>
      <c r="I27" s="20"/>
      <c r="J27" s="16"/>
      <c r="L27" s="3"/>
      <c r="O27" s="3"/>
      <c r="Q27" s="7">
        <v>0</v>
      </c>
      <c r="R27" s="3"/>
      <c r="T27" s="7">
        <v>0</v>
      </c>
      <c r="U27" s="3"/>
      <c r="W27" s="7">
        <v>0</v>
      </c>
      <c r="X27" s="3"/>
      <c r="Z27" s="7">
        <v>0</v>
      </c>
      <c r="AA27" s="3"/>
      <c r="AC27" s="7">
        <v>0</v>
      </c>
      <c r="AD27" s="3"/>
      <c r="AE27">
        <v>0</v>
      </c>
      <c r="AG27" s="3"/>
      <c r="AI27" s="105">
        <v>1.64356E-4</v>
      </c>
      <c r="AJ27" s="104"/>
      <c r="AK27" s="105">
        <f t="shared" ref="AK27:AK34" si="12">AI27*(7710000000000000000)*23.1662*3.016/(6.022E+23)*(C27*24*60*60)</f>
        <v>0</v>
      </c>
      <c r="AL27" s="104"/>
      <c r="AM27" s="101">
        <f>AK27+AL27</f>
        <v>0</v>
      </c>
    </row>
    <row r="28" spans="1:53">
      <c r="A28" s="1" t="s">
        <v>77</v>
      </c>
      <c r="B28" s="15" t="s">
        <v>78</v>
      </c>
      <c r="C28" s="7">
        <v>3.5256599999999998</v>
      </c>
      <c r="D28">
        <v>0.1</v>
      </c>
      <c r="E28" s="27">
        <v>1.0723199999999999</v>
      </c>
      <c r="F28" s="27">
        <v>2.1000000000000001E-4</v>
      </c>
      <c r="G28" s="27">
        <v>6.7443000000000003E-2</v>
      </c>
      <c r="H28" s="22">
        <f t="shared" ref="H28" si="13">G28/0.0075</f>
        <v>8.9923999999999999</v>
      </c>
      <c r="I28" s="20"/>
      <c r="J28" s="16"/>
      <c r="K28" s="35">
        <v>121400</v>
      </c>
      <c r="L28" s="158"/>
      <c r="M28" s="16">
        <f>K28+L28</f>
        <v>121400</v>
      </c>
      <c r="N28" s="35">
        <v>3403000</v>
      </c>
      <c r="O28" s="158"/>
      <c r="P28" s="16">
        <f>N28+O28</f>
        <v>3403000</v>
      </c>
      <c r="Q28" s="35">
        <v>71.39</v>
      </c>
      <c r="R28" s="158"/>
      <c r="S28" s="16">
        <f>Q28+R28</f>
        <v>71.39</v>
      </c>
      <c r="T28" s="35">
        <v>0.2339</v>
      </c>
      <c r="U28" s="158"/>
      <c r="V28" s="16">
        <f>T28+U28</f>
        <v>0.2339</v>
      </c>
      <c r="W28" s="35">
        <v>1.057E-3</v>
      </c>
      <c r="X28" s="158"/>
      <c r="Y28" s="16">
        <f>W28+X28</f>
        <v>1.057E-3</v>
      </c>
      <c r="Z28" s="35">
        <v>0</v>
      </c>
      <c r="AA28" s="158"/>
      <c r="AB28" s="16">
        <f>Z28+AA28</f>
        <v>0</v>
      </c>
      <c r="AC28" s="20">
        <f>(Q28+T28+W28+Z28)/1000</f>
        <v>7.1624957000000003E-2</v>
      </c>
      <c r="AD28" s="158"/>
      <c r="AE28" s="16">
        <f>AC28+AD28</f>
        <v>7.1624957000000003E-2</v>
      </c>
      <c r="AF28" s="34">
        <f>Q28/AC28/1000</f>
        <v>0.99671962106727685</v>
      </c>
      <c r="AG28" s="158"/>
      <c r="AH28" s="26">
        <f>S28/AE28/1000</f>
        <v>0.99671962106727685</v>
      </c>
      <c r="AI28" s="105">
        <v>1.5987E-4</v>
      </c>
      <c r="AJ28" s="104"/>
      <c r="AK28" s="105">
        <f t="shared" si="12"/>
        <v>4.3563314084124498E-2</v>
      </c>
      <c r="AL28" s="104"/>
      <c r="AM28" s="101">
        <f>AK28+AL28</f>
        <v>4.3563314084124498E-2</v>
      </c>
    </row>
    <row r="29" spans="1:53">
      <c r="A29" s="1" t="s">
        <v>73</v>
      </c>
      <c r="B29" s="142">
        <v>0.1</v>
      </c>
      <c r="C29" s="7">
        <v>35.256599999999999</v>
      </c>
      <c r="D29">
        <v>1</v>
      </c>
      <c r="E29" s="27">
        <v>1.0603199999999999</v>
      </c>
      <c r="F29" s="27">
        <v>1.8000000000000001E-4</v>
      </c>
      <c r="G29" s="27">
        <v>5.6888000000000001E-2</v>
      </c>
      <c r="H29" s="22">
        <f>G29/0.0075</f>
        <v>7.5850666666666671</v>
      </c>
      <c r="I29" s="20"/>
      <c r="J29" s="16"/>
      <c r="K29" s="35">
        <v>117700</v>
      </c>
      <c r="L29" s="158"/>
      <c r="M29" s="16">
        <f t="shared" ref="M29:M34" si="14">K29+L29</f>
        <v>117700</v>
      </c>
      <c r="N29" s="35">
        <v>3401000</v>
      </c>
      <c r="O29" s="158"/>
      <c r="P29" s="16">
        <f t="shared" ref="P29:P34" si="15">N29+O29</f>
        <v>3401000</v>
      </c>
      <c r="Q29" s="35">
        <v>1656</v>
      </c>
      <c r="R29" s="158"/>
      <c r="S29" s="16">
        <f t="shared" ref="S29:S34" si="16">Q29+R29</f>
        <v>1656</v>
      </c>
      <c r="T29" s="35">
        <v>34.409999999999997</v>
      </c>
      <c r="U29" s="158"/>
      <c r="V29" s="16">
        <f t="shared" ref="V29:V34" si="17">T29+U29</f>
        <v>34.409999999999997</v>
      </c>
      <c r="W29" s="35">
        <v>1.615</v>
      </c>
      <c r="X29" s="158"/>
      <c r="Y29" s="16">
        <f t="shared" ref="Y29:Y34" si="18">W29+X29</f>
        <v>1.615</v>
      </c>
      <c r="Z29" s="35">
        <v>1.094E-2</v>
      </c>
      <c r="AA29" s="158"/>
      <c r="AB29" s="16">
        <f t="shared" ref="AB29:AB34" si="19">Z29+AA29</f>
        <v>1.094E-2</v>
      </c>
      <c r="AC29" s="20">
        <f t="shared" ref="AC29:AC34" si="20">(Q29+T29+W29+Z29)/1000</f>
        <v>1.69203594</v>
      </c>
      <c r="AD29" s="158"/>
      <c r="AE29" s="16">
        <f t="shared" ref="AE29:AE34" si="21">AC29+AD29</f>
        <v>1.69203594</v>
      </c>
      <c r="AF29" s="34">
        <f t="shared" ref="AF29:AF34" si="22">Q29/AC29/1000</f>
        <v>0.97870261550118143</v>
      </c>
      <c r="AG29" s="158"/>
      <c r="AH29" s="26">
        <f t="shared" ref="AH29:AH34" si="23">S29/AE29/1000</f>
        <v>0.97870261550118143</v>
      </c>
      <c r="AI29" s="105">
        <v>1.56701E-4</v>
      </c>
      <c r="AJ29" s="104"/>
      <c r="AK29" s="105">
        <f t="shared" si="12"/>
        <v>0.42699786578447457</v>
      </c>
      <c r="AL29" s="104"/>
      <c r="AM29" s="101">
        <f t="shared" ref="AM29:AM34" si="24">AK29+AL29</f>
        <v>0.42699786578447457</v>
      </c>
    </row>
    <row r="30" spans="1:53">
      <c r="A30" s="194" t="e" vm="1">
        <v>#VALUE!</v>
      </c>
      <c r="B30" s="195"/>
      <c r="C30" s="7">
        <v>176.28299999999999</v>
      </c>
      <c r="D30">
        <v>5</v>
      </c>
      <c r="E30" s="27">
        <v>1.0269699999999999</v>
      </c>
      <c r="F30" s="27">
        <v>2.0000000000000001E-4</v>
      </c>
      <c r="G30" s="27">
        <v>2.6262000000000001E-2</v>
      </c>
      <c r="H30" s="22">
        <f t="shared" ref="H30:H34" si="25">G30/0.0075</f>
        <v>3.5016000000000003</v>
      </c>
      <c r="I30" s="20"/>
      <c r="J30" s="16"/>
      <c r="K30" s="35">
        <v>102500</v>
      </c>
      <c r="L30" s="158"/>
      <c r="M30" s="16">
        <f t="shared" si="14"/>
        <v>102500</v>
      </c>
      <c r="N30" s="35">
        <v>3392000</v>
      </c>
      <c r="O30" s="158"/>
      <c r="P30" s="16">
        <f t="shared" si="15"/>
        <v>3392000</v>
      </c>
      <c r="Q30" s="35">
        <v>7362</v>
      </c>
      <c r="R30" s="158"/>
      <c r="S30" s="16">
        <f t="shared" si="16"/>
        <v>7362</v>
      </c>
      <c r="T30" s="35">
        <v>663.2</v>
      </c>
      <c r="U30" s="158"/>
      <c r="V30" s="16">
        <f t="shared" si="17"/>
        <v>663.2</v>
      </c>
      <c r="W30" s="35">
        <v>150</v>
      </c>
      <c r="X30" s="158"/>
      <c r="Y30" s="16">
        <f t="shared" si="18"/>
        <v>150</v>
      </c>
      <c r="Z30" s="35">
        <v>5.431</v>
      </c>
      <c r="AA30" s="158"/>
      <c r="AB30" s="16">
        <f t="shared" si="19"/>
        <v>5.431</v>
      </c>
      <c r="AC30" s="20">
        <f t="shared" si="20"/>
        <v>8.180631</v>
      </c>
      <c r="AD30" s="158"/>
      <c r="AE30" s="16">
        <f t="shared" si="21"/>
        <v>8.180631</v>
      </c>
      <c r="AF30" s="34">
        <f t="shared" si="22"/>
        <v>0.89993057992714742</v>
      </c>
      <c r="AG30" s="158"/>
      <c r="AH30" s="26">
        <f t="shared" si="23"/>
        <v>0.89993057992714742</v>
      </c>
      <c r="AI30" s="105">
        <v>1.48751E-4</v>
      </c>
      <c r="AJ30" s="104"/>
      <c r="AK30" s="105">
        <f t="shared" si="12"/>
        <v>2.0266737140575475</v>
      </c>
      <c r="AL30" s="104"/>
      <c r="AM30" s="101">
        <f t="shared" si="24"/>
        <v>2.0266737140575475</v>
      </c>
    </row>
    <row r="31" spans="1:53" s="3" customFormat="1">
      <c r="A31" s="194"/>
      <c r="B31" s="195"/>
      <c r="C31" s="160">
        <v>352.56599999999997</v>
      </c>
      <c r="D31" s="3">
        <v>10</v>
      </c>
      <c r="E31" s="161">
        <v>0.98243999999999998</v>
      </c>
      <c r="F31" s="161">
        <v>2.1000000000000001E-4</v>
      </c>
      <c r="G31" s="161">
        <v>-1.7874000000000001E-2</v>
      </c>
      <c r="H31" s="162">
        <f t="shared" si="25"/>
        <v>-2.3832000000000004</v>
      </c>
      <c r="I31" s="163"/>
      <c r="J31" s="158"/>
      <c r="K31" s="164">
        <v>86080</v>
      </c>
      <c r="L31" s="158"/>
      <c r="M31" s="158">
        <f t="shared" si="14"/>
        <v>86080</v>
      </c>
      <c r="N31" s="164">
        <v>3381000</v>
      </c>
      <c r="O31" s="158"/>
      <c r="P31" s="158">
        <f t="shared" si="15"/>
        <v>3381000</v>
      </c>
      <c r="Q31" s="164">
        <v>12030</v>
      </c>
      <c r="R31" s="158"/>
      <c r="S31" s="158">
        <f t="shared" si="16"/>
        <v>12030</v>
      </c>
      <c r="T31" s="164">
        <v>1894</v>
      </c>
      <c r="U31" s="158"/>
      <c r="V31" s="158">
        <f t="shared" si="17"/>
        <v>1894</v>
      </c>
      <c r="W31" s="164">
        <v>736.4</v>
      </c>
      <c r="X31" s="158"/>
      <c r="Y31" s="158">
        <f t="shared" si="18"/>
        <v>736.4</v>
      </c>
      <c r="Z31" s="164">
        <v>57.69</v>
      </c>
      <c r="AA31" s="158"/>
      <c r="AB31" s="158">
        <f t="shared" si="19"/>
        <v>57.69</v>
      </c>
      <c r="AC31" s="163">
        <f t="shared" si="20"/>
        <v>14.71809</v>
      </c>
      <c r="AD31" s="158"/>
      <c r="AE31" s="158">
        <f t="shared" si="21"/>
        <v>14.71809</v>
      </c>
      <c r="AF31" s="165">
        <f t="shared" si="22"/>
        <v>0.81736149187836193</v>
      </c>
      <c r="AG31" s="158"/>
      <c r="AH31" s="166">
        <f t="shared" si="23"/>
        <v>0.81736149187836193</v>
      </c>
      <c r="AI31" s="154">
        <v>1.43425E-4</v>
      </c>
      <c r="AJ31" s="155"/>
      <c r="AK31" s="154">
        <f t="shared" si="12"/>
        <v>3.9082181288018742</v>
      </c>
      <c r="AL31" s="155"/>
      <c r="AM31" s="167">
        <f t="shared" si="24"/>
        <v>3.9082181288018742</v>
      </c>
      <c r="BA31" s="3" t="s">
        <v>36</v>
      </c>
    </row>
    <row r="32" spans="1:53" s="3" customFormat="1">
      <c r="A32" s="194"/>
      <c r="B32" s="195"/>
      <c r="C32" s="160">
        <v>528.84900000000005</v>
      </c>
      <c r="D32" s="3">
        <v>15</v>
      </c>
      <c r="E32" s="161">
        <v>0.94211</v>
      </c>
      <c r="F32" s="161">
        <v>2.1000000000000001E-4</v>
      </c>
      <c r="G32" s="161">
        <v>-6.1447000000000002E-2</v>
      </c>
      <c r="H32" s="162">
        <f t="shared" si="25"/>
        <v>-8.1929333333333343</v>
      </c>
      <c r="I32" s="163"/>
      <c r="J32" s="158"/>
      <c r="K32" s="164">
        <v>71820</v>
      </c>
      <c r="L32" s="158"/>
      <c r="M32" s="158">
        <f t="shared" si="14"/>
        <v>71820</v>
      </c>
      <c r="N32" s="164">
        <v>3369000</v>
      </c>
      <c r="O32" s="158"/>
      <c r="P32" s="158">
        <f t="shared" si="15"/>
        <v>3369000</v>
      </c>
      <c r="Q32" s="164">
        <v>15020</v>
      </c>
      <c r="R32" s="158"/>
      <c r="S32" s="158">
        <f t="shared" si="16"/>
        <v>15020</v>
      </c>
      <c r="T32" s="164">
        <v>3258</v>
      </c>
      <c r="U32" s="158"/>
      <c r="V32" s="158">
        <f t="shared" si="17"/>
        <v>3258</v>
      </c>
      <c r="W32" s="164">
        <v>1573</v>
      </c>
      <c r="X32" s="158"/>
      <c r="Y32" s="158">
        <f t="shared" si="18"/>
        <v>1573</v>
      </c>
      <c r="Z32" s="164">
        <v>201.4</v>
      </c>
      <c r="AA32" s="158"/>
      <c r="AB32" s="158">
        <f t="shared" si="19"/>
        <v>201.4</v>
      </c>
      <c r="AC32" s="163">
        <f t="shared" si="20"/>
        <v>20.052400000000002</v>
      </c>
      <c r="AD32" s="158"/>
      <c r="AE32" s="158">
        <f t="shared" si="21"/>
        <v>20.052400000000002</v>
      </c>
      <c r="AF32" s="165">
        <f t="shared" si="22"/>
        <v>0.74903752169316384</v>
      </c>
      <c r="AG32" s="158"/>
      <c r="AH32" s="166">
        <f t="shared" si="23"/>
        <v>0.74903752169316384</v>
      </c>
      <c r="AI32" s="154">
        <v>1.4096099999999999E-4</v>
      </c>
      <c r="AJ32" s="155"/>
      <c r="AK32" s="154">
        <f t="shared" si="12"/>
        <v>5.7616141082869907</v>
      </c>
      <c r="AL32" s="155"/>
      <c r="AM32" s="167">
        <f t="shared" si="24"/>
        <v>5.7616141082869907</v>
      </c>
    </row>
    <row r="33" spans="1:53" s="3" customFormat="1">
      <c r="A33" s="194"/>
      <c r="B33" s="195"/>
      <c r="C33" s="160">
        <v>705.13199999999995</v>
      </c>
      <c r="D33" s="3">
        <v>20</v>
      </c>
      <c r="E33" s="168">
        <v>0.90439000000000003</v>
      </c>
      <c r="F33" s="161">
        <v>2.0000000000000001E-4</v>
      </c>
      <c r="G33" s="161">
        <v>-0.10571800000000001</v>
      </c>
      <c r="H33" s="162">
        <f t="shared" si="25"/>
        <v>-14.095733333333335</v>
      </c>
      <c r="I33" s="163"/>
      <c r="J33" s="158"/>
      <c r="K33" s="164">
        <v>59430</v>
      </c>
      <c r="L33" s="158"/>
      <c r="M33" s="158">
        <f t="shared" si="14"/>
        <v>59430</v>
      </c>
      <c r="N33" s="164">
        <v>3356000</v>
      </c>
      <c r="O33" s="158"/>
      <c r="P33" s="158">
        <f t="shared" si="15"/>
        <v>3356000</v>
      </c>
      <c r="Q33" s="164">
        <v>16920</v>
      </c>
      <c r="R33" s="158"/>
      <c r="S33" s="158">
        <f t="shared" si="16"/>
        <v>16920</v>
      </c>
      <c r="T33" s="164">
        <v>4624</v>
      </c>
      <c r="U33" s="158"/>
      <c r="V33" s="158">
        <f t="shared" si="17"/>
        <v>4624</v>
      </c>
      <c r="W33" s="164">
        <v>2470</v>
      </c>
      <c r="X33" s="158"/>
      <c r="Y33" s="158">
        <f t="shared" si="18"/>
        <v>2470</v>
      </c>
      <c r="Z33" s="164">
        <v>454.4</v>
      </c>
      <c r="AA33" s="158"/>
      <c r="AB33" s="158">
        <f t="shared" si="19"/>
        <v>454.4</v>
      </c>
      <c r="AC33" s="163">
        <f t="shared" si="20"/>
        <v>24.468400000000003</v>
      </c>
      <c r="AD33" s="158"/>
      <c r="AE33" s="158">
        <f t="shared" si="21"/>
        <v>24.468400000000003</v>
      </c>
      <c r="AF33" s="165">
        <f t="shared" si="22"/>
        <v>0.69150414412057992</v>
      </c>
      <c r="AG33" s="158"/>
      <c r="AH33" s="166">
        <f t="shared" si="23"/>
        <v>0.69150414412057992</v>
      </c>
      <c r="AI33" s="154">
        <v>1.40321E-4</v>
      </c>
      <c r="AJ33" s="155"/>
      <c r="AK33" s="154">
        <f t="shared" si="12"/>
        <v>7.6472731539356147</v>
      </c>
      <c r="AL33" s="155"/>
      <c r="AM33" s="167">
        <f t="shared" si="24"/>
        <v>7.6472731539356147</v>
      </c>
    </row>
    <row r="34" spans="1:53" s="170" customFormat="1">
      <c r="A34" s="196"/>
      <c r="B34" s="197"/>
      <c r="C34" s="169">
        <v>881.41399999999999</v>
      </c>
      <c r="D34" s="170">
        <v>25</v>
      </c>
      <c r="E34" s="171">
        <v>0.86914999999999998</v>
      </c>
      <c r="F34" s="171">
        <v>1.8000000000000001E-4</v>
      </c>
      <c r="G34" s="171">
        <v>-0.15054899999999999</v>
      </c>
      <c r="H34" s="172">
        <f t="shared" si="25"/>
        <v>-20.0732</v>
      </c>
      <c r="I34" s="173"/>
      <c r="J34" s="159"/>
      <c r="K34" s="174">
        <v>48680</v>
      </c>
      <c r="L34" s="159"/>
      <c r="M34" s="159">
        <f t="shared" si="14"/>
        <v>48680</v>
      </c>
      <c r="N34" s="174">
        <v>3343000</v>
      </c>
      <c r="O34" s="159"/>
      <c r="P34" s="159">
        <f t="shared" si="15"/>
        <v>3343000</v>
      </c>
      <c r="Q34" s="174">
        <v>18100</v>
      </c>
      <c r="R34" s="159"/>
      <c r="S34" s="159">
        <f t="shared" si="16"/>
        <v>18100</v>
      </c>
      <c r="T34" s="174">
        <v>5922</v>
      </c>
      <c r="U34" s="159"/>
      <c r="V34" s="159">
        <f t="shared" si="17"/>
        <v>5922</v>
      </c>
      <c r="W34" s="174">
        <v>3324</v>
      </c>
      <c r="X34" s="159"/>
      <c r="Y34" s="159">
        <f t="shared" si="18"/>
        <v>3324</v>
      </c>
      <c r="Z34" s="174">
        <v>817.5</v>
      </c>
      <c r="AA34" s="159"/>
      <c r="AB34" s="159">
        <f t="shared" si="19"/>
        <v>817.5</v>
      </c>
      <c r="AC34" s="173">
        <f t="shared" si="20"/>
        <v>28.163499999999999</v>
      </c>
      <c r="AD34" s="159"/>
      <c r="AE34" s="159">
        <f t="shared" si="21"/>
        <v>28.163499999999999</v>
      </c>
      <c r="AF34" s="175">
        <f t="shared" si="22"/>
        <v>0.64267580378859168</v>
      </c>
      <c r="AG34" s="159"/>
      <c r="AH34" s="176">
        <f t="shared" si="23"/>
        <v>0.64267580378859168</v>
      </c>
      <c r="AI34" s="156">
        <v>1.40696E-4</v>
      </c>
      <c r="AJ34" s="157"/>
      <c r="AK34" s="156">
        <f t="shared" si="12"/>
        <v>9.5846267038523738</v>
      </c>
      <c r="AL34" s="157"/>
      <c r="AM34" s="177">
        <f t="shared" si="24"/>
        <v>9.5846267038523738</v>
      </c>
    </row>
    <row r="35" spans="1:53" ht="15" customHeight="1">
      <c r="A35" s="32"/>
      <c r="B35" s="32"/>
      <c r="C35"/>
      <c r="E35" s="27"/>
      <c r="F35" s="27"/>
      <c r="G35" s="27"/>
      <c r="H35" s="22"/>
      <c r="I35" s="20"/>
      <c r="J35" s="16"/>
      <c r="K35" s="35"/>
      <c r="L35" s="16"/>
      <c r="M35" s="16"/>
      <c r="N35" s="35"/>
      <c r="O35" s="16"/>
      <c r="P35" s="16"/>
      <c r="Q35" s="35"/>
      <c r="R35" s="16"/>
      <c r="S35" s="16"/>
      <c r="T35" s="35"/>
      <c r="U35" s="16"/>
      <c r="V35" s="16"/>
      <c r="W35" s="35"/>
      <c r="X35" s="16"/>
      <c r="Y35" s="16"/>
      <c r="Z35" s="35"/>
      <c r="AA35" s="16"/>
      <c r="AB35" s="16"/>
      <c r="AC35" s="20"/>
      <c r="AD35" s="16"/>
      <c r="AE35" s="16"/>
      <c r="AF35" s="34"/>
      <c r="AG35" s="16"/>
      <c r="AH35" s="26"/>
    </row>
    <row r="36" spans="1:53" s="138" customFormat="1">
      <c r="A36" s="137" t="s">
        <v>75</v>
      </c>
      <c r="B36" s="138" t="s">
        <v>74</v>
      </c>
      <c r="C36" s="139" t="s">
        <v>76</v>
      </c>
      <c r="I36" s="139" t="s">
        <v>22</v>
      </c>
      <c r="K36" s="139" t="s">
        <v>25</v>
      </c>
      <c r="N36" s="139" t="s">
        <v>26</v>
      </c>
      <c r="O36" s="137"/>
      <c r="P36" s="137"/>
      <c r="Q36" s="139" t="s">
        <v>27</v>
      </c>
      <c r="T36" s="139" t="s">
        <v>28</v>
      </c>
      <c r="U36" s="137"/>
      <c r="V36" s="137"/>
      <c r="W36" s="139" t="s">
        <v>29</v>
      </c>
      <c r="Z36" s="139" t="s">
        <v>54</v>
      </c>
      <c r="AC36" s="139" t="s">
        <v>64</v>
      </c>
      <c r="AF36" s="139" t="s">
        <v>34</v>
      </c>
      <c r="AI36" s="152" t="s">
        <v>84</v>
      </c>
      <c r="AJ36" s="151"/>
      <c r="AK36" s="152" t="s">
        <v>85</v>
      </c>
      <c r="AL36" s="151"/>
      <c r="AM36" s="151"/>
    </row>
    <row r="37" spans="1:53">
      <c r="A37" s="1" t="s">
        <v>37</v>
      </c>
      <c r="B37" s="15" t="s">
        <v>53</v>
      </c>
      <c r="C37" s="8" t="s">
        <v>21</v>
      </c>
      <c r="D37" s="1" t="s">
        <v>17</v>
      </c>
      <c r="E37" s="1" t="s">
        <v>18</v>
      </c>
      <c r="F37" s="1" t="s">
        <v>19</v>
      </c>
      <c r="G37" s="1" t="s">
        <v>20</v>
      </c>
      <c r="H37" s="1" t="s">
        <v>35</v>
      </c>
      <c r="I37" s="8" t="s">
        <v>23</v>
      </c>
      <c r="J37" s="1" t="s">
        <v>24</v>
      </c>
      <c r="K37" s="8" t="s">
        <v>31</v>
      </c>
      <c r="L37" s="1" t="s">
        <v>32</v>
      </c>
      <c r="M37" s="1" t="s">
        <v>33</v>
      </c>
      <c r="N37" s="8" t="s">
        <v>31</v>
      </c>
      <c r="O37" s="1" t="s">
        <v>32</v>
      </c>
      <c r="P37" s="1" t="s">
        <v>33</v>
      </c>
      <c r="Q37" s="8" t="s">
        <v>31</v>
      </c>
      <c r="R37" s="1" t="s">
        <v>32</v>
      </c>
      <c r="S37" s="1" t="s">
        <v>33</v>
      </c>
      <c r="T37" s="8" t="s">
        <v>31</v>
      </c>
      <c r="U37" s="1" t="s">
        <v>32</v>
      </c>
      <c r="V37" s="1" t="s">
        <v>33</v>
      </c>
      <c r="W37" s="8" t="s">
        <v>31</v>
      </c>
      <c r="X37" s="1" t="s">
        <v>32</v>
      </c>
      <c r="Y37" s="1" t="s">
        <v>33</v>
      </c>
      <c r="Z37" s="8" t="s">
        <v>31</v>
      </c>
      <c r="AA37" s="1" t="s">
        <v>32</v>
      </c>
      <c r="AB37" s="1" t="s">
        <v>33</v>
      </c>
      <c r="AC37" s="8" t="s">
        <v>31</v>
      </c>
      <c r="AD37" s="1" t="s">
        <v>32</v>
      </c>
      <c r="AE37" s="1" t="s">
        <v>33</v>
      </c>
      <c r="AF37" s="8" t="s">
        <v>31</v>
      </c>
      <c r="AG37" s="1" t="s">
        <v>32</v>
      </c>
      <c r="AH37" s="1" t="s">
        <v>33</v>
      </c>
      <c r="AI37" s="97" t="s">
        <v>31</v>
      </c>
      <c r="AJ37" s="95" t="s">
        <v>32</v>
      </c>
      <c r="AK37" s="97" t="s">
        <v>31</v>
      </c>
      <c r="AL37" s="95" t="s">
        <v>32</v>
      </c>
      <c r="AM37" s="95" t="s">
        <v>33</v>
      </c>
    </row>
    <row r="38" spans="1:53">
      <c r="A38" s="1" t="s">
        <v>38</v>
      </c>
      <c r="B38" s="15" t="s">
        <v>59</v>
      </c>
      <c r="C38" s="7">
        <v>0</v>
      </c>
      <c r="D38">
        <v>0</v>
      </c>
      <c r="E38" s="27">
        <v>1.0570299999999999</v>
      </c>
      <c r="F38" s="27">
        <v>1.9000000000000001E-4</v>
      </c>
      <c r="G38" s="27">
        <v>5.3953000000000001E-2</v>
      </c>
      <c r="H38" s="22">
        <f>G38/0.0075</f>
        <v>7.1937333333333333</v>
      </c>
      <c r="I38" s="20"/>
      <c r="J38" s="16"/>
      <c r="O38" s="3"/>
      <c r="Q38" s="7">
        <v>0</v>
      </c>
      <c r="R38" s="3"/>
      <c r="T38" s="7">
        <v>0</v>
      </c>
      <c r="U38" s="3"/>
      <c r="W38" s="7">
        <v>0</v>
      </c>
      <c r="X38" s="3"/>
      <c r="Z38" s="7">
        <v>0</v>
      </c>
      <c r="AA38" s="3"/>
      <c r="AC38" s="7">
        <v>0</v>
      </c>
      <c r="AD38" s="3"/>
      <c r="AE38">
        <v>0</v>
      </c>
      <c r="AG38" s="3"/>
      <c r="AI38" s="20">
        <v>1.521E-3</v>
      </c>
      <c r="AJ38" s="155"/>
      <c r="AK38" s="105">
        <f t="shared" ref="AK38:AK45" si="26">AI38*(7710000000000000000)*23.1662*3.016/(6.022E+23)*(C38*24*60*60)</f>
        <v>0</v>
      </c>
      <c r="AL38" s="104"/>
      <c r="AM38" s="101">
        <f>AK38+AL38</f>
        <v>0</v>
      </c>
    </row>
    <row r="39" spans="1:53">
      <c r="A39" s="1" t="s">
        <v>77</v>
      </c>
      <c r="B39" s="15" t="s">
        <v>78</v>
      </c>
      <c r="C39" s="7">
        <v>3.5256599999999998</v>
      </c>
      <c r="D39">
        <v>0.1</v>
      </c>
      <c r="E39" s="27">
        <v>1.0280499999999999</v>
      </c>
      <c r="F39" s="27">
        <v>2.2000000000000001E-4</v>
      </c>
      <c r="G39" s="27">
        <v>2.7285E-2</v>
      </c>
      <c r="H39" s="22">
        <f t="shared" ref="H39" si="27">G39/0.0075</f>
        <v>3.6380000000000003</v>
      </c>
      <c r="I39" s="20"/>
      <c r="J39" s="16"/>
      <c r="K39" s="35">
        <v>121400</v>
      </c>
      <c r="L39" s="16"/>
      <c r="M39" s="16">
        <f>K39+L39</f>
        <v>121400</v>
      </c>
      <c r="N39" s="35">
        <v>3403000</v>
      </c>
      <c r="O39" s="158"/>
      <c r="P39" s="16">
        <f>N39+O39</f>
        <v>3403000</v>
      </c>
      <c r="Q39" s="35">
        <v>73.61</v>
      </c>
      <c r="R39" s="158"/>
      <c r="S39" s="16">
        <f>Q39+R39</f>
        <v>73.61</v>
      </c>
      <c r="T39" s="35">
        <v>0.24579999999999999</v>
      </c>
      <c r="U39" s="158"/>
      <c r="V39" s="16">
        <f>T39+U39</f>
        <v>0.24579999999999999</v>
      </c>
      <c r="W39" s="35">
        <v>1.1460000000000001E-3</v>
      </c>
      <c r="X39" s="158"/>
      <c r="Y39" s="16">
        <f>W39+X39</f>
        <v>1.1460000000000001E-3</v>
      </c>
      <c r="Z39" s="35">
        <v>0</v>
      </c>
      <c r="AA39" s="158"/>
      <c r="AB39" s="16">
        <f>Z39+AA39</f>
        <v>0</v>
      </c>
      <c r="AC39" s="20">
        <f>(Q39+T39+W39+Z39)/1000</f>
        <v>7.3856946000000007E-2</v>
      </c>
      <c r="AD39" s="158"/>
      <c r="AE39" s="16">
        <f>AC39+AD39</f>
        <v>7.3856946000000007E-2</v>
      </c>
      <c r="AF39" s="34">
        <f>Q39/AC39/1000</f>
        <v>0.99665642822545075</v>
      </c>
      <c r="AG39" s="158"/>
      <c r="AH39" s="26">
        <f>S39/AE39/1000</f>
        <v>0.99665642822545075</v>
      </c>
      <c r="AI39" s="20">
        <v>1.4816600000000001E-3</v>
      </c>
      <c r="AJ39" s="155"/>
      <c r="AK39" s="105">
        <f t="shared" si="26"/>
        <v>0.40374066395123487</v>
      </c>
      <c r="AL39" s="104"/>
      <c r="AM39" s="101">
        <f>AK39+AL39</f>
        <v>0.40374066395123487</v>
      </c>
    </row>
    <row r="40" spans="1:53">
      <c r="A40" s="1" t="s">
        <v>73</v>
      </c>
      <c r="B40" s="141">
        <v>1</v>
      </c>
      <c r="C40" s="7">
        <v>35.256599999999999</v>
      </c>
      <c r="D40">
        <v>1</v>
      </c>
      <c r="E40" s="27">
        <v>1.0178499999999999</v>
      </c>
      <c r="F40" s="27">
        <v>2.2000000000000001E-4</v>
      </c>
      <c r="G40" s="27">
        <v>1.7537000000000001E-2</v>
      </c>
      <c r="H40" s="22">
        <f>G40/0.0075</f>
        <v>2.3382666666666667</v>
      </c>
      <c r="I40" s="20"/>
      <c r="J40" s="16"/>
      <c r="K40" s="35">
        <v>117700</v>
      </c>
      <c r="L40" s="16"/>
      <c r="M40" s="16">
        <f t="shared" ref="M40:M45" si="28">K40+L40</f>
        <v>117700</v>
      </c>
      <c r="N40" s="35">
        <v>3401000</v>
      </c>
      <c r="O40" s="158"/>
      <c r="P40" s="16">
        <f t="shared" ref="P40:P45" si="29">N40+O40</f>
        <v>3401000</v>
      </c>
      <c r="Q40" s="35">
        <v>1706</v>
      </c>
      <c r="R40" s="158"/>
      <c r="S40" s="16">
        <f t="shared" ref="S40:S45" si="30">Q40+R40</f>
        <v>1706</v>
      </c>
      <c r="T40" s="35">
        <v>35.630000000000003</v>
      </c>
      <c r="U40" s="158"/>
      <c r="V40" s="16">
        <f t="shared" ref="V40:V45" si="31">T40+U40</f>
        <v>35.630000000000003</v>
      </c>
      <c r="W40" s="35">
        <v>1.726</v>
      </c>
      <c r="X40" s="158"/>
      <c r="Y40" s="16">
        <f t="shared" ref="Y40:Y45" si="32">W40+X40</f>
        <v>1.726</v>
      </c>
      <c r="Z40" s="35">
        <v>1.171E-2</v>
      </c>
      <c r="AA40" s="158"/>
      <c r="AB40" s="16">
        <f t="shared" ref="AB40:AB45" si="33">Z40+AA40</f>
        <v>1.171E-2</v>
      </c>
      <c r="AC40" s="20">
        <f t="shared" ref="AC40:AC45" si="34">(Q40+T40+W40+Z40)/1000</f>
        <v>1.7433677100000002</v>
      </c>
      <c r="AD40" s="158"/>
      <c r="AE40" s="16">
        <f t="shared" ref="AE40:AE45" si="35">AC40+AD40</f>
        <v>1.7433677100000002</v>
      </c>
      <c r="AF40" s="34">
        <f t="shared" ref="AF40:AF45" si="36">Q40/AC40/1000</f>
        <v>0.97856578977248565</v>
      </c>
      <c r="AG40" s="158"/>
      <c r="AH40" s="26">
        <f t="shared" ref="AH40:AH45" si="37">S40/AE40/1000</f>
        <v>0.97856578977248565</v>
      </c>
      <c r="AI40" s="20">
        <v>1.45118E-3</v>
      </c>
      <c r="AJ40" s="155"/>
      <c r="AK40" s="105">
        <f t="shared" si="26"/>
        <v>3.9543510435103406</v>
      </c>
      <c r="AL40" s="104"/>
      <c r="AM40" s="101">
        <f t="shared" ref="AM40:AM45" si="38">AK40+AL40</f>
        <v>3.9543510435103406</v>
      </c>
    </row>
    <row r="41" spans="1:53" s="3" customFormat="1">
      <c r="A41" s="194" t="e" vm="1">
        <v>#VALUE!</v>
      </c>
      <c r="B41" s="195"/>
      <c r="C41" s="160">
        <v>176.28299999999999</v>
      </c>
      <c r="D41" s="3">
        <v>5</v>
      </c>
      <c r="E41" s="161">
        <v>0.98836000000000002</v>
      </c>
      <c r="F41" s="161">
        <v>2.1000000000000001E-4</v>
      </c>
      <c r="G41" s="161">
        <v>-1.1776999999999999E-2</v>
      </c>
      <c r="H41" s="162">
        <f t="shared" ref="H41:H45" si="39">G41/0.0075</f>
        <v>-1.5702666666666667</v>
      </c>
      <c r="I41" s="163"/>
      <c r="J41" s="158"/>
      <c r="K41" s="164">
        <v>102600</v>
      </c>
      <c r="L41" s="158"/>
      <c r="M41" s="158">
        <f t="shared" si="28"/>
        <v>102600</v>
      </c>
      <c r="N41" s="164">
        <v>3392000</v>
      </c>
      <c r="O41" s="158"/>
      <c r="P41" s="158">
        <f t="shared" si="29"/>
        <v>3392000</v>
      </c>
      <c r="Q41" s="164">
        <v>7571</v>
      </c>
      <c r="R41" s="158"/>
      <c r="S41" s="158">
        <f t="shared" si="30"/>
        <v>7571</v>
      </c>
      <c r="T41" s="164">
        <v>679.5</v>
      </c>
      <c r="U41" s="158"/>
      <c r="V41" s="158">
        <f t="shared" si="31"/>
        <v>679.5</v>
      </c>
      <c r="W41" s="164">
        <v>157.9</v>
      </c>
      <c r="X41" s="158"/>
      <c r="Y41" s="158">
        <f t="shared" si="32"/>
        <v>157.9</v>
      </c>
      <c r="Z41" s="164">
        <v>5.7009999999999996</v>
      </c>
      <c r="AA41" s="158"/>
      <c r="AB41" s="158">
        <f t="shared" si="33"/>
        <v>5.7009999999999996</v>
      </c>
      <c r="AC41" s="163">
        <f t="shared" si="34"/>
        <v>8.4141009999999987</v>
      </c>
      <c r="AD41" s="158"/>
      <c r="AE41" s="158">
        <f t="shared" si="35"/>
        <v>8.4141009999999987</v>
      </c>
      <c r="AF41" s="165">
        <f t="shared" si="36"/>
        <v>0.89979903973104203</v>
      </c>
      <c r="AG41" s="158"/>
      <c r="AH41" s="166">
        <f t="shared" si="37"/>
        <v>0.89979903973104203</v>
      </c>
      <c r="AI41" s="163">
        <v>1.3746299999999999E-3</v>
      </c>
      <c r="AJ41" s="2"/>
      <c r="AK41" s="154">
        <f t="shared" si="26"/>
        <v>18.728791655551404</v>
      </c>
      <c r="AL41" s="155"/>
      <c r="AM41" s="167">
        <f t="shared" si="38"/>
        <v>18.728791655551404</v>
      </c>
    </row>
    <row r="42" spans="1:53" s="3" customFormat="1">
      <c r="A42" s="194"/>
      <c r="B42" s="195"/>
      <c r="C42" s="160">
        <v>352.56599999999997</v>
      </c>
      <c r="D42" s="3">
        <v>10</v>
      </c>
      <c r="E42" s="161">
        <v>0.94703000000000004</v>
      </c>
      <c r="F42" s="161">
        <v>1.7000000000000001E-4</v>
      </c>
      <c r="G42" s="161">
        <v>-5.5932999999999997E-2</v>
      </c>
      <c r="H42" s="162">
        <f t="shared" si="39"/>
        <v>-7.4577333333333335</v>
      </c>
      <c r="I42" s="163"/>
      <c r="J42" s="158"/>
      <c r="K42" s="164">
        <v>86260</v>
      </c>
      <c r="L42" s="158"/>
      <c r="M42" s="158">
        <f t="shared" si="28"/>
        <v>86260</v>
      </c>
      <c r="N42" s="164">
        <v>3380000</v>
      </c>
      <c r="O42" s="158"/>
      <c r="P42" s="158">
        <f t="shared" si="29"/>
        <v>3380000</v>
      </c>
      <c r="Q42" s="164">
        <v>12380</v>
      </c>
      <c r="R42" s="158"/>
      <c r="S42" s="158">
        <f t="shared" si="30"/>
        <v>12380</v>
      </c>
      <c r="T42" s="164">
        <v>1926</v>
      </c>
      <c r="U42" s="158"/>
      <c r="V42" s="158">
        <f t="shared" si="31"/>
        <v>1926</v>
      </c>
      <c r="W42" s="164">
        <v>769</v>
      </c>
      <c r="X42" s="158"/>
      <c r="Y42" s="158">
        <f t="shared" si="32"/>
        <v>769</v>
      </c>
      <c r="Z42" s="164">
        <v>59.8</v>
      </c>
      <c r="AA42" s="158"/>
      <c r="AB42" s="158">
        <f t="shared" si="33"/>
        <v>59.8</v>
      </c>
      <c r="AC42" s="163">
        <f t="shared" si="34"/>
        <v>15.134799999999998</v>
      </c>
      <c r="AD42" s="158"/>
      <c r="AE42" s="158">
        <f t="shared" si="35"/>
        <v>15.134799999999998</v>
      </c>
      <c r="AF42" s="165">
        <f t="shared" si="36"/>
        <v>0.81798239818167406</v>
      </c>
      <c r="AG42" s="158"/>
      <c r="AH42" s="166">
        <f t="shared" si="37"/>
        <v>0.81798239818167406</v>
      </c>
      <c r="AI42" s="163">
        <v>1.3216E-3</v>
      </c>
      <c r="AJ42" s="178"/>
      <c r="AK42" s="154">
        <f t="shared" si="26"/>
        <v>36.012557636566548</v>
      </c>
      <c r="AL42" s="155"/>
      <c r="AM42" s="167">
        <f t="shared" si="38"/>
        <v>36.012557636566548</v>
      </c>
      <c r="BA42" s="3" t="s">
        <v>36</v>
      </c>
    </row>
    <row r="43" spans="1:53" s="3" customFormat="1">
      <c r="A43" s="194"/>
      <c r="B43" s="195"/>
      <c r="C43" s="160">
        <v>528.84900000000005</v>
      </c>
      <c r="D43" s="3">
        <v>15</v>
      </c>
      <c r="E43" s="161">
        <v>0.90983999999999998</v>
      </c>
      <c r="F43" s="161">
        <v>2.3000000000000001E-4</v>
      </c>
      <c r="G43" s="161">
        <v>-9.9094000000000002E-2</v>
      </c>
      <c r="H43" s="162">
        <f t="shared" si="39"/>
        <v>-13.212533333333335</v>
      </c>
      <c r="I43" s="163"/>
      <c r="J43" s="158"/>
      <c r="K43" s="164">
        <v>72160</v>
      </c>
      <c r="L43" s="158"/>
      <c r="M43" s="158">
        <f t="shared" si="28"/>
        <v>72160</v>
      </c>
      <c r="N43" s="164">
        <v>3368000</v>
      </c>
      <c r="O43" s="158"/>
      <c r="P43" s="158">
        <f t="shared" si="29"/>
        <v>3368000</v>
      </c>
      <c r="Q43" s="164">
        <v>15480</v>
      </c>
      <c r="R43" s="158"/>
      <c r="S43" s="158">
        <f t="shared" si="30"/>
        <v>15480</v>
      </c>
      <c r="T43" s="164">
        <v>3301</v>
      </c>
      <c r="U43" s="158"/>
      <c r="V43" s="158">
        <f t="shared" si="31"/>
        <v>3301</v>
      </c>
      <c r="W43" s="164">
        <v>1636</v>
      </c>
      <c r="X43" s="158"/>
      <c r="Y43" s="158">
        <f t="shared" si="32"/>
        <v>1636</v>
      </c>
      <c r="Z43" s="164">
        <v>206.9</v>
      </c>
      <c r="AA43" s="158"/>
      <c r="AB43" s="158">
        <f t="shared" si="33"/>
        <v>206.9</v>
      </c>
      <c r="AC43" s="163">
        <f t="shared" si="34"/>
        <v>20.623900000000003</v>
      </c>
      <c r="AD43" s="158"/>
      <c r="AE43" s="158">
        <f t="shared" si="35"/>
        <v>20.623900000000003</v>
      </c>
      <c r="AF43" s="165">
        <f t="shared" si="36"/>
        <v>0.7505854857713623</v>
      </c>
      <c r="AG43" s="158"/>
      <c r="AH43" s="166">
        <f t="shared" si="37"/>
        <v>0.7505854857713623</v>
      </c>
      <c r="AI43" s="163">
        <v>1.29564E-3</v>
      </c>
      <c r="AK43" s="154">
        <f t="shared" si="26"/>
        <v>52.957752167343855</v>
      </c>
      <c r="AL43" s="155"/>
      <c r="AM43" s="167">
        <f t="shared" si="38"/>
        <v>52.957752167343855</v>
      </c>
    </row>
    <row r="44" spans="1:53" s="3" customFormat="1">
      <c r="A44" s="194"/>
      <c r="B44" s="195"/>
      <c r="C44" s="160">
        <v>705.13199999999995</v>
      </c>
      <c r="D44" s="3">
        <v>20</v>
      </c>
      <c r="E44" s="168">
        <v>0.87436000000000003</v>
      </c>
      <c r="F44" s="161">
        <v>2.0000000000000001E-4</v>
      </c>
      <c r="G44" s="161">
        <v>-0.14369399999999999</v>
      </c>
      <c r="H44" s="162">
        <f t="shared" si="39"/>
        <v>-19.159199999999998</v>
      </c>
      <c r="I44" s="163"/>
      <c r="J44" s="158"/>
      <c r="K44" s="164">
        <v>59920</v>
      </c>
      <c r="L44" s="158"/>
      <c r="M44" s="158">
        <f t="shared" si="28"/>
        <v>59920</v>
      </c>
      <c r="N44" s="164">
        <v>3355000</v>
      </c>
      <c r="O44" s="158"/>
      <c r="P44" s="158">
        <f t="shared" si="29"/>
        <v>3355000</v>
      </c>
      <c r="Q44" s="164">
        <v>17480</v>
      </c>
      <c r="R44" s="158"/>
      <c r="S44" s="158">
        <f t="shared" si="30"/>
        <v>17480</v>
      </c>
      <c r="T44" s="164">
        <v>4674</v>
      </c>
      <c r="U44" s="158"/>
      <c r="V44" s="158">
        <f t="shared" si="31"/>
        <v>4674</v>
      </c>
      <c r="W44" s="164">
        <v>2562</v>
      </c>
      <c r="X44" s="158"/>
      <c r="Y44" s="158">
        <f t="shared" si="32"/>
        <v>2562</v>
      </c>
      <c r="Z44" s="164">
        <v>463.7</v>
      </c>
      <c r="AA44" s="158"/>
      <c r="AB44" s="158">
        <f t="shared" si="33"/>
        <v>463.7</v>
      </c>
      <c r="AC44" s="163">
        <f t="shared" si="34"/>
        <v>25.1797</v>
      </c>
      <c r="AD44" s="158"/>
      <c r="AE44" s="158">
        <f t="shared" si="35"/>
        <v>25.1797</v>
      </c>
      <c r="AF44" s="165">
        <f t="shared" si="36"/>
        <v>0.69421001838782836</v>
      </c>
      <c r="AG44" s="158"/>
      <c r="AH44" s="166">
        <f t="shared" si="37"/>
        <v>0.69421001838782836</v>
      </c>
      <c r="AI44" s="163">
        <v>1.28459E-3</v>
      </c>
      <c r="AK44" s="154">
        <f t="shared" si="26"/>
        <v>70.00812865368799</v>
      </c>
      <c r="AL44" s="155"/>
      <c r="AM44" s="167">
        <f t="shared" si="38"/>
        <v>70.00812865368799</v>
      </c>
    </row>
    <row r="45" spans="1:53" s="170" customFormat="1">
      <c r="A45" s="196"/>
      <c r="B45" s="197"/>
      <c r="C45" s="169">
        <v>881.41399999999999</v>
      </c>
      <c r="D45" s="170">
        <v>25</v>
      </c>
      <c r="E45" s="171">
        <v>0.84186000000000005</v>
      </c>
      <c r="F45" s="171">
        <v>2.0000000000000001E-4</v>
      </c>
      <c r="G45" s="171">
        <v>-0.18784600000000001</v>
      </c>
      <c r="H45" s="172">
        <f t="shared" si="39"/>
        <v>-25.046133333333337</v>
      </c>
      <c r="I45" s="173"/>
      <c r="J45" s="159"/>
      <c r="K45" s="174">
        <v>1.652E+18</v>
      </c>
      <c r="L45" s="159"/>
      <c r="M45" s="159">
        <f t="shared" si="28"/>
        <v>1.652E+18</v>
      </c>
      <c r="N45" s="174">
        <v>2.284E+18</v>
      </c>
      <c r="O45" s="159"/>
      <c r="P45" s="159">
        <f t="shared" si="29"/>
        <v>2.284E+18</v>
      </c>
      <c r="Q45" s="174">
        <v>1.878E+18</v>
      </c>
      <c r="R45" s="159"/>
      <c r="S45" s="159">
        <f t="shared" si="30"/>
        <v>1.878E+18</v>
      </c>
      <c r="T45" s="174">
        <v>4.882E+17</v>
      </c>
      <c r="U45" s="159"/>
      <c r="V45" s="159">
        <f t="shared" si="31"/>
        <v>4.882E+17</v>
      </c>
      <c r="W45" s="174">
        <v>3.17E+17</v>
      </c>
      <c r="X45" s="159"/>
      <c r="Y45" s="159">
        <f t="shared" si="32"/>
        <v>3.17E+17</v>
      </c>
      <c r="Z45" s="174">
        <v>1.636E+16</v>
      </c>
      <c r="AA45" s="159"/>
      <c r="AB45" s="159">
        <f t="shared" si="33"/>
        <v>1.636E+16</v>
      </c>
      <c r="AC45" s="173">
        <f t="shared" si="34"/>
        <v>2699560000000000</v>
      </c>
      <c r="AD45" s="159"/>
      <c r="AE45" s="159">
        <f t="shared" si="35"/>
        <v>2699560000000000</v>
      </c>
      <c r="AF45" s="175">
        <f t="shared" si="36"/>
        <v>0.6956689238246232</v>
      </c>
      <c r="AG45" s="159"/>
      <c r="AH45" s="176">
        <f t="shared" si="37"/>
        <v>0.6956689238246232</v>
      </c>
      <c r="AI45" s="173">
        <v>1.2837E-3</v>
      </c>
      <c r="AK45" s="156">
        <f t="shared" si="26"/>
        <v>87.449432107062691</v>
      </c>
      <c r="AL45" s="157"/>
      <c r="AM45" s="177">
        <f t="shared" si="38"/>
        <v>87.449432107062691</v>
      </c>
    </row>
    <row r="46" spans="1:53">
      <c r="A46" s="32"/>
      <c r="B46" s="32"/>
      <c r="C46"/>
      <c r="E46" s="27"/>
      <c r="F46" s="27"/>
      <c r="G46" s="27"/>
      <c r="H46" s="22"/>
      <c r="I46" s="20"/>
      <c r="J46" s="16"/>
      <c r="K46" s="35"/>
      <c r="L46" s="16"/>
      <c r="M46" s="16"/>
      <c r="N46" s="35"/>
      <c r="O46" s="16"/>
      <c r="P46" s="16"/>
      <c r="Q46" s="35"/>
      <c r="R46" s="16"/>
      <c r="S46" s="16"/>
      <c r="T46" s="35"/>
      <c r="U46" s="16"/>
      <c r="V46" s="16"/>
      <c r="W46" s="35"/>
      <c r="X46" s="16"/>
      <c r="Y46" s="16"/>
      <c r="Z46" s="35"/>
      <c r="AA46" s="16"/>
      <c r="AB46" s="16"/>
      <c r="AC46" s="20"/>
      <c r="AD46" s="16"/>
      <c r="AE46" s="16"/>
      <c r="AF46" s="34"/>
      <c r="AG46" s="16"/>
      <c r="AH46" s="26"/>
    </row>
    <row r="47" spans="1:53" s="147" customFormat="1">
      <c r="A47" s="146" t="s">
        <v>75</v>
      </c>
      <c r="B47" s="147" t="s">
        <v>74</v>
      </c>
      <c r="C47" s="148" t="s">
        <v>76</v>
      </c>
      <c r="I47" s="148" t="s">
        <v>22</v>
      </c>
      <c r="K47" s="148" t="s">
        <v>25</v>
      </c>
      <c r="N47" s="148" t="s">
        <v>26</v>
      </c>
      <c r="O47" s="146"/>
      <c r="P47" s="146"/>
      <c r="Q47" s="148" t="s">
        <v>27</v>
      </c>
      <c r="T47" s="148" t="s">
        <v>28</v>
      </c>
      <c r="U47" s="146"/>
      <c r="V47" s="146"/>
      <c r="W47" s="148" t="s">
        <v>29</v>
      </c>
      <c r="Z47" s="148" t="s">
        <v>54</v>
      </c>
      <c r="AC47" s="148" t="s">
        <v>64</v>
      </c>
      <c r="AF47" s="148" t="s">
        <v>34</v>
      </c>
      <c r="AI47" s="153"/>
      <c r="AK47" s="153"/>
    </row>
    <row r="48" spans="1:53">
      <c r="A48" s="1" t="s">
        <v>37</v>
      </c>
      <c r="B48" s="15" t="s">
        <v>53</v>
      </c>
      <c r="C48" s="8" t="s">
        <v>21</v>
      </c>
      <c r="D48" s="1" t="s">
        <v>17</v>
      </c>
      <c r="E48" s="1" t="s">
        <v>18</v>
      </c>
      <c r="F48" s="1" t="s">
        <v>19</v>
      </c>
      <c r="G48" s="1" t="s">
        <v>20</v>
      </c>
      <c r="H48" s="1" t="s">
        <v>35</v>
      </c>
      <c r="I48" s="8" t="s">
        <v>23</v>
      </c>
      <c r="J48" s="1" t="s">
        <v>24</v>
      </c>
      <c r="K48" s="8" t="s">
        <v>31</v>
      </c>
      <c r="L48" s="1" t="s">
        <v>32</v>
      </c>
      <c r="M48" s="1" t="s">
        <v>33</v>
      </c>
      <c r="N48" s="8" t="s">
        <v>31</v>
      </c>
      <c r="O48" s="1" t="s">
        <v>32</v>
      </c>
      <c r="P48" s="1" t="s">
        <v>33</v>
      </c>
      <c r="Q48" s="8" t="s">
        <v>31</v>
      </c>
      <c r="R48" s="1" t="s">
        <v>32</v>
      </c>
      <c r="S48" s="1" t="s">
        <v>33</v>
      </c>
      <c r="T48" s="8" t="s">
        <v>31</v>
      </c>
      <c r="U48" s="1" t="s">
        <v>32</v>
      </c>
      <c r="V48" s="1" t="s">
        <v>33</v>
      </c>
      <c r="W48" s="8" t="s">
        <v>31</v>
      </c>
      <c r="X48" s="1" t="s">
        <v>32</v>
      </c>
      <c r="Y48" s="1" t="s">
        <v>33</v>
      </c>
      <c r="Z48" s="8" t="s">
        <v>31</v>
      </c>
      <c r="AA48" s="1" t="s">
        <v>32</v>
      </c>
      <c r="AB48" s="1" t="s">
        <v>33</v>
      </c>
      <c r="AC48" s="8" t="s">
        <v>31</v>
      </c>
      <c r="AD48" s="1" t="s">
        <v>32</v>
      </c>
      <c r="AE48" s="1" t="s">
        <v>33</v>
      </c>
      <c r="AF48" s="8" t="s">
        <v>31</v>
      </c>
      <c r="AG48" s="1" t="s">
        <v>32</v>
      </c>
      <c r="AH48" s="1" t="s">
        <v>33</v>
      </c>
    </row>
    <row r="49" spans="1:53">
      <c r="A49" s="1" t="s">
        <v>38</v>
      </c>
      <c r="B49" s="15" t="s">
        <v>59</v>
      </c>
      <c r="C49" s="7">
        <v>0</v>
      </c>
      <c r="D49">
        <v>0</v>
      </c>
      <c r="E49" s="27"/>
      <c r="F49" s="27"/>
      <c r="G49" s="27"/>
      <c r="H49" s="22">
        <f>G49/0.0075</f>
        <v>0</v>
      </c>
      <c r="I49" s="20"/>
      <c r="J49" s="16"/>
      <c r="Q49" s="7">
        <v>0</v>
      </c>
      <c r="T49" s="7">
        <v>0</v>
      </c>
      <c r="W49" s="7">
        <v>0</v>
      </c>
      <c r="Z49" s="7">
        <v>0</v>
      </c>
      <c r="AC49" s="7">
        <v>0</v>
      </c>
      <c r="AD49">
        <v>0</v>
      </c>
      <c r="AE49">
        <v>0</v>
      </c>
    </row>
    <row r="50" spans="1:53">
      <c r="A50" s="1" t="s">
        <v>77</v>
      </c>
      <c r="B50" s="15" t="s">
        <v>78</v>
      </c>
      <c r="C50" s="7">
        <v>3.5256599999999998</v>
      </c>
      <c r="D50">
        <v>0.1</v>
      </c>
      <c r="E50" s="27"/>
      <c r="F50" s="27"/>
      <c r="G50" s="27"/>
      <c r="H50" s="22">
        <f t="shared" ref="H50" si="40">G50/0.0075</f>
        <v>0</v>
      </c>
      <c r="I50" s="20"/>
      <c r="J50" s="16"/>
      <c r="K50" s="35"/>
      <c r="L50" s="16"/>
      <c r="M50" s="16">
        <f>K50+L50</f>
        <v>0</v>
      </c>
      <c r="N50" s="35"/>
      <c r="O50" s="16"/>
      <c r="P50" s="16">
        <f>N50+O50</f>
        <v>0</v>
      </c>
      <c r="Q50" s="35"/>
      <c r="R50" s="16"/>
      <c r="S50" s="16">
        <f>Q50+R50</f>
        <v>0</v>
      </c>
      <c r="T50" s="35"/>
      <c r="U50" s="16"/>
      <c r="V50" s="16">
        <f>T50+U50</f>
        <v>0</v>
      </c>
      <c r="W50" s="35"/>
      <c r="X50" s="16"/>
      <c r="Y50" s="16">
        <f>W50+X50</f>
        <v>0</v>
      </c>
      <c r="Z50" s="35"/>
      <c r="AA50" s="16"/>
      <c r="AB50" s="16">
        <f>Z50+AA50</f>
        <v>0</v>
      </c>
      <c r="AC50" s="20">
        <f>(Q50+T50+W50+Z50)/1000</f>
        <v>0</v>
      </c>
      <c r="AD50" s="16"/>
      <c r="AE50" s="16">
        <f>AC50+AD50</f>
        <v>0</v>
      </c>
      <c r="AF50" s="34" t="e">
        <f>Q50/AC50/1000</f>
        <v>#DIV/0!</v>
      </c>
      <c r="AG50" s="16"/>
      <c r="AH50" s="26" t="e">
        <f>S50/AE50/1000</f>
        <v>#DIV/0!</v>
      </c>
      <c r="AJ50" s="1"/>
    </row>
    <row r="51" spans="1:53">
      <c r="A51" s="1" t="s">
        <v>73</v>
      </c>
      <c r="B51" s="141">
        <v>5</v>
      </c>
      <c r="C51" s="7">
        <v>35.256599999999999</v>
      </c>
      <c r="D51">
        <v>1</v>
      </c>
      <c r="E51" s="27"/>
      <c r="F51" s="27"/>
      <c r="G51" s="27"/>
      <c r="H51" s="22">
        <f>G51/0.0075</f>
        <v>0</v>
      </c>
      <c r="I51" s="20"/>
      <c r="J51" s="16"/>
      <c r="K51" s="35"/>
      <c r="L51" s="16"/>
      <c r="M51" s="16">
        <f t="shared" ref="M51:M56" si="41">K51+L51</f>
        <v>0</v>
      </c>
      <c r="N51" s="35"/>
      <c r="O51" s="16"/>
      <c r="P51" s="16">
        <f t="shared" ref="P51:P56" si="42">N51+O51</f>
        <v>0</v>
      </c>
      <c r="Q51" s="35"/>
      <c r="R51" s="16"/>
      <c r="S51" s="16">
        <f t="shared" ref="S51:S56" si="43">Q51+R51</f>
        <v>0</v>
      </c>
      <c r="T51" s="35"/>
      <c r="U51" s="16"/>
      <c r="V51" s="16">
        <f t="shared" ref="V51:V56" si="44">T51+U51</f>
        <v>0</v>
      </c>
      <c r="W51" s="35"/>
      <c r="X51" s="16"/>
      <c r="Y51" s="16">
        <f t="shared" ref="Y51:Y56" si="45">W51+X51</f>
        <v>0</v>
      </c>
      <c r="Z51" s="35"/>
      <c r="AA51" s="16"/>
      <c r="AB51" s="16">
        <f t="shared" ref="AB51:AB56" si="46">Z51+AA51</f>
        <v>0</v>
      </c>
      <c r="AC51" s="20">
        <f t="shared" ref="AC51:AC56" si="47">(Q51+T51+W51+Z51)/1000</f>
        <v>0</v>
      </c>
      <c r="AD51" s="16"/>
      <c r="AE51" s="16">
        <f t="shared" ref="AE51:AE56" si="48">AC51+AD51</f>
        <v>0</v>
      </c>
      <c r="AF51" s="34" t="e">
        <f t="shared" ref="AF51:AF56" si="49">Q51/AC51/1000</f>
        <v>#DIV/0!</v>
      </c>
      <c r="AG51" s="16"/>
      <c r="AH51" s="26" t="e">
        <f t="shared" ref="AH51:AH56" si="50">S51/AE51/1000</f>
        <v>#DIV/0!</v>
      </c>
      <c r="AJ51" s="1"/>
    </row>
    <row r="52" spans="1:53">
      <c r="A52" s="194" t="e" vm="1">
        <v>#VALUE!</v>
      </c>
      <c r="B52" s="195"/>
      <c r="C52" s="7">
        <v>176.28299999999999</v>
      </c>
      <c r="D52">
        <v>5</v>
      </c>
      <c r="E52" s="27"/>
      <c r="F52" s="27"/>
      <c r="G52" s="27"/>
      <c r="H52" s="22">
        <f t="shared" ref="H52:H56" si="51">G52/0.0075</f>
        <v>0</v>
      </c>
      <c r="I52" s="20"/>
      <c r="J52" s="16"/>
      <c r="K52" s="35"/>
      <c r="L52" s="16"/>
      <c r="M52" s="16">
        <f t="shared" si="41"/>
        <v>0</v>
      </c>
      <c r="N52" s="35"/>
      <c r="O52" s="16"/>
      <c r="P52" s="16">
        <f t="shared" si="42"/>
        <v>0</v>
      </c>
      <c r="Q52" s="35"/>
      <c r="R52" s="16"/>
      <c r="S52" s="16">
        <f t="shared" si="43"/>
        <v>0</v>
      </c>
      <c r="T52" s="35"/>
      <c r="U52" s="16"/>
      <c r="V52" s="16">
        <f t="shared" si="44"/>
        <v>0</v>
      </c>
      <c r="W52" s="35"/>
      <c r="X52" s="16"/>
      <c r="Y52" s="16">
        <f t="shared" si="45"/>
        <v>0</v>
      </c>
      <c r="Z52" s="35"/>
      <c r="AA52" s="16"/>
      <c r="AB52" s="16">
        <f t="shared" si="46"/>
        <v>0</v>
      </c>
      <c r="AC52" s="20">
        <f t="shared" si="47"/>
        <v>0</v>
      </c>
      <c r="AD52" s="16"/>
      <c r="AE52" s="16">
        <f t="shared" si="48"/>
        <v>0</v>
      </c>
      <c r="AF52" s="34" t="e">
        <f t="shared" si="49"/>
        <v>#DIV/0!</v>
      </c>
      <c r="AG52" s="16"/>
      <c r="AH52" s="26" t="e">
        <f t="shared" si="50"/>
        <v>#DIV/0!</v>
      </c>
      <c r="AJ52" s="1"/>
    </row>
    <row r="53" spans="1:53">
      <c r="A53" s="194"/>
      <c r="B53" s="195"/>
      <c r="C53" s="7">
        <v>352.56599999999997</v>
      </c>
      <c r="D53">
        <v>10</v>
      </c>
      <c r="E53" s="27"/>
      <c r="F53" s="27"/>
      <c r="G53" s="27"/>
      <c r="H53" s="22">
        <f t="shared" si="51"/>
        <v>0</v>
      </c>
      <c r="I53" s="20"/>
      <c r="J53" s="16"/>
      <c r="K53" s="35"/>
      <c r="L53" s="16"/>
      <c r="M53" s="16">
        <f t="shared" si="41"/>
        <v>0</v>
      </c>
      <c r="N53" s="35"/>
      <c r="O53" s="16"/>
      <c r="P53" s="16">
        <f t="shared" si="42"/>
        <v>0</v>
      </c>
      <c r="Q53" s="35"/>
      <c r="R53" s="16"/>
      <c r="S53" s="16">
        <f t="shared" si="43"/>
        <v>0</v>
      </c>
      <c r="T53" s="35"/>
      <c r="U53" s="16"/>
      <c r="V53" s="16">
        <f t="shared" si="44"/>
        <v>0</v>
      </c>
      <c r="W53" s="35"/>
      <c r="X53" s="16"/>
      <c r="Y53" s="16">
        <f t="shared" si="45"/>
        <v>0</v>
      </c>
      <c r="Z53" s="35"/>
      <c r="AA53" s="16"/>
      <c r="AB53" s="16">
        <f t="shared" si="46"/>
        <v>0</v>
      </c>
      <c r="AC53" s="20">
        <f t="shared" si="47"/>
        <v>0</v>
      </c>
      <c r="AD53" s="16"/>
      <c r="AE53" s="16">
        <f t="shared" si="48"/>
        <v>0</v>
      </c>
      <c r="AF53" s="34" t="e">
        <f t="shared" si="49"/>
        <v>#DIV/0!</v>
      </c>
      <c r="AG53" s="16"/>
      <c r="AH53" s="26" t="e">
        <f t="shared" si="50"/>
        <v>#DIV/0!</v>
      </c>
      <c r="AJ53" s="31"/>
      <c r="BA53" t="s">
        <v>36</v>
      </c>
    </row>
    <row r="54" spans="1:53">
      <c r="A54" s="194"/>
      <c r="B54" s="195"/>
      <c r="C54" s="7">
        <v>528.84900000000005</v>
      </c>
      <c r="D54">
        <v>15</v>
      </c>
      <c r="E54" s="27"/>
      <c r="F54" s="27"/>
      <c r="G54" s="27"/>
      <c r="H54" s="22">
        <f t="shared" si="51"/>
        <v>0</v>
      </c>
      <c r="I54" s="20"/>
      <c r="J54" s="16"/>
      <c r="K54" s="35"/>
      <c r="L54" s="16"/>
      <c r="M54" s="16">
        <f t="shared" si="41"/>
        <v>0</v>
      </c>
      <c r="N54" s="35"/>
      <c r="O54" s="16"/>
      <c r="P54" s="16">
        <f t="shared" si="42"/>
        <v>0</v>
      </c>
      <c r="Q54" s="35"/>
      <c r="R54" s="16"/>
      <c r="S54" s="16">
        <f t="shared" si="43"/>
        <v>0</v>
      </c>
      <c r="T54" s="35"/>
      <c r="U54" s="16"/>
      <c r="V54" s="16">
        <f t="shared" si="44"/>
        <v>0</v>
      </c>
      <c r="W54" s="35"/>
      <c r="X54" s="16"/>
      <c r="Y54" s="16">
        <f t="shared" si="45"/>
        <v>0</v>
      </c>
      <c r="Z54" s="35"/>
      <c r="AA54" s="16"/>
      <c r="AB54" s="16">
        <f t="shared" si="46"/>
        <v>0</v>
      </c>
      <c r="AC54" s="20">
        <f t="shared" si="47"/>
        <v>0</v>
      </c>
      <c r="AD54" s="16"/>
      <c r="AE54" s="16">
        <f t="shared" si="48"/>
        <v>0</v>
      </c>
      <c r="AF54" s="34" t="e">
        <f t="shared" si="49"/>
        <v>#DIV/0!</v>
      </c>
      <c r="AG54" s="16"/>
      <c r="AH54" s="26" t="e">
        <f t="shared" si="50"/>
        <v>#DIV/0!</v>
      </c>
    </row>
    <row r="55" spans="1:53">
      <c r="A55" s="194"/>
      <c r="B55" s="195"/>
      <c r="C55" s="7">
        <v>705.13199999999995</v>
      </c>
      <c r="D55">
        <v>20</v>
      </c>
      <c r="E55" s="126"/>
      <c r="F55" s="27"/>
      <c r="G55" s="27"/>
      <c r="H55" s="22">
        <f t="shared" si="51"/>
        <v>0</v>
      </c>
      <c r="I55" s="20"/>
      <c r="J55" s="16"/>
      <c r="K55" s="35"/>
      <c r="L55" s="16"/>
      <c r="M55" s="16">
        <f t="shared" si="41"/>
        <v>0</v>
      </c>
      <c r="N55" s="35"/>
      <c r="O55" s="16"/>
      <c r="P55" s="16">
        <f t="shared" si="42"/>
        <v>0</v>
      </c>
      <c r="Q55" s="35"/>
      <c r="R55" s="16"/>
      <c r="S55" s="16">
        <f t="shared" si="43"/>
        <v>0</v>
      </c>
      <c r="T55" s="35"/>
      <c r="U55" s="16"/>
      <c r="V55" s="16">
        <f t="shared" si="44"/>
        <v>0</v>
      </c>
      <c r="W55" s="35"/>
      <c r="X55" s="16"/>
      <c r="Y55" s="16">
        <f t="shared" si="45"/>
        <v>0</v>
      </c>
      <c r="Z55" s="35"/>
      <c r="AA55" s="16"/>
      <c r="AB55" s="16">
        <f t="shared" si="46"/>
        <v>0</v>
      </c>
      <c r="AC55" s="20">
        <f t="shared" si="47"/>
        <v>0</v>
      </c>
      <c r="AD55" s="16"/>
      <c r="AE55" s="16">
        <f t="shared" si="48"/>
        <v>0</v>
      </c>
      <c r="AF55" s="34" t="e">
        <f t="shared" si="49"/>
        <v>#DIV/0!</v>
      </c>
      <c r="AG55" s="16"/>
      <c r="AH55" s="26" t="e">
        <f t="shared" si="50"/>
        <v>#DIV/0!</v>
      </c>
    </row>
    <row r="56" spans="1:53" s="17" customFormat="1">
      <c r="A56" s="196"/>
      <c r="B56" s="197"/>
      <c r="C56" s="19">
        <v>881.41399999999999</v>
      </c>
      <c r="D56" s="17">
        <v>25</v>
      </c>
      <c r="E56" s="28"/>
      <c r="F56" s="28"/>
      <c r="G56" s="28"/>
      <c r="H56" s="30">
        <f t="shared" si="51"/>
        <v>0</v>
      </c>
      <c r="I56" s="21"/>
      <c r="J56" s="18"/>
      <c r="K56" s="124"/>
      <c r="L56" s="18"/>
      <c r="M56" s="18">
        <f t="shared" si="41"/>
        <v>0</v>
      </c>
      <c r="N56" s="124"/>
      <c r="O56" s="18"/>
      <c r="P56" s="18">
        <f t="shared" si="42"/>
        <v>0</v>
      </c>
      <c r="Q56" s="124"/>
      <c r="R56" s="18"/>
      <c r="S56" s="18">
        <f t="shared" si="43"/>
        <v>0</v>
      </c>
      <c r="T56" s="124"/>
      <c r="U56" s="18"/>
      <c r="V56" s="18">
        <f t="shared" si="44"/>
        <v>0</v>
      </c>
      <c r="W56" s="124"/>
      <c r="X56" s="18"/>
      <c r="Y56" s="18">
        <f t="shared" si="45"/>
        <v>0</v>
      </c>
      <c r="Z56" s="124"/>
      <c r="AA56" s="18"/>
      <c r="AB56" s="18">
        <f t="shared" si="46"/>
        <v>0</v>
      </c>
      <c r="AC56" s="21">
        <f t="shared" si="47"/>
        <v>0</v>
      </c>
      <c r="AD56" s="18"/>
      <c r="AE56" s="18">
        <f t="shared" si="48"/>
        <v>0</v>
      </c>
      <c r="AF56" s="125" t="e">
        <f t="shared" si="49"/>
        <v>#DIV/0!</v>
      </c>
      <c r="AG56" s="18"/>
      <c r="AH56" s="26" t="e">
        <f t="shared" si="50"/>
        <v>#DIV/0!</v>
      </c>
      <c r="AI56" s="19"/>
      <c r="AK56" s="19"/>
    </row>
    <row r="57" spans="1:53" s="128" customFormat="1">
      <c r="A57" s="127"/>
      <c r="B57" s="127"/>
      <c r="E57" s="129"/>
      <c r="F57" s="129"/>
      <c r="G57" s="129"/>
      <c r="H57" s="130"/>
      <c r="I57" s="131"/>
      <c r="J57" s="132"/>
      <c r="K57" s="133"/>
      <c r="L57" s="132"/>
      <c r="M57" s="132"/>
      <c r="N57" s="133"/>
      <c r="O57" s="132"/>
      <c r="P57" s="132"/>
      <c r="Q57" s="133"/>
      <c r="R57" s="132"/>
      <c r="S57" s="132"/>
      <c r="T57" s="133"/>
      <c r="U57" s="132"/>
      <c r="V57" s="132"/>
      <c r="W57" s="133"/>
      <c r="X57" s="132"/>
      <c r="Y57" s="132"/>
      <c r="Z57" s="133"/>
      <c r="AA57" s="132"/>
      <c r="AB57" s="132"/>
      <c r="AC57" s="131"/>
      <c r="AD57" s="132"/>
      <c r="AE57" s="132"/>
      <c r="AF57" s="134"/>
      <c r="AG57" s="132"/>
      <c r="AH57" s="135"/>
      <c r="AI57" s="136"/>
      <c r="AK57" s="136"/>
    </row>
    <row r="58" spans="1:53" s="128" customFormat="1">
      <c r="A58" s="127"/>
      <c r="B58" s="127"/>
      <c r="E58" s="129"/>
      <c r="F58" s="129"/>
      <c r="G58" s="129"/>
      <c r="H58" s="130"/>
      <c r="I58" s="131"/>
      <c r="J58" s="132"/>
      <c r="K58" s="133"/>
      <c r="L58" s="132"/>
      <c r="M58" s="132"/>
      <c r="N58" s="133"/>
      <c r="O58" s="132"/>
      <c r="P58" s="132"/>
      <c r="Q58" s="133"/>
      <c r="R58" s="132"/>
      <c r="S58" s="132"/>
      <c r="T58" s="133"/>
      <c r="U58" s="132"/>
      <c r="V58" s="132"/>
      <c r="W58" s="133"/>
      <c r="X58" s="132"/>
      <c r="Y58" s="132"/>
      <c r="Z58" s="133"/>
      <c r="AA58" s="132"/>
      <c r="AB58" s="132"/>
      <c r="AC58" s="131"/>
      <c r="AD58" s="132"/>
      <c r="AE58" s="132"/>
      <c r="AF58" s="134"/>
      <c r="AG58" s="132"/>
      <c r="AH58" s="135"/>
      <c r="AI58" s="136"/>
      <c r="AK58" s="136"/>
    </row>
    <row r="59" spans="1:53" s="138" customFormat="1">
      <c r="A59" s="137" t="s">
        <v>75</v>
      </c>
      <c r="B59" s="138" t="s">
        <v>74</v>
      </c>
      <c r="C59" s="139" t="s">
        <v>76</v>
      </c>
      <c r="I59" s="139" t="s">
        <v>22</v>
      </c>
      <c r="K59" s="139" t="s">
        <v>25</v>
      </c>
      <c r="N59" s="139" t="s">
        <v>26</v>
      </c>
      <c r="O59" s="137"/>
      <c r="P59" s="137"/>
      <c r="Q59" s="139" t="s">
        <v>27</v>
      </c>
      <c r="T59" s="139" t="s">
        <v>28</v>
      </c>
      <c r="U59" s="137"/>
      <c r="V59" s="137"/>
      <c r="W59" s="139" t="s">
        <v>29</v>
      </c>
      <c r="Z59" s="139" t="s">
        <v>54</v>
      </c>
      <c r="AC59" s="139" t="s">
        <v>64</v>
      </c>
      <c r="AF59" s="139" t="s">
        <v>34</v>
      </c>
      <c r="AI59" s="152" t="s">
        <v>84</v>
      </c>
      <c r="AJ59" s="151"/>
      <c r="AK59" s="152" t="s">
        <v>85</v>
      </c>
      <c r="AL59" s="151"/>
      <c r="AM59" s="151"/>
    </row>
    <row r="60" spans="1:53">
      <c r="A60" s="1" t="s">
        <v>37</v>
      </c>
      <c r="B60" s="15" t="s">
        <v>53</v>
      </c>
      <c r="C60" s="8" t="s">
        <v>21</v>
      </c>
      <c r="D60" s="1" t="s">
        <v>17</v>
      </c>
      <c r="E60" s="1" t="s">
        <v>18</v>
      </c>
      <c r="F60" s="1" t="s">
        <v>19</v>
      </c>
      <c r="G60" s="1" t="s">
        <v>20</v>
      </c>
      <c r="H60" s="1" t="s">
        <v>35</v>
      </c>
      <c r="I60" s="8" t="s">
        <v>23</v>
      </c>
      <c r="J60" s="1" t="s">
        <v>24</v>
      </c>
      <c r="K60" s="8" t="s">
        <v>31</v>
      </c>
      <c r="L60" s="1" t="s">
        <v>32</v>
      </c>
      <c r="M60" s="1" t="s">
        <v>33</v>
      </c>
      <c r="N60" s="8" t="s">
        <v>31</v>
      </c>
      <c r="O60" s="1" t="s">
        <v>32</v>
      </c>
      <c r="P60" s="1" t="s">
        <v>33</v>
      </c>
      <c r="Q60" s="8" t="s">
        <v>31</v>
      </c>
      <c r="R60" s="1" t="s">
        <v>32</v>
      </c>
      <c r="S60" s="1" t="s">
        <v>33</v>
      </c>
      <c r="T60" s="8" t="s">
        <v>31</v>
      </c>
      <c r="U60" s="1" t="s">
        <v>32</v>
      </c>
      <c r="V60" s="1" t="s">
        <v>33</v>
      </c>
      <c r="W60" s="8" t="s">
        <v>31</v>
      </c>
      <c r="X60" s="1" t="s">
        <v>32</v>
      </c>
      <c r="Y60" s="1" t="s">
        <v>33</v>
      </c>
      <c r="Z60" s="8" t="s">
        <v>31</v>
      </c>
      <c r="AA60" s="1" t="s">
        <v>32</v>
      </c>
      <c r="AB60" s="1" t="s">
        <v>33</v>
      </c>
      <c r="AC60" s="8" t="s">
        <v>31</v>
      </c>
      <c r="AD60" s="1" t="s">
        <v>32</v>
      </c>
      <c r="AE60" s="1" t="s">
        <v>33</v>
      </c>
      <c r="AF60" s="8" t="s">
        <v>31</v>
      </c>
      <c r="AG60" s="1" t="s">
        <v>32</v>
      </c>
      <c r="AH60" s="1" t="s">
        <v>33</v>
      </c>
      <c r="AI60" s="97" t="s">
        <v>31</v>
      </c>
      <c r="AJ60" s="95" t="s">
        <v>32</v>
      </c>
      <c r="AK60" s="97" t="s">
        <v>31</v>
      </c>
      <c r="AL60" s="95" t="s">
        <v>32</v>
      </c>
      <c r="AM60" s="95" t="s">
        <v>33</v>
      </c>
    </row>
    <row r="61" spans="1:53">
      <c r="A61" s="1" t="s">
        <v>38</v>
      </c>
      <c r="B61" s="15" t="s">
        <v>59</v>
      </c>
      <c r="C61" s="7">
        <v>0</v>
      </c>
      <c r="D61">
        <v>0</v>
      </c>
      <c r="E61" s="27">
        <v>1.2345900000000001</v>
      </c>
      <c r="F61" s="27">
        <v>1.7000000000000001E-4</v>
      </c>
      <c r="G61" s="27">
        <v>0.19001399999999999</v>
      </c>
      <c r="H61" s="22">
        <f>G61/0.0075</f>
        <v>25.3352</v>
      </c>
      <c r="I61" s="20"/>
      <c r="J61" s="155"/>
      <c r="L61" s="155"/>
      <c r="O61" s="155"/>
      <c r="Q61" s="7">
        <v>0</v>
      </c>
      <c r="R61" s="155"/>
      <c r="T61" s="7">
        <v>0</v>
      </c>
      <c r="U61" s="155"/>
      <c r="W61" s="7">
        <v>0</v>
      </c>
      <c r="X61" s="155"/>
      <c r="Z61" s="7">
        <v>0</v>
      </c>
      <c r="AA61" s="155"/>
      <c r="AC61" s="7">
        <v>0</v>
      </c>
      <c r="AD61" s="155"/>
      <c r="AE61">
        <v>0</v>
      </c>
      <c r="AG61" s="155"/>
      <c r="AI61" s="154"/>
      <c r="AJ61" s="155"/>
      <c r="AK61" s="154">
        <f t="shared" ref="AK61:AK68" si="52">AI61*(7710000000000000000)*23.1662*3.016/(6.022E+23)*(C61*24*60*60)</f>
        <v>0</v>
      </c>
      <c r="AL61" s="155"/>
      <c r="AM61" s="167">
        <f>AK61+AL61</f>
        <v>0</v>
      </c>
    </row>
    <row r="62" spans="1:53">
      <c r="A62" s="1" t="s">
        <v>77</v>
      </c>
      <c r="B62" s="140" t="s">
        <v>79</v>
      </c>
      <c r="C62" s="7">
        <v>3.5256599999999998</v>
      </c>
      <c r="D62">
        <v>0.1</v>
      </c>
      <c r="E62" s="27">
        <v>1.19452</v>
      </c>
      <c r="F62" s="27">
        <v>1.6000000000000001E-4</v>
      </c>
      <c r="G62" s="27">
        <v>0.16284399999999999</v>
      </c>
      <c r="H62" s="22">
        <f t="shared" ref="H62" si="53">G62/0.0075</f>
        <v>21.712533333333333</v>
      </c>
      <c r="I62" s="20"/>
      <c r="J62" s="155"/>
      <c r="K62" s="35">
        <v>121400</v>
      </c>
      <c r="L62" s="155"/>
      <c r="M62" s="16">
        <f>K62+L62</f>
        <v>121400</v>
      </c>
      <c r="N62" s="35">
        <v>3403000</v>
      </c>
      <c r="O62" s="155"/>
      <c r="P62" s="16">
        <f>N62+O62</f>
        <v>3403000</v>
      </c>
      <c r="Q62" s="35">
        <v>65.19</v>
      </c>
      <c r="R62" s="155"/>
      <c r="S62" s="16">
        <f>Q62+R62</f>
        <v>65.19</v>
      </c>
      <c r="T62" s="35">
        <v>0.2029</v>
      </c>
      <c r="U62" s="155"/>
      <c r="V62" s="16">
        <f>T62+U62</f>
        <v>0.2029</v>
      </c>
      <c r="W62" s="35">
        <v>8.3620000000000005E-4</v>
      </c>
      <c r="X62" s="155"/>
      <c r="Y62" s="16">
        <f>W62+X62</f>
        <v>8.3620000000000005E-4</v>
      </c>
      <c r="Z62" s="35">
        <v>0</v>
      </c>
      <c r="AA62" s="155"/>
      <c r="AB62" s="16">
        <f>Z62+AA62</f>
        <v>0</v>
      </c>
      <c r="AC62" s="20">
        <f>(Q62+T62+W62+Z62)/1000</f>
        <v>6.5393736199999997E-2</v>
      </c>
      <c r="AD62" s="155"/>
      <c r="AE62" s="16">
        <f>AC62+AD62</f>
        <v>6.5393736199999997E-2</v>
      </c>
      <c r="AF62" s="34">
        <f>Q62/AC62/1000</f>
        <v>0.99688446918865603</v>
      </c>
      <c r="AG62" s="155"/>
      <c r="AH62" s="26">
        <f>S62/AE62/1000</f>
        <v>0.99688446918865603</v>
      </c>
      <c r="AI62" s="154"/>
      <c r="AJ62" s="155"/>
      <c r="AK62" s="154">
        <f t="shared" si="52"/>
        <v>0</v>
      </c>
      <c r="AL62" s="155"/>
      <c r="AM62" s="167">
        <f>AK62+AL62</f>
        <v>0</v>
      </c>
    </row>
    <row r="63" spans="1:53">
      <c r="A63" s="1" t="s">
        <v>73</v>
      </c>
      <c r="B63" s="142">
        <v>0</v>
      </c>
      <c r="C63" s="7">
        <v>35.256599999999999</v>
      </c>
      <c r="D63">
        <v>1</v>
      </c>
      <c r="E63" s="27">
        <v>1.1789400000000001</v>
      </c>
      <c r="F63" s="27">
        <v>1.7000000000000001E-4</v>
      </c>
      <c r="G63" s="27">
        <v>0.15178</v>
      </c>
      <c r="H63" s="22">
        <f>G63/0.0075</f>
        <v>20.237333333333336</v>
      </c>
      <c r="I63" s="20"/>
      <c r="J63" s="155"/>
      <c r="K63" s="35">
        <v>117700</v>
      </c>
      <c r="L63" s="155"/>
      <c r="M63" s="16">
        <f t="shared" ref="M63:M68" si="54">K63+L63</f>
        <v>117700</v>
      </c>
      <c r="N63" s="35">
        <v>3401000</v>
      </c>
      <c r="O63" s="155"/>
      <c r="P63" s="16">
        <f t="shared" ref="P63:P68" si="55">N63+O63</f>
        <v>3401000</v>
      </c>
      <c r="Q63" s="35">
        <v>1517</v>
      </c>
      <c r="R63" s="155"/>
      <c r="S63" s="16">
        <f t="shared" ref="S63:S68" si="56">Q63+R63</f>
        <v>1517</v>
      </c>
      <c r="T63" s="35">
        <v>31.06</v>
      </c>
      <c r="U63" s="155"/>
      <c r="V63" s="16">
        <f t="shared" ref="V63:V68" si="57">T63+U63</f>
        <v>31.06</v>
      </c>
      <c r="W63" s="35">
        <v>1.3360000000000001</v>
      </c>
      <c r="X63" s="155"/>
      <c r="Y63" s="16">
        <f t="shared" ref="Y63:Y68" si="58">W63+X63</f>
        <v>1.3360000000000001</v>
      </c>
      <c r="Z63" s="35">
        <v>9.0399999999999994E-3</v>
      </c>
      <c r="AA63" s="155"/>
      <c r="AB63" s="16">
        <f t="shared" ref="AB63:AB68" si="59">Z63+AA63</f>
        <v>9.0399999999999994E-3</v>
      </c>
      <c r="AC63" s="20">
        <f t="shared" ref="AC63:AC68" si="60">(Q63+T63+W63+Z63)/1000</f>
        <v>1.5494050399999999</v>
      </c>
      <c r="AD63" s="155"/>
      <c r="AE63" s="16">
        <f t="shared" ref="AE63:AE68" si="61">AC63+AD63</f>
        <v>1.5494050399999999</v>
      </c>
      <c r="AF63" s="34">
        <f t="shared" ref="AF63:AF68" si="62">Q63/AC63/1000</f>
        <v>0.97908549464896544</v>
      </c>
      <c r="AG63" s="155"/>
      <c r="AH63" s="26">
        <f t="shared" ref="AH63:AH68" si="63">S63/AE63/1000</f>
        <v>0.97908549464896544</v>
      </c>
      <c r="AI63" s="154"/>
      <c r="AJ63" s="155"/>
      <c r="AK63" s="154">
        <f t="shared" si="52"/>
        <v>0</v>
      </c>
      <c r="AL63" s="155"/>
      <c r="AM63" s="167">
        <f t="shared" ref="AM63:AM68" si="64">AK63+AL63</f>
        <v>0</v>
      </c>
    </row>
    <row r="64" spans="1:53">
      <c r="A64" s="194" t="e" vm="1">
        <v>#VALUE!</v>
      </c>
      <c r="B64" s="195"/>
      <c r="C64" s="7">
        <v>176.28299999999999</v>
      </c>
      <c r="D64">
        <v>5</v>
      </c>
      <c r="E64" s="27">
        <v>1.13592</v>
      </c>
      <c r="F64" s="27">
        <v>1.6000000000000001E-4</v>
      </c>
      <c r="G64" s="27">
        <v>0.119656</v>
      </c>
      <c r="H64" s="22">
        <f t="shared" ref="H64:H68" si="65">G64/0.0075</f>
        <v>15.954133333333333</v>
      </c>
      <c r="I64" s="20"/>
      <c r="J64" s="155"/>
      <c r="K64" s="35">
        <v>102400</v>
      </c>
      <c r="L64" s="155"/>
      <c r="M64" s="16">
        <f t="shared" si="54"/>
        <v>102400</v>
      </c>
      <c r="N64" s="35">
        <v>3393000</v>
      </c>
      <c r="O64" s="155"/>
      <c r="P64" s="16">
        <f t="shared" si="55"/>
        <v>3393000</v>
      </c>
      <c r="Q64" s="35">
        <v>6758</v>
      </c>
      <c r="R64" s="155"/>
      <c r="S64" s="16">
        <f t="shared" si="56"/>
        <v>6758</v>
      </c>
      <c r="T64" s="35">
        <v>616.9</v>
      </c>
      <c r="U64" s="155"/>
      <c r="V64" s="16">
        <f t="shared" si="57"/>
        <v>616.9</v>
      </c>
      <c r="W64" s="35">
        <v>128.19999999999999</v>
      </c>
      <c r="X64" s="155"/>
      <c r="Y64" s="16">
        <f t="shared" si="58"/>
        <v>128.19999999999999</v>
      </c>
      <c r="Z64" s="35">
        <v>4.6829999999999998</v>
      </c>
      <c r="AA64" s="155"/>
      <c r="AB64" s="16">
        <f t="shared" si="59"/>
        <v>4.6829999999999998</v>
      </c>
      <c r="AC64" s="20">
        <f t="shared" si="60"/>
        <v>7.5077829999999999</v>
      </c>
      <c r="AD64" s="155"/>
      <c r="AE64" s="16">
        <f t="shared" si="61"/>
        <v>7.5077829999999999</v>
      </c>
      <c r="AF64" s="34">
        <f t="shared" si="62"/>
        <v>0.90013256909529749</v>
      </c>
      <c r="AG64" s="155"/>
      <c r="AH64" s="26">
        <f t="shared" si="63"/>
        <v>0.90013256909529749</v>
      </c>
      <c r="AI64" s="154"/>
      <c r="AJ64" s="155"/>
      <c r="AK64" s="154">
        <f t="shared" si="52"/>
        <v>0</v>
      </c>
      <c r="AL64" s="155"/>
      <c r="AM64" s="167">
        <f t="shared" si="64"/>
        <v>0</v>
      </c>
    </row>
    <row r="65" spans="1:53">
      <c r="A65" s="194"/>
      <c r="B65" s="195"/>
      <c r="C65" s="7">
        <v>352.56599999999997</v>
      </c>
      <c r="D65">
        <v>10</v>
      </c>
      <c r="E65" s="27">
        <v>1.08226</v>
      </c>
      <c r="F65" s="27">
        <v>1.8000000000000001E-4</v>
      </c>
      <c r="G65" s="27">
        <v>7.6008000000000006E-2</v>
      </c>
      <c r="H65" s="22">
        <f t="shared" si="65"/>
        <v>10.134400000000001</v>
      </c>
      <c r="I65" s="20"/>
      <c r="J65" s="155"/>
      <c r="K65" s="35">
        <v>85570</v>
      </c>
      <c r="L65" s="155"/>
      <c r="M65" s="16">
        <f t="shared" si="54"/>
        <v>85570</v>
      </c>
      <c r="N65" s="35">
        <v>3382000</v>
      </c>
      <c r="O65" s="155"/>
      <c r="P65" s="16">
        <f t="shared" si="55"/>
        <v>3382000</v>
      </c>
      <c r="Q65" s="35">
        <v>11020</v>
      </c>
      <c r="R65" s="155"/>
      <c r="S65" s="16">
        <f t="shared" si="56"/>
        <v>11020</v>
      </c>
      <c r="T65" s="35">
        <v>1796</v>
      </c>
      <c r="U65" s="155"/>
      <c r="V65" s="16">
        <f t="shared" si="57"/>
        <v>1796</v>
      </c>
      <c r="W65" s="35">
        <v>643.79999999999995</v>
      </c>
      <c r="X65" s="155"/>
      <c r="Y65" s="16">
        <f t="shared" si="58"/>
        <v>643.79999999999995</v>
      </c>
      <c r="Z65" s="35">
        <v>51.45</v>
      </c>
      <c r="AA65" s="155"/>
      <c r="AB65" s="16">
        <f t="shared" si="59"/>
        <v>51.45</v>
      </c>
      <c r="AC65" s="20">
        <f t="shared" si="60"/>
        <v>13.51125</v>
      </c>
      <c r="AD65" s="155"/>
      <c r="AE65" s="16">
        <f t="shared" si="61"/>
        <v>13.51125</v>
      </c>
      <c r="AF65" s="34">
        <f t="shared" si="62"/>
        <v>0.81561661578314359</v>
      </c>
      <c r="AG65" s="155"/>
      <c r="AH65" s="26">
        <f t="shared" si="63"/>
        <v>0.81561661578314359</v>
      </c>
      <c r="AI65" s="154"/>
      <c r="AJ65" s="155"/>
      <c r="AK65" s="154">
        <f t="shared" si="52"/>
        <v>0</v>
      </c>
      <c r="AL65" s="155"/>
      <c r="AM65" s="167">
        <f t="shared" si="64"/>
        <v>0</v>
      </c>
      <c r="BA65" t="s">
        <v>36</v>
      </c>
    </row>
    <row r="66" spans="1:53">
      <c r="A66" s="194"/>
      <c r="B66" s="195"/>
      <c r="C66" s="7">
        <v>528.84900000000005</v>
      </c>
      <c r="D66">
        <v>15</v>
      </c>
      <c r="E66" s="27">
        <v>1.03457</v>
      </c>
      <c r="F66" s="27">
        <v>1.8000000000000001E-4</v>
      </c>
      <c r="G66" s="27">
        <v>3.3415E-2</v>
      </c>
      <c r="H66" s="22">
        <f t="shared" si="65"/>
        <v>4.4553333333333338</v>
      </c>
      <c r="I66" s="20"/>
      <c r="J66" s="155"/>
      <c r="K66" s="35">
        <v>70900</v>
      </c>
      <c r="L66" s="155"/>
      <c r="M66" s="16">
        <f t="shared" si="54"/>
        <v>70900</v>
      </c>
      <c r="N66" s="35">
        <v>3371000</v>
      </c>
      <c r="O66" s="155"/>
      <c r="P66" s="16">
        <f t="shared" si="55"/>
        <v>3371000</v>
      </c>
      <c r="Q66" s="35">
        <v>13690</v>
      </c>
      <c r="R66" s="155"/>
      <c r="S66" s="16">
        <f t="shared" si="56"/>
        <v>13690</v>
      </c>
      <c r="T66" s="35">
        <v>3126</v>
      </c>
      <c r="U66" s="155"/>
      <c r="V66" s="16">
        <f t="shared" si="57"/>
        <v>3126</v>
      </c>
      <c r="W66" s="35">
        <v>1394</v>
      </c>
      <c r="X66" s="155"/>
      <c r="Y66" s="16">
        <f t="shared" si="58"/>
        <v>1394</v>
      </c>
      <c r="Z66" s="35">
        <v>184.4</v>
      </c>
      <c r="AA66" s="155"/>
      <c r="AB66" s="16">
        <f t="shared" si="59"/>
        <v>184.4</v>
      </c>
      <c r="AC66" s="20">
        <f t="shared" si="60"/>
        <v>18.394400000000001</v>
      </c>
      <c r="AD66" s="155"/>
      <c r="AE66" s="16">
        <f t="shared" si="61"/>
        <v>18.394400000000001</v>
      </c>
      <c r="AF66" s="34">
        <f t="shared" si="62"/>
        <v>0.74424824946722912</v>
      </c>
      <c r="AG66" s="155"/>
      <c r="AH66" s="26">
        <f t="shared" si="63"/>
        <v>0.74424824946722912</v>
      </c>
      <c r="AI66" s="154"/>
      <c r="AJ66" s="155"/>
      <c r="AK66" s="154">
        <f t="shared" si="52"/>
        <v>0</v>
      </c>
      <c r="AL66" s="155"/>
      <c r="AM66" s="167">
        <f t="shared" si="64"/>
        <v>0</v>
      </c>
    </row>
    <row r="67" spans="1:53" s="3" customFormat="1">
      <c r="A67" s="194"/>
      <c r="B67" s="195"/>
      <c r="C67" s="160">
        <v>705.13199999999995</v>
      </c>
      <c r="D67" s="3">
        <v>20</v>
      </c>
      <c r="E67" s="161">
        <v>0.99038000000000004</v>
      </c>
      <c r="F67" s="161">
        <v>1.6000000000000001E-4</v>
      </c>
      <c r="G67" s="161">
        <v>-9.7129999999999994E-3</v>
      </c>
      <c r="H67" s="162">
        <f t="shared" si="65"/>
        <v>-1.2950666666666666</v>
      </c>
      <c r="I67" s="163"/>
      <c r="J67" s="155"/>
      <c r="K67" s="164">
        <v>58060</v>
      </c>
      <c r="L67" s="155"/>
      <c r="M67" s="158">
        <f t="shared" si="54"/>
        <v>58060</v>
      </c>
      <c r="N67" s="164">
        <v>3359000</v>
      </c>
      <c r="O67" s="155"/>
      <c r="P67" s="158">
        <f t="shared" si="55"/>
        <v>3359000</v>
      </c>
      <c r="Q67" s="164">
        <v>15320</v>
      </c>
      <c r="R67" s="155"/>
      <c r="S67" s="158">
        <f t="shared" si="56"/>
        <v>15320</v>
      </c>
      <c r="T67" s="164">
        <v>4472</v>
      </c>
      <c r="U67" s="155"/>
      <c r="V67" s="158">
        <f t="shared" si="57"/>
        <v>4472</v>
      </c>
      <c r="W67" s="164">
        <v>2202</v>
      </c>
      <c r="X67" s="155"/>
      <c r="Y67" s="158">
        <f t="shared" si="58"/>
        <v>2202</v>
      </c>
      <c r="Z67" s="164">
        <v>425.4</v>
      </c>
      <c r="AA67" s="155"/>
      <c r="AB67" s="158">
        <f t="shared" si="59"/>
        <v>425.4</v>
      </c>
      <c r="AC67" s="163">
        <f t="shared" si="60"/>
        <v>22.419400000000003</v>
      </c>
      <c r="AD67" s="155"/>
      <c r="AE67" s="158">
        <f t="shared" si="61"/>
        <v>22.419400000000003</v>
      </c>
      <c r="AF67" s="165">
        <f t="shared" si="62"/>
        <v>0.68333675299071328</v>
      </c>
      <c r="AG67" s="155"/>
      <c r="AH67" s="166">
        <f t="shared" si="63"/>
        <v>0.68333675299071328</v>
      </c>
      <c r="AI67" s="154"/>
      <c r="AJ67" s="155"/>
      <c r="AK67" s="154">
        <f t="shared" si="52"/>
        <v>0</v>
      </c>
      <c r="AL67" s="155"/>
      <c r="AM67" s="167">
        <f t="shared" si="64"/>
        <v>0</v>
      </c>
    </row>
    <row r="68" spans="1:53" s="170" customFormat="1">
      <c r="A68" s="196"/>
      <c r="B68" s="197"/>
      <c r="C68" s="169">
        <v>881.41399999999999</v>
      </c>
      <c r="D68" s="170">
        <v>25</v>
      </c>
      <c r="E68" s="171">
        <v>0.94781000000000004</v>
      </c>
      <c r="F68" s="171">
        <v>1.6000000000000001E-4</v>
      </c>
      <c r="G68" s="171">
        <v>-5.5064000000000002E-2</v>
      </c>
      <c r="H68" s="172">
        <f t="shared" si="65"/>
        <v>-7.3418666666666672</v>
      </c>
      <c r="I68" s="173"/>
      <c r="J68" s="157"/>
      <c r="K68" s="174">
        <v>46880</v>
      </c>
      <c r="L68" s="157"/>
      <c r="M68" s="159">
        <f t="shared" si="54"/>
        <v>46880</v>
      </c>
      <c r="N68" s="174">
        <v>3347000</v>
      </c>
      <c r="O68" s="157"/>
      <c r="P68" s="159">
        <f t="shared" si="55"/>
        <v>3347000</v>
      </c>
      <c r="Q68" s="174">
        <v>16240</v>
      </c>
      <c r="R68" s="157"/>
      <c r="S68" s="159">
        <f t="shared" si="56"/>
        <v>16240</v>
      </c>
      <c r="T68" s="174">
        <v>5756</v>
      </c>
      <c r="U68" s="157"/>
      <c r="V68" s="159">
        <f t="shared" si="57"/>
        <v>5756</v>
      </c>
      <c r="W68" s="174">
        <v>2968</v>
      </c>
      <c r="X68" s="157"/>
      <c r="Y68" s="159">
        <f t="shared" si="58"/>
        <v>2968</v>
      </c>
      <c r="Z68" s="174">
        <v>779.2</v>
      </c>
      <c r="AA68" s="157"/>
      <c r="AB68" s="159">
        <f t="shared" si="59"/>
        <v>779.2</v>
      </c>
      <c r="AC68" s="173">
        <f t="shared" si="60"/>
        <v>25.743200000000002</v>
      </c>
      <c r="AD68" s="157"/>
      <c r="AE68" s="159">
        <f t="shared" si="61"/>
        <v>25.743200000000002</v>
      </c>
      <c r="AF68" s="175">
        <f t="shared" si="62"/>
        <v>0.63084620404611702</v>
      </c>
      <c r="AG68" s="157"/>
      <c r="AH68" s="176">
        <f t="shared" si="63"/>
        <v>0.63084620404611702</v>
      </c>
      <c r="AI68" s="156"/>
      <c r="AJ68" s="157"/>
      <c r="AK68" s="156">
        <f t="shared" si="52"/>
        <v>0</v>
      </c>
      <c r="AL68" s="157"/>
      <c r="AM68" s="177">
        <f t="shared" si="64"/>
        <v>0</v>
      </c>
    </row>
    <row r="69" spans="1:53">
      <c r="A69" s="32"/>
      <c r="B69" s="120"/>
      <c r="E69" s="27"/>
      <c r="F69" s="27"/>
      <c r="G69" s="27"/>
      <c r="H69" s="22"/>
      <c r="I69" s="20"/>
      <c r="J69" s="16"/>
      <c r="K69" s="35"/>
      <c r="L69" s="16"/>
      <c r="M69" s="16"/>
      <c r="N69" s="35"/>
      <c r="O69" s="16"/>
      <c r="P69" s="16"/>
      <c r="Q69" s="35"/>
      <c r="R69" s="16"/>
      <c r="S69" s="16"/>
      <c r="T69" s="35"/>
      <c r="U69" s="16"/>
      <c r="V69" s="16"/>
      <c r="W69" s="35"/>
      <c r="X69" s="16"/>
      <c r="Y69" s="16"/>
      <c r="Z69" s="35"/>
      <c r="AA69" s="16"/>
      <c r="AB69" s="16"/>
      <c r="AC69" s="20"/>
      <c r="AD69" s="16"/>
      <c r="AE69" s="16"/>
      <c r="AF69" s="34"/>
      <c r="AG69" s="16"/>
      <c r="AH69" s="26"/>
    </row>
    <row r="70" spans="1:53" s="138" customFormat="1">
      <c r="A70" s="137" t="s">
        <v>75</v>
      </c>
      <c r="B70" s="138" t="s">
        <v>74</v>
      </c>
      <c r="C70" s="139" t="s">
        <v>76</v>
      </c>
      <c r="I70" s="139" t="s">
        <v>22</v>
      </c>
      <c r="K70" s="139" t="s">
        <v>25</v>
      </c>
      <c r="N70" s="139" t="s">
        <v>26</v>
      </c>
      <c r="O70" s="137"/>
      <c r="P70" s="137"/>
      <c r="Q70" s="139" t="s">
        <v>27</v>
      </c>
      <c r="T70" s="139" t="s">
        <v>28</v>
      </c>
      <c r="U70" s="137"/>
      <c r="V70" s="137"/>
      <c r="W70" s="139" t="s">
        <v>29</v>
      </c>
      <c r="Z70" s="139" t="s">
        <v>54</v>
      </c>
      <c r="AC70" s="139" t="s">
        <v>64</v>
      </c>
      <c r="AF70" s="139" t="s">
        <v>34</v>
      </c>
      <c r="AI70" s="152" t="s">
        <v>84</v>
      </c>
      <c r="AJ70" s="151"/>
      <c r="AK70" s="152" t="s">
        <v>85</v>
      </c>
      <c r="AL70" s="151"/>
      <c r="AM70" s="151"/>
    </row>
    <row r="71" spans="1:53">
      <c r="A71" s="1" t="s">
        <v>37</v>
      </c>
      <c r="B71" s="15" t="s">
        <v>53</v>
      </c>
      <c r="C71" s="8" t="s">
        <v>21</v>
      </c>
      <c r="D71" s="1" t="s">
        <v>17</v>
      </c>
      <c r="E71" s="1" t="s">
        <v>18</v>
      </c>
      <c r="F71" s="1" t="s">
        <v>19</v>
      </c>
      <c r="G71" s="1" t="s">
        <v>20</v>
      </c>
      <c r="H71" s="1" t="s">
        <v>35</v>
      </c>
      <c r="I71" s="8" t="s">
        <v>23</v>
      </c>
      <c r="J71" s="1" t="s">
        <v>24</v>
      </c>
      <c r="K71" s="8" t="s">
        <v>31</v>
      </c>
      <c r="L71" s="1" t="s">
        <v>32</v>
      </c>
      <c r="M71" s="1" t="s">
        <v>33</v>
      </c>
      <c r="N71" s="8" t="s">
        <v>31</v>
      </c>
      <c r="O71" s="1" t="s">
        <v>32</v>
      </c>
      <c r="P71" s="1" t="s">
        <v>33</v>
      </c>
      <c r="Q71" s="8" t="s">
        <v>31</v>
      </c>
      <c r="R71" s="1" t="s">
        <v>32</v>
      </c>
      <c r="S71" s="1" t="s">
        <v>33</v>
      </c>
      <c r="T71" s="8" t="s">
        <v>31</v>
      </c>
      <c r="U71" s="1" t="s">
        <v>32</v>
      </c>
      <c r="V71" s="1" t="s">
        <v>33</v>
      </c>
      <c r="W71" s="8" t="s">
        <v>31</v>
      </c>
      <c r="X71" s="1" t="s">
        <v>32</v>
      </c>
      <c r="Y71" s="1" t="s">
        <v>33</v>
      </c>
      <c r="Z71" s="8" t="s">
        <v>31</v>
      </c>
      <c r="AA71" s="1" t="s">
        <v>32</v>
      </c>
      <c r="AB71" s="1" t="s">
        <v>33</v>
      </c>
      <c r="AC71" s="8" t="s">
        <v>31</v>
      </c>
      <c r="AD71" s="1" t="s">
        <v>32</v>
      </c>
      <c r="AE71" s="1" t="s">
        <v>33</v>
      </c>
      <c r="AF71" s="8" t="s">
        <v>31</v>
      </c>
      <c r="AG71" s="1" t="s">
        <v>32</v>
      </c>
      <c r="AH71" s="1" t="s">
        <v>33</v>
      </c>
      <c r="AI71" s="97" t="s">
        <v>31</v>
      </c>
      <c r="AJ71" s="95" t="s">
        <v>32</v>
      </c>
      <c r="AK71" s="97" t="s">
        <v>31</v>
      </c>
      <c r="AL71" s="95" t="s">
        <v>32</v>
      </c>
      <c r="AM71" s="95" t="s">
        <v>33</v>
      </c>
    </row>
    <row r="72" spans="1:53">
      <c r="A72" s="1" t="s">
        <v>38</v>
      </c>
      <c r="B72" s="15" t="s">
        <v>59</v>
      </c>
      <c r="C72" s="7">
        <v>0</v>
      </c>
      <c r="D72">
        <v>0</v>
      </c>
      <c r="E72" s="27">
        <v>1.2273799999999999</v>
      </c>
      <c r="F72" s="27">
        <v>2.2000000000000001E-4</v>
      </c>
      <c r="G72" s="27">
        <v>0.185256</v>
      </c>
      <c r="H72" s="22">
        <f>G72/0.0075</f>
        <v>24.700800000000001</v>
      </c>
      <c r="I72" s="20"/>
      <c r="J72" s="155"/>
      <c r="L72" s="155"/>
      <c r="O72" s="155"/>
      <c r="Q72" s="7">
        <v>0</v>
      </c>
      <c r="R72" s="155"/>
      <c r="T72" s="7">
        <v>0</v>
      </c>
      <c r="U72" s="155"/>
      <c r="W72" s="7">
        <v>0</v>
      </c>
      <c r="X72" s="155"/>
      <c r="Z72" s="7">
        <v>0</v>
      </c>
      <c r="AA72" s="155"/>
      <c r="AC72" s="7">
        <v>0</v>
      </c>
      <c r="AD72" s="155"/>
      <c r="AE72">
        <v>0</v>
      </c>
      <c r="AG72" s="155"/>
      <c r="AI72" s="105">
        <v>1.8255100000000001E-4</v>
      </c>
      <c r="AJ72" s="155"/>
      <c r="AK72" s="105">
        <f t="shared" ref="AK72:AK79" si="66">AI72*(7710000000000000000)*23.1662*3.016/(6.022E+23)*(C72*24*60*60)</f>
        <v>0</v>
      </c>
      <c r="AL72" s="155"/>
      <c r="AM72" s="101">
        <f>AK72+AL72</f>
        <v>0</v>
      </c>
    </row>
    <row r="73" spans="1:53">
      <c r="A73" s="1" t="s">
        <v>77</v>
      </c>
      <c r="B73" s="140" t="s">
        <v>79</v>
      </c>
      <c r="C73" s="7">
        <v>3.5256599999999998</v>
      </c>
      <c r="D73">
        <v>0.1</v>
      </c>
      <c r="E73" s="27">
        <v>1.1881900000000001</v>
      </c>
      <c r="F73" s="27">
        <v>2.4000000000000001E-4</v>
      </c>
      <c r="G73" s="27">
        <v>0.158384</v>
      </c>
      <c r="H73" s="22">
        <f t="shared" ref="H73" si="67">G73/0.0075</f>
        <v>21.117866666666668</v>
      </c>
      <c r="I73" s="20"/>
      <c r="J73" s="155"/>
      <c r="K73" s="35">
        <v>121400</v>
      </c>
      <c r="L73" s="155"/>
      <c r="M73" s="16">
        <f>K73+L73</f>
        <v>121400</v>
      </c>
      <c r="N73" s="35">
        <v>3403000</v>
      </c>
      <c r="O73" s="155"/>
      <c r="P73" s="16">
        <f>N73+O73</f>
        <v>3403000</v>
      </c>
      <c r="Q73" s="35">
        <v>65.5</v>
      </c>
      <c r="R73" s="155"/>
      <c r="S73" s="16">
        <f>Q73+R73</f>
        <v>65.5</v>
      </c>
      <c r="T73" s="35">
        <v>0.2044</v>
      </c>
      <c r="U73" s="155"/>
      <c r="V73" s="16">
        <f>T73+U73</f>
        <v>0.2044</v>
      </c>
      <c r="W73" s="35">
        <v>8.4460000000000004E-4</v>
      </c>
      <c r="X73" s="155"/>
      <c r="Y73" s="16">
        <f>W73+X73</f>
        <v>8.4460000000000004E-4</v>
      </c>
      <c r="Z73" s="35">
        <v>0</v>
      </c>
      <c r="AA73" s="155"/>
      <c r="AB73" s="16">
        <f>Z73+AA73</f>
        <v>0</v>
      </c>
      <c r="AC73" s="20">
        <f>(Q73+T73+W73+Z73)/1000</f>
        <v>6.5705244600000004E-2</v>
      </c>
      <c r="AD73" s="155"/>
      <c r="AE73" s="16">
        <f>AC73+AD73</f>
        <v>6.5705244600000004E-2</v>
      </c>
      <c r="AF73" s="34">
        <f>Q73/AC73/1000</f>
        <v>0.99687628284089813</v>
      </c>
      <c r="AG73" s="155"/>
      <c r="AH73" s="26">
        <f>S73/AE73/1000</f>
        <v>0.99687628284089813</v>
      </c>
      <c r="AI73" s="105">
        <v>1.7706500000000001E-4</v>
      </c>
      <c r="AJ73" s="155"/>
      <c r="AK73" s="105">
        <f t="shared" si="66"/>
        <v>4.824881596488087E-2</v>
      </c>
      <c r="AL73" s="155"/>
      <c r="AM73" s="101">
        <f>AK73+AL73</f>
        <v>4.824881596488087E-2</v>
      </c>
    </row>
    <row r="74" spans="1:53">
      <c r="A74" s="1" t="s">
        <v>73</v>
      </c>
      <c r="B74" s="141">
        <v>0.1</v>
      </c>
      <c r="C74" s="7">
        <v>35.256599999999999</v>
      </c>
      <c r="D74">
        <v>1</v>
      </c>
      <c r="E74" s="27">
        <v>1.1727099999999999</v>
      </c>
      <c r="F74" s="27">
        <v>2.2000000000000001E-4</v>
      </c>
      <c r="G74" s="27">
        <v>0.14727399999999999</v>
      </c>
      <c r="H74" s="22">
        <f>G74/0.0075</f>
        <v>19.636533333333333</v>
      </c>
      <c r="I74" s="20"/>
      <c r="J74" s="155"/>
      <c r="K74" s="35">
        <v>117700</v>
      </c>
      <c r="L74" s="155"/>
      <c r="M74" s="16">
        <f t="shared" ref="M74:M79" si="68">K74+L74</f>
        <v>117700</v>
      </c>
      <c r="N74" s="35">
        <v>3401000</v>
      </c>
      <c r="O74" s="155"/>
      <c r="P74" s="16">
        <f t="shared" ref="P74:P79" si="69">N74+O74</f>
        <v>3401000</v>
      </c>
      <c r="Q74" s="35">
        <v>1522</v>
      </c>
      <c r="R74" s="155"/>
      <c r="S74" s="16">
        <f t="shared" ref="S74:S79" si="70">Q74+R74</f>
        <v>1522</v>
      </c>
      <c r="T74" s="35">
        <v>31.17</v>
      </c>
      <c r="U74" s="155"/>
      <c r="V74" s="16">
        <f t="shared" ref="V74:V79" si="71">T74+U74</f>
        <v>31.17</v>
      </c>
      <c r="W74" s="35">
        <v>1.3480000000000001</v>
      </c>
      <c r="X74" s="155"/>
      <c r="Y74" s="16">
        <f t="shared" ref="Y74:Y79" si="72">W74+X74</f>
        <v>1.3480000000000001</v>
      </c>
      <c r="Z74" s="35">
        <v>9.1280000000000007E-3</v>
      </c>
      <c r="AA74" s="155"/>
      <c r="AB74" s="16">
        <f t="shared" ref="AB74:AB79" si="73">Z74+AA74</f>
        <v>9.1280000000000007E-3</v>
      </c>
      <c r="AC74" s="20">
        <f t="shared" ref="AC74:AC79" si="74">(Q74+T74+W74+Z74)/1000</f>
        <v>1.5545271279999999</v>
      </c>
      <c r="AD74" s="155"/>
      <c r="AE74" s="16">
        <f t="shared" ref="AE74:AE79" si="75">AC74+AD74</f>
        <v>1.5545271279999999</v>
      </c>
      <c r="AF74" s="34">
        <f t="shared" ref="AF74:AF79" si="76">Q74/AC74/1000</f>
        <v>0.97907586981653505</v>
      </c>
      <c r="AG74" s="155"/>
      <c r="AH74" s="26">
        <f t="shared" ref="AH74:AH79" si="77">S74/AE74/1000</f>
        <v>0.97907586981653505</v>
      </c>
      <c r="AI74" s="105">
        <v>1.7365600000000001E-4</v>
      </c>
      <c r="AJ74" s="155"/>
      <c r="AK74" s="105">
        <f t="shared" si="66"/>
        <v>0.47319890352115629</v>
      </c>
      <c r="AL74" s="155"/>
      <c r="AM74" s="101">
        <f t="shared" ref="AM74:AM79" si="78">AK74+AL74</f>
        <v>0.47319890352115629</v>
      </c>
    </row>
    <row r="75" spans="1:53">
      <c r="A75" s="194" t="e" vm="1">
        <v>#VALUE!</v>
      </c>
      <c r="B75" s="195"/>
      <c r="C75" s="7">
        <v>176.28299999999999</v>
      </c>
      <c r="D75">
        <v>5</v>
      </c>
      <c r="E75" s="27">
        <v>1.12974</v>
      </c>
      <c r="F75" s="27">
        <v>2.3000000000000001E-4</v>
      </c>
      <c r="G75" s="27">
        <v>0.114841</v>
      </c>
      <c r="H75" s="22">
        <f t="shared" ref="H75:H79" si="79">G75/0.0075</f>
        <v>15.312133333333334</v>
      </c>
      <c r="I75" s="20"/>
      <c r="J75" s="155"/>
      <c r="K75" s="35">
        <v>102400</v>
      </c>
      <c r="L75" s="155"/>
      <c r="M75" s="16">
        <f t="shared" si="68"/>
        <v>102400</v>
      </c>
      <c r="N75" s="35">
        <v>3393000</v>
      </c>
      <c r="O75" s="155"/>
      <c r="P75" s="16">
        <f t="shared" si="69"/>
        <v>3393000</v>
      </c>
      <c r="Q75" s="35">
        <v>6780</v>
      </c>
      <c r="R75" s="155"/>
      <c r="S75" s="16">
        <f t="shared" si="70"/>
        <v>6780</v>
      </c>
      <c r="T75" s="35">
        <v>618.29999999999995</v>
      </c>
      <c r="U75" s="155"/>
      <c r="V75" s="16">
        <f t="shared" si="71"/>
        <v>618.29999999999995</v>
      </c>
      <c r="W75" s="35">
        <v>129.1</v>
      </c>
      <c r="X75" s="155"/>
      <c r="Y75" s="16">
        <f t="shared" si="72"/>
        <v>129.1</v>
      </c>
      <c r="Z75" s="35">
        <v>4.7119999999999997</v>
      </c>
      <c r="AA75" s="155"/>
      <c r="AB75" s="16">
        <f t="shared" si="73"/>
        <v>4.7119999999999997</v>
      </c>
      <c r="AC75" s="20">
        <f t="shared" si="74"/>
        <v>7.5321120000000006</v>
      </c>
      <c r="AD75" s="155"/>
      <c r="AE75" s="16">
        <f t="shared" si="75"/>
        <v>7.5321120000000006</v>
      </c>
      <c r="AF75" s="34">
        <f t="shared" si="76"/>
        <v>0.90014593516400165</v>
      </c>
      <c r="AG75" s="155"/>
      <c r="AH75" s="26">
        <f t="shared" si="77"/>
        <v>0.90014593516400165</v>
      </c>
      <c r="AI75" s="105">
        <v>1.66102E-4</v>
      </c>
      <c r="AJ75" s="155"/>
      <c r="AK75" s="105">
        <f t="shared" si="66"/>
        <v>2.2630742465757328</v>
      </c>
      <c r="AL75" s="155"/>
      <c r="AM75" s="101">
        <f t="shared" si="78"/>
        <v>2.2630742465757328</v>
      </c>
    </row>
    <row r="76" spans="1:53">
      <c r="A76" s="194"/>
      <c r="B76" s="195"/>
      <c r="C76" s="7">
        <v>352.56599999999997</v>
      </c>
      <c r="D76">
        <v>10</v>
      </c>
      <c r="E76" s="27">
        <v>1.07691</v>
      </c>
      <c r="F76" s="27">
        <v>2.0000000000000001E-4</v>
      </c>
      <c r="G76" s="27">
        <v>7.1416999999999994E-2</v>
      </c>
      <c r="H76" s="22">
        <f t="shared" si="79"/>
        <v>9.5222666666666669</v>
      </c>
      <c r="I76" s="20"/>
      <c r="J76" s="155"/>
      <c r="K76" s="35">
        <v>85590</v>
      </c>
      <c r="L76" s="155"/>
      <c r="M76" s="16">
        <f t="shared" si="68"/>
        <v>85590</v>
      </c>
      <c r="N76" s="35">
        <v>3382000</v>
      </c>
      <c r="O76" s="155"/>
      <c r="P76" s="16">
        <f t="shared" si="69"/>
        <v>3382000</v>
      </c>
      <c r="Q76" s="35">
        <v>11060</v>
      </c>
      <c r="R76" s="155"/>
      <c r="S76" s="16">
        <f t="shared" si="70"/>
        <v>11060</v>
      </c>
      <c r="T76" s="35">
        <v>1799</v>
      </c>
      <c r="U76" s="155"/>
      <c r="V76" s="16">
        <f t="shared" si="71"/>
        <v>1799</v>
      </c>
      <c r="W76" s="35">
        <v>648.1</v>
      </c>
      <c r="X76" s="155"/>
      <c r="Y76" s="16">
        <f t="shared" si="72"/>
        <v>648.1</v>
      </c>
      <c r="Z76" s="35">
        <v>51.74</v>
      </c>
      <c r="AA76" s="155"/>
      <c r="AB76" s="16">
        <f t="shared" si="73"/>
        <v>51.74</v>
      </c>
      <c r="AC76" s="20">
        <f t="shared" si="74"/>
        <v>13.55884</v>
      </c>
      <c r="AD76" s="155"/>
      <c r="AE76" s="16">
        <f t="shared" si="75"/>
        <v>13.55884</v>
      </c>
      <c r="AF76" s="34">
        <f t="shared" si="76"/>
        <v>0.8157039982771388</v>
      </c>
      <c r="AG76" s="155"/>
      <c r="AH76" s="26">
        <f t="shared" si="77"/>
        <v>0.8157039982771388</v>
      </c>
      <c r="AI76" s="105">
        <v>1.61955E-4</v>
      </c>
      <c r="AJ76" s="155"/>
      <c r="AK76" s="105">
        <f t="shared" si="66"/>
        <v>4.4131460139453198</v>
      </c>
      <c r="AL76" s="155"/>
      <c r="AM76" s="101">
        <f t="shared" si="78"/>
        <v>4.4131460139453198</v>
      </c>
      <c r="BA76" t="s">
        <v>36</v>
      </c>
    </row>
    <row r="77" spans="1:53">
      <c r="A77" s="194"/>
      <c r="B77" s="195"/>
      <c r="C77" s="7">
        <v>528.84900000000005</v>
      </c>
      <c r="D77">
        <v>15</v>
      </c>
      <c r="E77" s="27">
        <v>1.0301800000000001</v>
      </c>
      <c r="F77" s="27">
        <v>2.1000000000000001E-4</v>
      </c>
      <c r="G77" s="27">
        <v>2.9295999999999999E-2</v>
      </c>
      <c r="H77" s="22">
        <f t="shared" si="79"/>
        <v>3.9061333333333335</v>
      </c>
      <c r="I77" s="20"/>
      <c r="J77" s="155"/>
      <c r="K77" s="35">
        <v>70940</v>
      </c>
      <c r="L77" s="155"/>
      <c r="M77" s="16">
        <f t="shared" si="68"/>
        <v>70940</v>
      </c>
      <c r="N77" s="35">
        <v>3371000</v>
      </c>
      <c r="O77" s="155"/>
      <c r="P77" s="16">
        <f t="shared" si="69"/>
        <v>3371000</v>
      </c>
      <c r="Q77" s="35">
        <v>13740</v>
      </c>
      <c r="R77" s="155"/>
      <c r="S77" s="16">
        <f t="shared" si="70"/>
        <v>13740</v>
      </c>
      <c r="T77" s="35">
        <v>3132</v>
      </c>
      <c r="U77" s="155"/>
      <c r="V77" s="16">
        <f t="shared" si="71"/>
        <v>3132</v>
      </c>
      <c r="W77" s="35">
        <v>1400</v>
      </c>
      <c r="X77" s="155"/>
      <c r="Y77" s="16">
        <f t="shared" si="72"/>
        <v>1400</v>
      </c>
      <c r="Z77" s="35">
        <v>185.1</v>
      </c>
      <c r="AA77" s="155"/>
      <c r="AB77" s="16">
        <f t="shared" si="73"/>
        <v>185.1</v>
      </c>
      <c r="AC77" s="20">
        <f t="shared" si="74"/>
        <v>18.457099999999997</v>
      </c>
      <c r="AD77" s="155"/>
      <c r="AE77" s="16">
        <f t="shared" si="75"/>
        <v>18.457099999999997</v>
      </c>
      <c r="AF77" s="34">
        <f t="shared" si="76"/>
        <v>0.74442897313229073</v>
      </c>
      <c r="AG77" s="155"/>
      <c r="AH77" s="26">
        <f t="shared" si="77"/>
        <v>0.74442897313229073</v>
      </c>
      <c r="AI77" s="105">
        <v>1.6111399999999999E-4</v>
      </c>
      <c r="AJ77" s="155"/>
      <c r="AK77" s="105">
        <f t="shared" si="66"/>
        <v>6.585344140879748</v>
      </c>
      <c r="AL77" s="155"/>
      <c r="AM77" s="101">
        <f t="shared" si="78"/>
        <v>6.585344140879748</v>
      </c>
    </row>
    <row r="78" spans="1:53" s="3" customFormat="1">
      <c r="A78" s="194"/>
      <c r="B78" s="195"/>
      <c r="C78" s="160">
        <v>705.13199999999995</v>
      </c>
      <c r="D78" s="3">
        <v>20</v>
      </c>
      <c r="E78" s="161">
        <v>0.98546</v>
      </c>
      <c r="F78" s="161">
        <v>2.0000000000000001E-4</v>
      </c>
      <c r="G78" s="161">
        <v>-1.4755000000000001E-2</v>
      </c>
      <c r="H78" s="162">
        <f t="shared" si="79"/>
        <v>-1.9673333333333336</v>
      </c>
      <c r="I78" s="163"/>
      <c r="J78" s="155"/>
      <c r="K78" s="164">
        <v>58120</v>
      </c>
      <c r="L78" s="155"/>
      <c r="M78" s="158">
        <f t="shared" si="68"/>
        <v>58120</v>
      </c>
      <c r="N78" s="164">
        <v>3359000</v>
      </c>
      <c r="O78" s="155"/>
      <c r="P78" s="158">
        <f t="shared" si="69"/>
        <v>3359000</v>
      </c>
      <c r="Q78" s="164">
        <v>15380</v>
      </c>
      <c r="R78" s="155"/>
      <c r="S78" s="158">
        <f t="shared" si="70"/>
        <v>15380</v>
      </c>
      <c r="T78" s="164">
        <v>4476</v>
      </c>
      <c r="U78" s="155"/>
      <c r="V78" s="158">
        <f t="shared" si="71"/>
        <v>4476</v>
      </c>
      <c r="W78" s="164">
        <v>2214</v>
      </c>
      <c r="X78" s="155"/>
      <c r="Y78" s="158">
        <f t="shared" si="72"/>
        <v>2214</v>
      </c>
      <c r="Z78" s="164">
        <v>426.6</v>
      </c>
      <c r="AA78" s="155"/>
      <c r="AB78" s="158">
        <f t="shared" si="73"/>
        <v>426.6</v>
      </c>
      <c r="AC78" s="163">
        <f t="shared" si="74"/>
        <v>22.496599999999997</v>
      </c>
      <c r="AD78" s="155"/>
      <c r="AE78" s="158">
        <f t="shared" si="75"/>
        <v>22.496599999999997</v>
      </c>
      <c r="AF78" s="165">
        <f t="shared" si="76"/>
        <v>0.68365886400611653</v>
      </c>
      <c r="AG78" s="155"/>
      <c r="AH78" s="166">
        <f t="shared" si="77"/>
        <v>0.68365886400611653</v>
      </c>
      <c r="AI78" s="105">
        <v>1.6208499999999999E-4</v>
      </c>
      <c r="AJ78" s="155"/>
      <c r="AK78" s="154">
        <f t="shared" si="66"/>
        <v>8.8333768228251959</v>
      </c>
      <c r="AL78" s="155"/>
      <c r="AM78" s="167">
        <f t="shared" si="78"/>
        <v>8.8333768228251959</v>
      </c>
    </row>
    <row r="79" spans="1:53" s="170" customFormat="1">
      <c r="A79" s="196"/>
      <c r="B79" s="197"/>
      <c r="C79" s="169">
        <v>881.41399999999999</v>
      </c>
      <c r="D79" s="170">
        <v>25</v>
      </c>
      <c r="E79" s="171">
        <v>0.94318999999999997</v>
      </c>
      <c r="F79" s="171">
        <v>2.2000000000000001E-4</v>
      </c>
      <c r="G79" s="171">
        <v>-6.0232000000000001E-2</v>
      </c>
      <c r="H79" s="172">
        <f t="shared" si="79"/>
        <v>-8.0309333333333335</v>
      </c>
      <c r="I79" s="173"/>
      <c r="J79" s="157"/>
      <c r="K79" s="174">
        <v>46960</v>
      </c>
      <c r="L79" s="157"/>
      <c r="M79" s="159">
        <f t="shared" si="68"/>
        <v>46960</v>
      </c>
      <c r="N79" s="174">
        <v>3347000</v>
      </c>
      <c r="O79" s="157"/>
      <c r="P79" s="159">
        <f t="shared" si="69"/>
        <v>3347000</v>
      </c>
      <c r="Q79" s="174">
        <v>16320</v>
      </c>
      <c r="R79" s="157"/>
      <c r="S79" s="159">
        <f t="shared" si="70"/>
        <v>16320</v>
      </c>
      <c r="T79" s="174">
        <v>5764</v>
      </c>
      <c r="U79" s="157"/>
      <c r="V79" s="159">
        <f t="shared" si="71"/>
        <v>5764</v>
      </c>
      <c r="W79" s="174">
        <v>2982</v>
      </c>
      <c r="X79" s="157"/>
      <c r="Y79" s="159">
        <f t="shared" si="72"/>
        <v>2982</v>
      </c>
      <c r="Z79" s="174">
        <v>780.8</v>
      </c>
      <c r="AA79" s="157"/>
      <c r="AB79" s="159">
        <f t="shared" si="73"/>
        <v>780.8</v>
      </c>
      <c r="AC79" s="173">
        <f t="shared" si="74"/>
        <v>25.846799999999998</v>
      </c>
      <c r="AD79" s="157"/>
      <c r="AE79" s="159">
        <f t="shared" si="75"/>
        <v>25.846799999999998</v>
      </c>
      <c r="AF79" s="175">
        <f t="shared" si="76"/>
        <v>0.63141278610891882</v>
      </c>
      <c r="AG79" s="157"/>
      <c r="AH79" s="176">
        <f t="shared" si="77"/>
        <v>0.63141278610891882</v>
      </c>
      <c r="AI79" s="156">
        <v>1.6441700000000001E-4</v>
      </c>
      <c r="AJ79" s="157"/>
      <c r="AK79" s="156">
        <f t="shared" si="66"/>
        <v>11.200571222830042</v>
      </c>
      <c r="AL79" s="157"/>
      <c r="AM79" s="177">
        <f t="shared" si="78"/>
        <v>11.200571222830042</v>
      </c>
    </row>
    <row r="80" spans="1:53">
      <c r="A80" s="121"/>
      <c r="B80" s="122"/>
      <c r="E80" s="27"/>
      <c r="F80" s="27"/>
      <c r="G80" s="27"/>
      <c r="H80" s="22"/>
      <c r="I80" s="20"/>
      <c r="J80" s="16"/>
      <c r="K80" s="35"/>
      <c r="L80" s="16"/>
      <c r="M80" s="16"/>
      <c r="N80" s="35"/>
      <c r="O80" s="16"/>
      <c r="P80" s="16"/>
      <c r="Q80" s="35"/>
      <c r="R80" s="16"/>
      <c r="S80" s="16"/>
      <c r="T80" s="35"/>
      <c r="U80" s="16"/>
      <c r="V80" s="16"/>
      <c r="W80" s="35"/>
      <c r="X80" s="16"/>
      <c r="Y80" s="16"/>
      <c r="Z80" s="35"/>
      <c r="AA80" s="16"/>
      <c r="AB80" s="16"/>
      <c r="AC80" s="20"/>
      <c r="AD80" s="16"/>
      <c r="AE80" s="16"/>
      <c r="AF80" s="34"/>
      <c r="AG80" s="16"/>
      <c r="AH80" s="26"/>
    </row>
    <row r="81" spans="1:53" s="138" customFormat="1">
      <c r="A81" s="137" t="s">
        <v>75</v>
      </c>
      <c r="B81" s="138" t="s">
        <v>74</v>
      </c>
      <c r="C81" s="139" t="s">
        <v>76</v>
      </c>
      <c r="I81" s="139" t="s">
        <v>22</v>
      </c>
      <c r="K81" s="139" t="s">
        <v>25</v>
      </c>
      <c r="N81" s="139" t="s">
        <v>26</v>
      </c>
      <c r="O81" s="137"/>
      <c r="P81" s="137"/>
      <c r="Q81" s="139" t="s">
        <v>27</v>
      </c>
      <c r="T81" s="139" t="s">
        <v>28</v>
      </c>
      <c r="U81" s="137"/>
      <c r="V81" s="137"/>
      <c r="W81" s="139" t="s">
        <v>29</v>
      </c>
      <c r="Z81" s="139" t="s">
        <v>54</v>
      </c>
      <c r="AC81" s="139" t="s">
        <v>64</v>
      </c>
      <c r="AF81" s="139" t="s">
        <v>34</v>
      </c>
      <c r="AI81" s="152" t="s">
        <v>84</v>
      </c>
      <c r="AJ81" s="151"/>
      <c r="AK81" s="152" t="s">
        <v>85</v>
      </c>
      <c r="AL81" s="151"/>
      <c r="AM81" s="151"/>
    </row>
    <row r="82" spans="1:53">
      <c r="A82" s="1" t="s">
        <v>37</v>
      </c>
      <c r="B82" s="15" t="s">
        <v>53</v>
      </c>
      <c r="C82" s="8" t="s">
        <v>21</v>
      </c>
      <c r="D82" s="1" t="s">
        <v>17</v>
      </c>
      <c r="E82" s="1" t="s">
        <v>18</v>
      </c>
      <c r="F82" s="1" t="s">
        <v>19</v>
      </c>
      <c r="G82" s="1" t="s">
        <v>20</v>
      </c>
      <c r="H82" s="1" t="s">
        <v>35</v>
      </c>
      <c r="I82" s="8" t="s">
        <v>23</v>
      </c>
      <c r="J82" s="1" t="s">
        <v>24</v>
      </c>
      <c r="K82" s="8" t="s">
        <v>31</v>
      </c>
      <c r="L82" s="1" t="s">
        <v>32</v>
      </c>
      <c r="M82" s="1" t="s">
        <v>33</v>
      </c>
      <c r="N82" s="8" t="s">
        <v>31</v>
      </c>
      <c r="O82" s="1" t="s">
        <v>32</v>
      </c>
      <c r="P82" s="1" t="s">
        <v>33</v>
      </c>
      <c r="Q82" s="8" t="s">
        <v>31</v>
      </c>
      <c r="R82" s="1" t="s">
        <v>32</v>
      </c>
      <c r="S82" s="1" t="s">
        <v>33</v>
      </c>
      <c r="T82" s="8" t="s">
        <v>31</v>
      </c>
      <c r="U82" s="1" t="s">
        <v>32</v>
      </c>
      <c r="V82" s="1" t="s">
        <v>33</v>
      </c>
      <c r="W82" s="8" t="s">
        <v>31</v>
      </c>
      <c r="X82" s="1" t="s">
        <v>32</v>
      </c>
      <c r="Y82" s="1" t="s">
        <v>33</v>
      </c>
      <c r="Z82" s="8" t="s">
        <v>31</v>
      </c>
      <c r="AA82" s="1" t="s">
        <v>32</v>
      </c>
      <c r="AB82" s="1" t="s">
        <v>33</v>
      </c>
      <c r="AC82" s="8" t="s">
        <v>31</v>
      </c>
      <c r="AD82" s="1" t="s">
        <v>32</v>
      </c>
      <c r="AE82" s="1" t="s">
        <v>33</v>
      </c>
      <c r="AF82" s="8" t="s">
        <v>31</v>
      </c>
      <c r="AG82" s="1" t="s">
        <v>32</v>
      </c>
      <c r="AH82" s="1" t="s">
        <v>33</v>
      </c>
      <c r="AI82" s="97" t="s">
        <v>31</v>
      </c>
      <c r="AJ82" s="95" t="s">
        <v>32</v>
      </c>
      <c r="AK82" s="97" t="s">
        <v>31</v>
      </c>
      <c r="AL82" s="95" t="s">
        <v>32</v>
      </c>
      <c r="AM82" s="95" t="s">
        <v>33</v>
      </c>
    </row>
    <row r="83" spans="1:53">
      <c r="A83" s="1" t="s">
        <v>38</v>
      </c>
      <c r="B83" s="15" t="s">
        <v>59</v>
      </c>
      <c r="C83" s="7">
        <v>0</v>
      </c>
      <c r="D83">
        <v>0</v>
      </c>
      <c r="E83" s="27">
        <v>1.1680600000000001</v>
      </c>
      <c r="F83" s="27">
        <v>2.1000000000000001E-4</v>
      </c>
      <c r="G83" s="27">
        <v>0.14388000000000001</v>
      </c>
      <c r="H83" s="22">
        <f>G83/0.0075</f>
        <v>19.184000000000001</v>
      </c>
      <c r="I83" s="20"/>
      <c r="J83" s="16"/>
      <c r="Q83" s="7">
        <v>0</v>
      </c>
      <c r="T83" s="7">
        <v>0</v>
      </c>
      <c r="W83" s="7">
        <v>0</v>
      </c>
      <c r="Z83" s="7">
        <v>0</v>
      </c>
      <c r="AC83" s="7">
        <v>0</v>
      </c>
      <c r="AD83">
        <v>0</v>
      </c>
      <c r="AE83">
        <v>0</v>
      </c>
      <c r="AI83" s="105">
        <v>1.6936399999999999E-3</v>
      </c>
      <c r="AJ83" s="104"/>
      <c r="AK83" s="105">
        <f t="shared" ref="AK83:AK90" si="80">AI83*(7710000000000000000)*23.1662*3.016/(6.022E+23)*(C83*24*60*60)</f>
        <v>0</v>
      </c>
      <c r="AL83" s="104"/>
      <c r="AM83" s="101">
        <f>AK83+AL83</f>
        <v>0</v>
      </c>
    </row>
    <row r="84" spans="1:53">
      <c r="A84" s="1" t="s">
        <v>77</v>
      </c>
      <c r="B84" s="140" t="s">
        <v>79</v>
      </c>
      <c r="C84" s="7">
        <v>3.5256599999999998</v>
      </c>
      <c r="D84">
        <v>0.1</v>
      </c>
      <c r="E84" s="27">
        <v>1.1332599999999999</v>
      </c>
      <c r="F84" s="27">
        <v>2.2000000000000001E-4</v>
      </c>
      <c r="G84" s="27">
        <v>0.11759</v>
      </c>
      <c r="H84" s="22">
        <f t="shared" ref="H84" si="81">G84/0.0075</f>
        <v>15.678666666666667</v>
      </c>
      <c r="I84" s="20"/>
      <c r="J84" s="16"/>
      <c r="K84" s="35">
        <v>121400</v>
      </c>
      <c r="L84" s="16"/>
      <c r="M84" s="16">
        <f>K84+L84</f>
        <v>121400</v>
      </c>
      <c r="N84" s="35">
        <v>3403000</v>
      </c>
      <c r="O84" s="16"/>
      <c r="P84" s="16">
        <f>N84+O84</f>
        <v>3403000</v>
      </c>
      <c r="Q84" s="35">
        <v>67.75</v>
      </c>
      <c r="R84" s="16"/>
      <c r="S84" s="16">
        <f>Q84+R84</f>
        <v>67.75</v>
      </c>
      <c r="T84" s="35">
        <v>0.21590000000000001</v>
      </c>
      <c r="U84" s="16"/>
      <c r="V84" s="16">
        <f>T84+U84</f>
        <v>0.21590000000000001</v>
      </c>
      <c r="W84" s="35">
        <v>9.2639999999999997E-4</v>
      </c>
      <c r="X84" s="16"/>
      <c r="Y84" s="16">
        <f>W84+X84</f>
        <v>9.2639999999999997E-4</v>
      </c>
      <c r="Z84" s="35">
        <v>0</v>
      </c>
      <c r="AA84" s="16"/>
      <c r="AB84" s="16">
        <f>Z84+AA84</f>
        <v>0</v>
      </c>
      <c r="AC84" s="20">
        <f>(Q84+T84+W84+Z84)/1000</f>
        <v>6.7966826399999999E-2</v>
      </c>
      <c r="AD84" s="16"/>
      <c r="AE84" s="16">
        <f>AC84+AD84</f>
        <v>6.7966826399999999E-2</v>
      </c>
      <c r="AF84" s="34">
        <f>Q84/AC84/1000</f>
        <v>0.99680982015073161</v>
      </c>
      <c r="AG84" s="16" t="e">
        <f>R84/AD84</f>
        <v>#DIV/0!</v>
      </c>
      <c r="AH84" s="26">
        <f>S84/AE84/1000</f>
        <v>0.99680982015073161</v>
      </c>
      <c r="AI84" s="105">
        <v>1.6471599999999999E-3</v>
      </c>
      <c r="AJ84" s="104"/>
      <c r="AK84" s="105">
        <f t="shared" si="80"/>
        <v>0.44883810863080326</v>
      </c>
      <c r="AL84" s="104"/>
      <c r="AM84" s="101">
        <f>AK84+AL84</f>
        <v>0.44883810863080326</v>
      </c>
    </row>
    <row r="85" spans="1:53">
      <c r="A85" s="1" t="s">
        <v>73</v>
      </c>
      <c r="B85" s="141">
        <v>1</v>
      </c>
      <c r="C85" s="7">
        <v>35.256599999999999</v>
      </c>
      <c r="D85">
        <v>1</v>
      </c>
      <c r="E85" s="27">
        <v>1.11924</v>
      </c>
      <c r="F85" s="27">
        <v>2.3000000000000001E-4</v>
      </c>
      <c r="G85" s="27">
        <v>0.10653700000000001</v>
      </c>
      <c r="H85" s="22">
        <f>G85/0.0075</f>
        <v>14.204933333333335</v>
      </c>
      <c r="I85" s="20"/>
      <c r="J85" s="16"/>
      <c r="K85" s="35">
        <v>117700</v>
      </c>
      <c r="L85" s="16"/>
      <c r="M85" s="16">
        <f t="shared" ref="M85:M90" si="82">K85+L85</f>
        <v>117700</v>
      </c>
      <c r="N85" s="35">
        <v>3401000</v>
      </c>
      <c r="O85" s="16"/>
      <c r="P85" s="16">
        <f t="shared" ref="P85:P90" si="83">N85+O85</f>
        <v>3401000</v>
      </c>
      <c r="Q85" s="35">
        <v>1572</v>
      </c>
      <c r="R85" s="16"/>
      <c r="S85" s="16">
        <f t="shared" ref="S85:S90" si="84">Q85+R85</f>
        <v>1572</v>
      </c>
      <c r="T85" s="35">
        <v>32.44</v>
      </c>
      <c r="U85" s="16"/>
      <c r="V85" s="16">
        <f t="shared" ref="V85:V90" si="85">T85+U85</f>
        <v>32.44</v>
      </c>
      <c r="W85" s="35">
        <v>1.452</v>
      </c>
      <c r="X85" s="16"/>
      <c r="Y85" s="16">
        <f t="shared" ref="Y85:Y90" si="86">W85+X85</f>
        <v>1.452</v>
      </c>
      <c r="Z85" s="35">
        <v>9.8410000000000008E-3</v>
      </c>
      <c r="AA85" s="16"/>
      <c r="AB85" s="16">
        <f t="shared" ref="AB85:AB90" si="87">Z85+AA85</f>
        <v>9.8410000000000008E-3</v>
      </c>
      <c r="AC85" s="20">
        <f t="shared" ref="AC85:AC90" si="88">(Q85+T85+W85+Z85)/1000</f>
        <v>1.6059018410000001</v>
      </c>
      <c r="AD85" s="16"/>
      <c r="AE85" s="16">
        <f t="shared" ref="AE85:AE90" si="89">AC85+AD85</f>
        <v>1.6059018410000001</v>
      </c>
      <c r="AF85" s="34">
        <f t="shared" ref="AF85:AF90" si="90">Q85/AC85/1000</f>
        <v>0.97888921966806564</v>
      </c>
      <c r="AG85" s="16" t="e">
        <f t="shared" ref="AG85:AG90" si="91">R85/AD85</f>
        <v>#DIV/0!</v>
      </c>
      <c r="AH85" s="26">
        <f t="shared" ref="AH85:AH90" si="92">S85/AE85/1000</f>
        <v>0.97888921966806564</v>
      </c>
      <c r="AI85" s="105">
        <v>1.6148200000000001E-3</v>
      </c>
      <c r="AJ85" s="104"/>
      <c r="AK85" s="105">
        <f t="shared" si="80"/>
        <v>4.4002571370066894</v>
      </c>
      <c r="AL85" s="104"/>
      <c r="AM85" s="101">
        <f t="shared" ref="AM85:AM90" si="93">AK85+AL85</f>
        <v>4.4002571370066894</v>
      </c>
    </row>
    <row r="86" spans="1:53">
      <c r="A86" s="194" t="e" vm="1">
        <v>#VALUE!</v>
      </c>
      <c r="B86" s="195"/>
      <c r="C86" s="7">
        <v>176.28299999999999</v>
      </c>
      <c r="D86">
        <v>5</v>
      </c>
      <c r="E86" s="27">
        <v>1.0805400000000001</v>
      </c>
      <c r="F86" s="27">
        <v>2.2000000000000001E-4</v>
      </c>
      <c r="G86" s="27">
        <v>7.4537000000000006E-2</v>
      </c>
      <c r="H86" s="22">
        <f t="shared" ref="H86:H90" si="94">G86/0.0075</f>
        <v>9.9382666666666672</v>
      </c>
      <c r="I86" s="20"/>
      <c r="J86" s="16"/>
      <c r="K86" s="35">
        <v>102400</v>
      </c>
      <c r="L86" s="16"/>
      <c r="M86" s="16">
        <f t="shared" si="82"/>
        <v>102400</v>
      </c>
      <c r="N86" s="35">
        <v>3393000</v>
      </c>
      <c r="O86" s="16"/>
      <c r="P86" s="16">
        <f t="shared" si="83"/>
        <v>3393000</v>
      </c>
      <c r="Q86" s="35">
        <v>6996</v>
      </c>
      <c r="R86" s="16"/>
      <c r="S86" s="16">
        <f t="shared" si="84"/>
        <v>6996</v>
      </c>
      <c r="T86" s="35">
        <v>635.20000000000005</v>
      </c>
      <c r="U86" s="16"/>
      <c r="V86" s="16">
        <f t="shared" si="85"/>
        <v>635.20000000000005</v>
      </c>
      <c r="W86" s="35">
        <v>137.19999999999999</v>
      </c>
      <c r="X86" s="16"/>
      <c r="Y86" s="16">
        <f t="shared" si="86"/>
        <v>137.19999999999999</v>
      </c>
      <c r="Z86" s="35">
        <v>4.9960000000000004</v>
      </c>
      <c r="AA86" s="16"/>
      <c r="AB86" s="16">
        <f t="shared" si="87"/>
        <v>4.9960000000000004</v>
      </c>
      <c r="AC86" s="20">
        <f t="shared" si="88"/>
        <v>7.773396</v>
      </c>
      <c r="AD86" s="16"/>
      <c r="AE86" s="16">
        <f t="shared" si="89"/>
        <v>7.773396</v>
      </c>
      <c r="AF86" s="34">
        <f t="shared" si="90"/>
        <v>0.89999274448387812</v>
      </c>
      <c r="AG86" s="16" t="e">
        <f t="shared" si="91"/>
        <v>#DIV/0!</v>
      </c>
      <c r="AH86" s="26">
        <f t="shared" si="92"/>
        <v>0.89999274448387812</v>
      </c>
      <c r="AI86" s="105">
        <v>1.5389900000000001E-3</v>
      </c>
      <c r="AJ86" s="104"/>
      <c r="AK86" s="105">
        <f t="shared" si="80"/>
        <v>20.96813183909638</v>
      </c>
      <c r="AL86" s="104"/>
      <c r="AM86" s="101">
        <f t="shared" si="93"/>
        <v>20.96813183909638</v>
      </c>
    </row>
    <row r="87" spans="1:53">
      <c r="A87" s="194"/>
      <c r="B87" s="195"/>
      <c r="C87" s="7">
        <v>352.56599999999997</v>
      </c>
      <c r="D87">
        <v>10</v>
      </c>
      <c r="E87" s="27">
        <v>1.0311900000000001</v>
      </c>
      <c r="F87" s="27">
        <v>2.2000000000000001E-4</v>
      </c>
      <c r="G87" s="27">
        <v>3.0247E-2</v>
      </c>
      <c r="H87" s="22">
        <f t="shared" si="94"/>
        <v>4.0329333333333333</v>
      </c>
      <c r="I87" s="20"/>
      <c r="J87" s="16"/>
      <c r="K87" s="35">
        <v>85800</v>
      </c>
      <c r="L87" s="16"/>
      <c r="M87" s="16">
        <f t="shared" si="82"/>
        <v>85800</v>
      </c>
      <c r="N87" s="35">
        <v>3382000</v>
      </c>
      <c r="O87" s="16"/>
      <c r="P87" s="16">
        <f t="shared" si="83"/>
        <v>3382000</v>
      </c>
      <c r="Q87" s="35">
        <v>11420</v>
      </c>
      <c r="R87" s="16"/>
      <c r="S87" s="16">
        <f t="shared" si="84"/>
        <v>11420</v>
      </c>
      <c r="T87" s="35">
        <v>1835</v>
      </c>
      <c r="U87" s="16"/>
      <c r="V87" s="16">
        <f t="shared" si="85"/>
        <v>1835</v>
      </c>
      <c r="W87" s="35">
        <v>682.1</v>
      </c>
      <c r="X87" s="16"/>
      <c r="Y87" s="16">
        <f t="shared" si="86"/>
        <v>682.1</v>
      </c>
      <c r="Z87" s="35">
        <v>54.08</v>
      </c>
      <c r="AA87" s="16"/>
      <c r="AB87" s="16">
        <f t="shared" si="87"/>
        <v>54.08</v>
      </c>
      <c r="AC87" s="20">
        <f t="shared" si="88"/>
        <v>13.99118</v>
      </c>
      <c r="AD87" s="16"/>
      <c r="AE87" s="16">
        <f t="shared" si="89"/>
        <v>13.99118</v>
      </c>
      <c r="AF87" s="34">
        <f t="shared" si="90"/>
        <v>0.8162285096753813</v>
      </c>
      <c r="AG87" s="16" t="e">
        <f t="shared" si="91"/>
        <v>#DIV/0!</v>
      </c>
      <c r="AH87" s="26">
        <f t="shared" si="92"/>
        <v>0.8162285096753813</v>
      </c>
      <c r="AI87" s="105">
        <v>1.4937500000000001E-3</v>
      </c>
      <c r="AJ87" s="104"/>
      <c r="AK87" s="105">
        <f t="shared" si="80"/>
        <v>40.703509359580266</v>
      </c>
      <c r="AL87" s="104"/>
      <c r="AM87" s="101">
        <f t="shared" si="93"/>
        <v>40.703509359580266</v>
      </c>
      <c r="BA87" t="s">
        <v>36</v>
      </c>
    </row>
    <row r="88" spans="1:53" s="3" customFormat="1">
      <c r="A88" s="194"/>
      <c r="B88" s="195"/>
      <c r="C88" s="160">
        <v>528.84900000000005</v>
      </c>
      <c r="D88" s="3">
        <v>15</v>
      </c>
      <c r="E88" s="161">
        <v>0.98692999999999997</v>
      </c>
      <c r="F88" s="161">
        <v>2.2000000000000001E-4</v>
      </c>
      <c r="G88" s="161">
        <v>-1.3243E-2</v>
      </c>
      <c r="H88" s="162">
        <f t="shared" si="94"/>
        <v>-1.7657333333333334</v>
      </c>
      <c r="I88" s="163"/>
      <c r="J88" s="158"/>
      <c r="K88" s="164">
        <v>71310</v>
      </c>
      <c r="L88" s="158"/>
      <c r="M88" s="158">
        <f t="shared" si="82"/>
        <v>71310</v>
      </c>
      <c r="N88" s="164">
        <v>3370000</v>
      </c>
      <c r="O88" s="158"/>
      <c r="P88" s="158">
        <f t="shared" si="83"/>
        <v>3370000</v>
      </c>
      <c r="Q88" s="164">
        <v>14220</v>
      </c>
      <c r="R88" s="158"/>
      <c r="S88" s="158">
        <f t="shared" si="84"/>
        <v>14220</v>
      </c>
      <c r="T88" s="164">
        <v>3178</v>
      </c>
      <c r="U88" s="158"/>
      <c r="V88" s="158">
        <f t="shared" si="85"/>
        <v>3178</v>
      </c>
      <c r="W88" s="164">
        <v>1468</v>
      </c>
      <c r="X88" s="158"/>
      <c r="Y88" s="158">
        <f t="shared" si="86"/>
        <v>1468</v>
      </c>
      <c r="Z88" s="164">
        <v>191.6</v>
      </c>
      <c r="AA88" s="158"/>
      <c r="AB88" s="158">
        <f t="shared" si="87"/>
        <v>191.6</v>
      </c>
      <c r="AC88" s="163">
        <f t="shared" si="88"/>
        <v>19.057599999999997</v>
      </c>
      <c r="AD88" s="158"/>
      <c r="AE88" s="158">
        <f t="shared" si="89"/>
        <v>19.057599999999997</v>
      </c>
      <c r="AF88" s="165">
        <f t="shared" si="90"/>
        <v>0.74615901267735718</v>
      </c>
      <c r="AG88" s="158" t="e">
        <f t="shared" si="91"/>
        <v>#DIV/0!</v>
      </c>
      <c r="AH88" s="166">
        <f t="shared" si="92"/>
        <v>0.74615901267735718</v>
      </c>
      <c r="AI88" s="154">
        <v>1.4789099999999999E-3</v>
      </c>
      <c r="AJ88" s="155"/>
      <c r="AK88" s="154">
        <f t="shared" si="80"/>
        <v>60.448696596127398</v>
      </c>
      <c r="AL88" s="155"/>
      <c r="AM88" s="167">
        <f t="shared" si="93"/>
        <v>60.448696596127398</v>
      </c>
    </row>
    <row r="89" spans="1:53" s="3" customFormat="1">
      <c r="A89" s="194"/>
      <c r="B89" s="195"/>
      <c r="C89" s="160">
        <v>705.13199999999995</v>
      </c>
      <c r="D89" s="3">
        <v>20</v>
      </c>
      <c r="E89" s="161">
        <v>0.94540999999999997</v>
      </c>
      <c r="F89" s="161">
        <v>2.1000000000000001E-4</v>
      </c>
      <c r="G89" s="161">
        <v>-5.7742000000000002E-2</v>
      </c>
      <c r="H89" s="162">
        <f t="shared" si="94"/>
        <v>-7.6989333333333336</v>
      </c>
      <c r="I89" s="163"/>
      <c r="J89" s="158"/>
      <c r="K89" s="164">
        <v>58670</v>
      </c>
      <c r="L89" s="158"/>
      <c r="M89" s="158">
        <f t="shared" si="82"/>
        <v>58670</v>
      </c>
      <c r="N89" s="164">
        <v>3358000</v>
      </c>
      <c r="O89" s="158"/>
      <c r="P89" s="158">
        <f t="shared" si="83"/>
        <v>3358000</v>
      </c>
      <c r="Q89" s="164">
        <v>15940</v>
      </c>
      <c r="R89" s="158"/>
      <c r="S89" s="158">
        <f t="shared" si="84"/>
        <v>15940</v>
      </c>
      <c r="T89" s="164">
        <v>4528</v>
      </c>
      <c r="U89" s="158"/>
      <c r="V89" s="158">
        <f t="shared" si="85"/>
        <v>4528</v>
      </c>
      <c r="W89" s="164">
        <v>2314</v>
      </c>
      <c r="X89" s="158"/>
      <c r="Y89" s="158">
        <f t="shared" si="86"/>
        <v>2314</v>
      </c>
      <c r="Z89" s="164">
        <v>437.9</v>
      </c>
      <c r="AA89" s="158"/>
      <c r="AB89" s="158">
        <f t="shared" si="87"/>
        <v>437.9</v>
      </c>
      <c r="AC89" s="163">
        <f t="shared" si="88"/>
        <v>23.219900000000003</v>
      </c>
      <c r="AD89" s="158"/>
      <c r="AE89" s="158">
        <f t="shared" si="89"/>
        <v>23.219900000000003</v>
      </c>
      <c r="AF89" s="165">
        <f t="shared" si="90"/>
        <v>0.68648013126671514</v>
      </c>
      <c r="AG89" s="158" t="e">
        <f t="shared" si="91"/>
        <v>#DIV/0!</v>
      </c>
      <c r="AH89" s="166">
        <f t="shared" si="92"/>
        <v>0.68648013126671514</v>
      </c>
      <c r="AI89" s="154">
        <v>1.48179E-3</v>
      </c>
      <c r="AJ89" s="155"/>
      <c r="AK89" s="154">
        <f t="shared" si="80"/>
        <v>80.755217585181526</v>
      </c>
      <c r="AL89" s="155"/>
      <c r="AM89" s="167">
        <f t="shared" si="93"/>
        <v>80.755217585181526</v>
      </c>
    </row>
    <row r="90" spans="1:53" s="170" customFormat="1">
      <c r="A90" s="196"/>
      <c r="B90" s="197"/>
      <c r="C90" s="169">
        <v>881.41399999999999</v>
      </c>
      <c r="D90" s="170">
        <v>25</v>
      </c>
      <c r="E90" s="171">
        <v>0.90666999999999998</v>
      </c>
      <c r="F90" s="171">
        <v>2.0000000000000001E-4</v>
      </c>
      <c r="G90" s="171">
        <v>-0.102937</v>
      </c>
      <c r="H90" s="172">
        <f t="shared" si="94"/>
        <v>-13.724933333333334</v>
      </c>
      <c r="I90" s="173"/>
      <c r="J90" s="159"/>
      <c r="K90" s="174">
        <v>47680</v>
      </c>
      <c r="L90" s="159"/>
      <c r="M90" s="159">
        <f t="shared" si="82"/>
        <v>47680</v>
      </c>
      <c r="N90" s="174">
        <v>3345000</v>
      </c>
      <c r="O90" s="159"/>
      <c r="P90" s="159">
        <f t="shared" si="83"/>
        <v>3345000</v>
      </c>
      <c r="Q90" s="174">
        <v>16980</v>
      </c>
      <c r="R90" s="159"/>
      <c r="S90" s="159">
        <f t="shared" si="84"/>
        <v>16980</v>
      </c>
      <c r="T90" s="174">
        <v>5817</v>
      </c>
      <c r="U90" s="159"/>
      <c r="V90" s="159">
        <f t="shared" si="85"/>
        <v>5817</v>
      </c>
      <c r="W90" s="174">
        <v>3114</v>
      </c>
      <c r="X90" s="159"/>
      <c r="Y90" s="159">
        <f t="shared" si="86"/>
        <v>3114</v>
      </c>
      <c r="Z90" s="174">
        <v>795.5</v>
      </c>
      <c r="AA90" s="159"/>
      <c r="AB90" s="159">
        <f t="shared" si="87"/>
        <v>795.5</v>
      </c>
      <c r="AC90" s="173">
        <f t="shared" si="88"/>
        <v>26.706499999999998</v>
      </c>
      <c r="AD90" s="159"/>
      <c r="AE90" s="159">
        <f t="shared" si="89"/>
        <v>26.706499999999998</v>
      </c>
      <c r="AF90" s="175">
        <f t="shared" si="90"/>
        <v>0.63580027334169587</v>
      </c>
      <c r="AG90" s="159" t="e">
        <f t="shared" si="91"/>
        <v>#DIV/0!</v>
      </c>
      <c r="AH90" s="176">
        <f t="shared" si="92"/>
        <v>0.63580027334169587</v>
      </c>
      <c r="AI90" s="156">
        <v>1.4949099999999999E-3</v>
      </c>
      <c r="AJ90" s="157"/>
      <c r="AK90" s="156">
        <f t="shared" si="80"/>
        <v>101.83768057269539</v>
      </c>
      <c r="AL90" s="157"/>
      <c r="AM90" s="177">
        <f t="shared" si="93"/>
        <v>101.83768057269539</v>
      </c>
    </row>
    <row r="91" spans="1:53" ht="15" customHeight="1">
      <c r="A91" s="17"/>
      <c r="B91" s="123"/>
      <c r="E91" s="27"/>
      <c r="F91" s="27"/>
      <c r="G91" s="27"/>
      <c r="H91" s="22"/>
      <c r="I91" s="20"/>
      <c r="J91" s="16"/>
      <c r="K91" s="35"/>
      <c r="L91" s="16"/>
      <c r="M91" s="16"/>
      <c r="N91" s="35"/>
      <c r="O91" s="16"/>
      <c r="P91" s="16"/>
      <c r="Q91" s="35"/>
      <c r="R91" s="16"/>
      <c r="S91" s="16"/>
      <c r="T91" s="35"/>
      <c r="U91" s="16"/>
      <c r="V91" s="16"/>
      <c r="W91" s="35"/>
      <c r="X91" s="16"/>
      <c r="Y91" s="16"/>
      <c r="Z91" s="35"/>
      <c r="AA91" s="16"/>
      <c r="AB91" s="16"/>
      <c r="AC91" s="20"/>
      <c r="AD91" s="16"/>
      <c r="AE91" s="16"/>
      <c r="AF91" s="34"/>
      <c r="AG91" s="16"/>
      <c r="AH91" s="26"/>
    </row>
    <row r="92" spans="1:53" s="147" customFormat="1">
      <c r="A92" s="146" t="s">
        <v>75</v>
      </c>
      <c r="B92" s="147" t="s">
        <v>74</v>
      </c>
      <c r="C92" s="148" t="s">
        <v>76</v>
      </c>
      <c r="I92" s="148" t="s">
        <v>22</v>
      </c>
      <c r="K92" s="148" t="s">
        <v>25</v>
      </c>
      <c r="N92" s="148" t="s">
        <v>26</v>
      </c>
      <c r="O92" s="146"/>
      <c r="P92" s="146"/>
      <c r="Q92" s="148" t="s">
        <v>27</v>
      </c>
      <c r="T92" s="148" t="s">
        <v>28</v>
      </c>
      <c r="U92" s="146"/>
      <c r="V92" s="146"/>
      <c r="W92" s="148" t="s">
        <v>29</v>
      </c>
      <c r="Z92" s="148" t="s">
        <v>54</v>
      </c>
      <c r="AC92" s="148" t="s">
        <v>64</v>
      </c>
      <c r="AF92" s="148" t="s">
        <v>34</v>
      </c>
      <c r="AI92" s="153"/>
      <c r="AK92" s="153"/>
    </row>
    <row r="93" spans="1:53">
      <c r="A93" s="1" t="s">
        <v>37</v>
      </c>
      <c r="B93" s="15" t="s">
        <v>53</v>
      </c>
      <c r="C93" s="8" t="s">
        <v>21</v>
      </c>
      <c r="D93" s="1" t="s">
        <v>17</v>
      </c>
      <c r="E93" s="1" t="s">
        <v>18</v>
      </c>
      <c r="F93" s="1" t="s">
        <v>19</v>
      </c>
      <c r="G93" s="1" t="s">
        <v>20</v>
      </c>
      <c r="H93" s="1" t="s">
        <v>35</v>
      </c>
      <c r="I93" s="8" t="s">
        <v>23</v>
      </c>
      <c r="J93" s="1" t="s">
        <v>24</v>
      </c>
      <c r="K93" s="8" t="s">
        <v>31</v>
      </c>
      <c r="L93" s="1" t="s">
        <v>32</v>
      </c>
      <c r="M93" s="1" t="s">
        <v>33</v>
      </c>
      <c r="N93" s="8" t="s">
        <v>31</v>
      </c>
      <c r="O93" s="1" t="s">
        <v>32</v>
      </c>
      <c r="P93" s="1" t="s">
        <v>33</v>
      </c>
      <c r="Q93" s="8" t="s">
        <v>31</v>
      </c>
      <c r="R93" s="1" t="s">
        <v>32</v>
      </c>
      <c r="S93" s="1" t="s">
        <v>33</v>
      </c>
      <c r="T93" s="8" t="s">
        <v>31</v>
      </c>
      <c r="U93" s="1" t="s">
        <v>32</v>
      </c>
      <c r="V93" s="1" t="s">
        <v>33</v>
      </c>
      <c r="W93" s="8" t="s">
        <v>31</v>
      </c>
      <c r="X93" s="1" t="s">
        <v>32</v>
      </c>
      <c r="Y93" s="1" t="s">
        <v>33</v>
      </c>
      <c r="Z93" s="8" t="s">
        <v>31</v>
      </c>
      <c r="AA93" s="1" t="s">
        <v>32</v>
      </c>
      <c r="AB93" s="1" t="s">
        <v>33</v>
      </c>
      <c r="AC93" s="8" t="s">
        <v>31</v>
      </c>
      <c r="AD93" s="1" t="s">
        <v>32</v>
      </c>
      <c r="AE93" s="1" t="s">
        <v>33</v>
      </c>
      <c r="AF93" s="8" t="s">
        <v>31</v>
      </c>
      <c r="AG93" s="1" t="s">
        <v>32</v>
      </c>
      <c r="AH93" s="1" t="s">
        <v>33</v>
      </c>
    </row>
    <row r="94" spans="1:53">
      <c r="A94" s="1" t="s">
        <v>38</v>
      </c>
      <c r="B94" s="15" t="s">
        <v>59</v>
      </c>
      <c r="C94" s="7">
        <v>0</v>
      </c>
      <c r="D94">
        <v>0</v>
      </c>
      <c r="E94" s="27">
        <v>0.96994000000000002</v>
      </c>
      <c r="F94" s="27">
        <v>2.1000000000000001E-4</v>
      </c>
      <c r="G94" s="27">
        <v>-3.0991999999999999E-2</v>
      </c>
      <c r="H94" s="22">
        <f>G94/0.0075</f>
        <v>-4.1322666666666663</v>
      </c>
      <c r="I94" s="20"/>
      <c r="J94" s="16"/>
      <c r="Q94" s="7">
        <v>0</v>
      </c>
      <c r="T94" s="7">
        <v>0</v>
      </c>
      <c r="W94" s="7">
        <v>0</v>
      </c>
      <c r="Z94" s="7">
        <v>0</v>
      </c>
      <c r="AC94" s="7">
        <v>0</v>
      </c>
      <c r="AD94">
        <v>0</v>
      </c>
      <c r="AE94">
        <v>0</v>
      </c>
    </row>
    <row r="95" spans="1:53">
      <c r="A95" s="1" t="s">
        <v>77</v>
      </c>
      <c r="B95" s="140" t="s">
        <v>79</v>
      </c>
      <c r="C95" s="7">
        <v>3.5256599999999998</v>
      </c>
      <c r="D95">
        <v>0.1</v>
      </c>
      <c r="E95" s="27">
        <v>0.94647999999999999</v>
      </c>
      <c r="F95" s="27">
        <v>2.0000000000000001E-4</v>
      </c>
      <c r="G95" s="27">
        <v>-5.6545999999999999E-2</v>
      </c>
      <c r="H95" s="22">
        <f t="shared" ref="H95" si="95">G95/0.0075</f>
        <v>-7.5394666666666668</v>
      </c>
      <c r="I95" s="20"/>
      <c r="J95" s="16"/>
      <c r="K95" s="35"/>
      <c r="L95" s="16"/>
      <c r="M95" s="16">
        <f>K95+L95</f>
        <v>0</v>
      </c>
      <c r="N95" s="35"/>
      <c r="O95" s="16"/>
      <c r="P95" s="16">
        <f>N95+O95</f>
        <v>0</v>
      </c>
      <c r="Q95" s="35"/>
      <c r="R95" s="16"/>
      <c r="S95" s="16">
        <f>Q95+R95</f>
        <v>0</v>
      </c>
      <c r="T95" s="35"/>
      <c r="U95" s="16"/>
      <c r="V95" s="16">
        <f>T95+U95</f>
        <v>0</v>
      </c>
      <c r="W95" s="35"/>
      <c r="X95" s="16"/>
      <c r="Y95" s="16">
        <f>W95+X95</f>
        <v>0</v>
      </c>
      <c r="Z95" s="35"/>
      <c r="AA95" s="16"/>
      <c r="AB95" s="16">
        <f>Z95+AA95</f>
        <v>0</v>
      </c>
      <c r="AC95" s="20">
        <f>(Q95+T95+W95+Z95)/1000</f>
        <v>0</v>
      </c>
      <c r="AD95" s="16"/>
      <c r="AE95" s="16">
        <f>AC95+AD95</f>
        <v>0</v>
      </c>
      <c r="AF95" s="34" t="e">
        <f>Q95/AC95/1000</f>
        <v>#DIV/0!</v>
      </c>
      <c r="AG95" s="16" t="e">
        <f>R95/AD95</f>
        <v>#DIV/0!</v>
      </c>
      <c r="AH95" s="26" t="e">
        <f>S95/AE95</f>
        <v>#DIV/0!</v>
      </c>
      <c r="AJ95" s="1"/>
    </row>
    <row r="96" spans="1:53">
      <c r="A96" s="1" t="s">
        <v>73</v>
      </c>
      <c r="B96" s="141">
        <v>5</v>
      </c>
      <c r="C96" s="7">
        <v>35.256599999999999</v>
      </c>
      <c r="D96">
        <v>1</v>
      </c>
      <c r="E96" s="27">
        <v>0.93874999999999997</v>
      </c>
      <c r="F96" s="27">
        <v>2.2000000000000001E-4</v>
      </c>
      <c r="G96" s="27">
        <v>-6.5245999999999998E-2</v>
      </c>
      <c r="H96" s="22">
        <f>G96/0.0075</f>
        <v>-8.699466666666666</v>
      </c>
      <c r="I96" s="20"/>
      <c r="J96" s="16"/>
      <c r="K96" s="35"/>
      <c r="L96" s="16"/>
      <c r="M96" s="16">
        <f t="shared" ref="M96:M101" si="96">K96+L96</f>
        <v>0</v>
      </c>
      <c r="N96" s="35"/>
      <c r="O96" s="16"/>
      <c r="P96" s="16">
        <f t="shared" ref="P96:P101" si="97">N96+O96</f>
        <v>0</v>
      </c>
      <c r="Q96" s="35"/>
      <c r="R96" s="16"/>
      <c r="S96" s="16">
        <f t="shared" ref="S96:S101" si="98">Q96+R96</f>
        <v>0</v>
      </c>
      <c r="T96" s="35"/>
      <c r="U96" s="16"/>
      <c r="V96" s="16">
        <f t="shared" ref="V96:V101" si="99">T96+U96</f>
        <v>0</v>
      </c>
      <c r="W96" s="35"/>
      <c r="X96" s="16"/>
      <c r="Y96" s="16">
        <f t="shared" ref="Y96:Y101" si="100">W96+X96</f>
        <v>0</v>
      </c>
      <c r="Z96" s="35"/>
      <c r="AA96" s="16"/>
      <c r="AB96" s="16">
        <f t="shared" ref="AB96:AB101" si="101">Z96+AA96</f>
        <v>0</v>
      </c>
      <c r="AC96" s="20">
        <f t="shared" ref="AC96:AC101" si="102">(Q96+T96+W96+Z96)/1000</f>
        <v>0</v>
      </c>
      <c r="AD96" s="16"/>
      <c r="AE96" s="16">
        <f t="shared" ref="AE96:AE101" si="103">AC96+AD96</f>
        <v>0</v>
      </c>
      <c r="AF96" s="34" t="e">
        <f t="shared" ref="AF96:AF101" si="104">Q96/AC96/1000</f>
        <v>#DIV/0!</v>
      </c>
      <c r="AG96" s="16" t="e">
        <f t="shared" ref="AG96:AG101" si="105">R96/AD96</f>
        <v>#DIV/0!</v>
      </c>
      <c r="AH96" s="26" t="e">
        <f t="shared" ref="AH96:AH101" si="106">S96/AE96</f>
        <v>#DIV/0!</v>
      </c>
      <c r="AJ96" s="1"/>
    </row>
    <row r="97" spans="1:53">
      <c r="A97" s="194" t="e" vm="1">
        <v>#VALUE!</v>
      </c>
      <c r="B97" s="195"/>
      <c r="C97" s="7">
        <v>176.28299999999999</v>
      </c>
      <c r="D97">
        <v>5</v>
      </c>
      <c r="E97" s="27">
        <v>0.91561000000000003</v>
      </c>
      <c r="F97" s="27">
        <v>2.1000000000000001E-4</v>
      </c>
      <c r="G97" s="27">
        <v>-9.2168E-2</v>
      </c>
      <c r="H97" s="22">
        <f t="shared" ref="H97:H101" si="107">G97/0.0075</f>
        <v>-12.289066666666667</v>
      </c>
      <c r="I97" s="20"/>
      <c r="J97" s="16"/>
      <c r="K97" s="35"/>
      <c r="L97" s="16"/>
      <c r="M97" s="16">
        <f t="shared" si="96"/>
        <v>0</v>
      </c>
      <c r="N97" s="35"/>
      <c r="O97" s="16"/>
      <c r="P97" s="16">
        <f t="shared" si="97"/>
        <v>0</v>
      </c>
      <c r="Q97" s="35"/>
      <c r="R97" s="16"/>
      <c r="S97" s="16">
        <f t="shared" si="98"/>
        <v>0</v>
      </c>
      <c r="T97" s="35"/>
      <c r="U97" s="16"/>
      <c r="V97" s="16">
        <f t="shared" si="99"/>
        <v>0</v>
      </c>
      <c r="W97" s="35"/>
      <c r="X97" s="16"/>
      <c r="Y97" s="16">
        <f t="shared" si="100"/>
        <v>0</v>
      </c>
      <c r="Z97" s="35"/>
      <c r="AA97" s="16"/>
      <c r="AB97" s="16">
        <f t="shared" si="101"/>
        <v>0</v>
      </c>
      <c r="AC97" s="20">
        <f t="shared" si="102"/>
        <v>0</v>
      </c>
      <c r="AD97" s="16"/>
      <c r="AE97" s="16">
        <f t="shared" si="103"/>
        <v>0</v>
      </c>
      <c r="AF97" s="34" t="e">
        <f t="shared" si="104"/>
        <v>#DIV/0!</v>
      </c>
      <c r="AG97" s="16" t="e">
        <f t="shared" si="105"/>
        <v>#DIV/0!</v>
      </c>
      <c r="AH97" s="26" t="e">
        <f t="shared" si="106"/>
        <v>#DIV/0!</v>
      </c>
      <c r="AJ97" s="1"/>
    </row>
    <row r="98" spans="1:53">
      <c r="A98" s="194"/>
      <c r="B98" s="195"/>
      <c r="C98" s="7">
        <v>352.56599999999997</v>
      </c>
      <c r="D98">
        <v>10</v>
      </c>
      <c r="E98" s="27">
        <v>0.88153000000000004</v>
      </c>
      <c r="F98" s="27">
        <v>2.0000000000000001E-4</v>
      </c>
      <c r="G98" s="27">
        <v>-0.13439100000000001</v>
      </c>
      <c r="H98" s="22">
        <f t="shared" si="107"/>
        <v>-17.918800000000001</v>
      </c>
      <c r="I98" s="20"/>
      <c r="J98" s="16"/>
      <c r="K98" s="35"/>
      <c r="L98" s="16"/>
      <c r="M98" s="16">
        <f t="shared" si="96"/>
        <v>0</v>
      </c>
      <c r="N98" s="35"/>
      <c r="O98" s="16"/>
      <c r="P98" s="16">
        <f t="shared" si="97"/>
        <v>0</v>
      </c>
      <c r="Q98" s="35"/>
      <c r="R98" s="16"/>
      <c r="S98" s="16">
        <f t="shared" si="98"/>
        <v>0</v>
      </c>
      <c r="T98" s="35"/>
      <c r="U98" s="16"/>
      <c r="V98" s="16">
        <f t="shared" si="99"/>
        <v>0</v>
      </c>
      <c r="W98" s="35"/>
      <c r="X98" s="16"/>
      <c r="Y98" s="16">
        <f t="shared" si="100"/>
        <v>0</v>
      </c>
      <c r="Z98" s="35"/>
      <c r="AA98" s="16"/>
      <c r="AB98" s="16">
        <f t="shared" si="101"/>
        <v>0</v>
      </c>
      <c r="AC98" s="20">
        <f t="shared" si="102"/>
        <v>0</v>
      </c>
      <c r="AD98" s="16"/>
      <c r="AE98" s="16">
        <f t="shared" si="103"/>
        <v>0</v>
      </c>
      <c r="AF98" s="34" t="e">
        <f t="shared" si="104"/>
        <v>#DIV/0!</v>
      </c>
      <c r="AG98" s="16" t="e">
        <f t="shared" si="105"/>
        <v>#DIV/0!</v>
      </c>
      <c r="AH98" s="26" t="e">
        <f t="shared" si="106"/>
        <v>#DIV/0!</v>
      </c>
      <c r="AJ98" s="31"/>
      <c r="BA98" t="s">
        <v>36</v>
      </c>
    </row>
    <row r="99" spans="1:53">
      <c r="A99" s="194"/>
      <c r="B99" s="195"/>
      <c r="C99" s="7">
        <v>528.84900000000005</v>
      </c>
      <c r="D99">
        <v>15</v>
      </c>
      <c r="E99" s="27">
        <v>0.84965000000000002</v>
      </c>
      <c r="F99" s="27">
        <v>2.1000000000000001E-4</v>
      </c>
      <c r="G99" s="27">
        <v>-0.176955</v>
      </c>
      <c r="H99" s="22">
        <f t="shared" si="107"/>
        <v>-23.594000000000001</v>
      </c>
      <c r="I99" s="20"/>
      <c r="J99" s="16"/>
      <c r="K99" s="35"/>
      <c r="L99" s="16"/>
      <c r="M99" s="16">
        <f t="shared" si="96"/>
        <v>0</v>
      </c>
      <c r="N99" s="35"/>
      <c r="O99" s="16"/>
      <c r="P99" s="16">
        <f t="shared" si="97"/>
        <v>0</v>
      </c>
      <c r="Q99" s="35"/>
      <c r="R99" s="16"/>
      <c r="S99" s="16">
        <f t="shared" si="98"/>
        <v>0</v>
      </c>
      <c r="T99" s="35"/>
      <c r="U99" s="16"/>
      <c r="V99" s="16">
        <f t="shared" si="99"/>
        <v>0</v>
      </c>
      <c r="W99" s="35"/>
      <c r="X99" s="16"/>
      <c r="Y99" s="16">
        <f t="shared" si="100"/>
        <v>0</v>
      </c>
      <c r="Z99" s="35"/>
      <c r="AA99" s="16"/>
      <c r="AB99" s="16">
        <f t="shared" si="101"/>
        <v>0</v>
      </c>
      <c r="AC99" s="20">
        <f t="shared" si="102"/>
        <v>0</v>
      </c>
      <c r="AD99" s="16"/>
      <c r="AE99" s="16">
        <f t="shared" si="103"/>
        <v>0</v>
      </c>
      <c r="AF99" s="34" t="e">
        <f t="shared" si="104"/>
        <v>#DIV/0!</v>
      </c>
      <c r="AG99" s="16" t="e">
        <f t="shared" si="105"/>
        <v>#DIV/0!</v>
      </c>
      <c r="AH99" s="26" t="e">
        <f t="shared" si="106"/>
        <v>#DIV/0!</v>
      </c>
    </row>
    <row r="100" spans="1:53">
      <c r="A100" s="194"/>
      <c r="B100" s="195"/>
      <c r="C100" s="7">
        <v>705.13199999999995</v>
      </c>
      <c r="D100">
        <v>20</v>
      </c>
      <c r="E100" s="27">
        <v>0.81969000000000003</v>
      </c>
      <c r="F100" s="27">
        <v>2.0000000000000001E-4</v>
      </c>
      <c r="G100" s="27">
        <v>-0.219973</v>
      </c>
      <c r="H100" s="22">
        <f t="shared" si="107"/>
        <v>-29.329733333333333</v>
      </c>
      <c r="I100" s="20"/>
      <c r="J100" s="16"/>
      <c r="K100" s="35"/>
      <c r="L100" s="16"/>
      <c r="M100" s="16">
        <f t="shared" si="96"/>
        <v>0</v>
      </c>
      <c r="N100" s="35"/>
      <c r="O100" s="16"/>
      <c r="P100" s="16">
        <f t="shared" si="97"/>
        <v>0</v>
      </c>
      <c r="Q100" s="35"/>
      <c r="R100" s="16"/>
      <c r="S100" s="16">
        <f t="shared" si="98"/>
        <v>0</v>
      </c>
      <c r="T100" s="35"/>
      <c r="U100" s="16"/>
      <c r="V100" s="16">
        <f t="shared" si="99"/>
        <v>0</v>
      </c>
      <c r="W100" s="35"/>
      <c r="X100" s="16"/>
      <c r="Y100" s="16">
        <f t="shared" si="100"/>
        <v>0</v>
      </c>
      <c r="Z100" s="35"/>
      <c r="AA100" s="16"/>
      <c r="AB100" s="16">
        <f t="shared" si="101"/>
        <v>0</v>
      </c>
      <c r="AC100" s="20">
        <f t="shared" si="102"/>
        <v>0</v>
      </c>
      <c r="AD100" s="16"/>
      <c r="AE100" s="16">
        <f t="shared" si="103"/>
        <v>0</v>
      </c>
      <c r="AF100" s="34" t="e">
        <f t="shared" si="104"/>
        <v>#DIV/0!</v>
      </c>
      <c r="AG100" s="16" t="e">
        <f t="shared" si="105"/>
        <v>#DIV/0!</v>
      </c>
      <c r="AH100" s="26" t="e">
        <f t="shared" si="106"/>
        <v>#DIV/0!</v>
      </c>
    </row>
    <row r="101" spans="1:53" s="17" customFormat="1">
      <c r="A101" s="196"/>
      <c r="B101" s="197"/>
      <c r="C101" s="19">
        <v>881.41399999999999</v>
      </c>
      <c r="D101" s="17">
        <v>25</v>
      </c>
      <c r="E101" s="28">
        <v>0.79061000000000003</v>
      </c>
      <c r="F101" s="28">
        <v>2.0000000000000001E-4</v>
      </c>
      <c r="G101" s="28">
        <v>-0.26484600000000003</v>
      </c>
      <c r="H101" s="30">
        <f t="shared" si="107"/>
        <v>-35.312800000000003</v>
      </c>
      <c r="I101" s="21"/>
      <c r="J101" s="18"/>
      <c r="K101" s="124"/>
      <c r="L101" s="18"/>
      <c r="M101" s="18">
        <f t="shared" si="96"/>
        <v>0</v>
      </c>
      <c r="N101" s="124"/>
      <c r="O101" s="18"/>
      <c r="P101" s="18">
        <f t="shared" si="97"/>
        <v>0</v>
      </c>
      <c r="Q101" s="124"/>
      <c r="R101" s="18"/>
      <c r="S101" s="18">
        <f t="shared" si="98"/>
        <v>0</v>
      </c>
      <c r="T101" s="124"/>
      <c r="U101" s="18"/>
      <c r="V101" s="18">
        <f t="shared" si="99"/>
        <v>0</v>
      </c>
      <c r="W101" s="124"/>
      <c r="X101" s="18"/>
      <c r="Y101" s="18">
        <f t="shared" si="100"/>
        <v>0</v>
      </c>
      <c r="Z101" s="124"/>
      <c r="AA101" s="18"/>
      <c r="AB101" s="18">
        <f t="shared" si="101"/>
        <v>0</v>
      </c>
      <c r="AC101" s="21">
        <f t="shared" si="102"/>
        <v>0</v>
      </c>
      <c r="AD101" s="18"/>
      <c r="AE101" s="18">
        <f t="shared" si="103"/>
        <v>0</v>
      </c>
      <c r="AF101" s="125" t="e">
        <f t="shared" si="104"/>
        <v>#DIV/0!</v>
      </c>
      <c r="AG101" s="18" t="e">
        <f t="shared" si="105"/>
        <v>#DIV/0!</v>
      </c>
      <c r="AH101" s="33" t="e">
        <f t="shared" si="106"/>
        <v>#DIV/0!</v>
      </c>
      <c r="AI101" s="19"/>
      <c r="AK101" s="19"/>
    </row>
    <row r="102" spans="1:53" ht="15" customHeight="1">
      <c r="E102" s="27"/>
      <c r="F102" s="27"/>
      <c r="G102" s="27"/>
      <c r="H102" s="22"/>
      <c r="I102" s="20"/>
      <c r="J102" s="16"/>
      <c r="K102" s="35"/>
      <c r="L102" s="16"/>
      <c r="M102" s="16"/>
      <c r="N102" s="35"/>
      <c r="O102" s="16"/>
      <c r="P102" s="16"/>
      <c r="Q102" s="35"/>
      <c r="R102" s="16"/>
      <c r="S102" s="16"/>
      <c r="T102" s="35"/>
      <c r="U102" s="16"/>
      <c r="V102" s="16"/>
      <c r="W102" s="35"/>
      <c r="X102" s="16"/>
      <c r="Y102" s="16"/>
      <c r="Z102" s="35"/>
      <c r="AA102" s="16"/>
      <c r="AB102" s="16"/>
      <c r="AC102" s="20"/>
      <c r="AD102" s="16"/>
      <c r="AE102" s="16"/>
      <c r="AF102" s="34"/>
      <c r="AG102" s="16"/>
      <c r="AH102" s="26"/>
    </row>
    <row r="103" spans="1:53" s="128" customFormat="1" ht="15" customHeight="1">
      <c r="C103" s="136"/>
      <c r="E103" s="129"/>
      <c r="F103" s="129"/>
      <c r="G103" s="129"/>
      <c r="H103" s="130"/>
      <c r="I103" s="131"/>
      <c r="J103" s="132"/>
      <c r="K103" s="133"/>
      <c r="L103" s="132"/>
      <c r="M103" s="132"/>
      <c r="N103" s="133"/>
      <c r="O103" s="132"/>
      <c r="P103" s="132"/>
      <c r="Q103" s="133"/>
      <c r="R103" s="132"/>
      <c r="S103" s="132"/>
      <c r="T103" s="133"/>
      <c r="U103" s="132"/>
      <c r="V103" s="132"/>
      <c r="W103" s="133"/>
      <c r="X103" s="132"/>
      <c r="Y103" s="132"/>
      <c r="Z103" s="133"/>
      <c r="AA103" s="132"/>
      <c r="AB103" s="132"/>
      <c r="AC103" s="131"/>
      <c r="AD103" s="132"/>
      <c r="AE103" s="132"/>
      <c r="AF103" s="134"/>
      <c r="AG103" s="132"/>
      <c r="AH103" s="135"/>
      <c r="AI103" s="136"/>
      <c r="AK103" s="136"/>
    </row>
    <row r="104" spans="1:53" s="128" customFormat="1" ht="15" customHeight="1">
      <c r="C104" s="136"/>
      <c r="E104" s="129"/>
      <c r="F104" s="129"/>
      <c r="G104" s="129"/>
      <c r="H104" s="130"/>
      <c r="I104" s="131"/>
      <c r="J104" s="132"/>
      <c r="K104" s="133"/>
      <c r="L104" s="132"/>
      <c r="M104" s="132"/>
      <c r="N104" s="133"/>
      <c r="O104" s="132"/>
      <c r="P104" s="132"/>
      <c r="Q104" s="133"/>
      <c r="R104" s="132"/>
      <c r="S104" s="132"/>
      <c r="T104" s="133"/>
      <c r="U104" s="132"/>
      <c r="V104" s="132"/>
      <c r="W104" s="133"/>
      <c r="X104" s="132"/>
      <c r="Y104" s="132"/>
      <c r="Z104" s="133"/>
      <c r="AA104" s="132"/>
      <c r="AB104" s="132"/>
      <c r="AC104" s="131"/>
      <c r="AD104" s="132"/>
      <c r="AE104" s="132"/>
      <c r="AF104" s="134"/>
      <c r="AG104" s="132"/>
      <c r="AH104" s="135"/>
      <c r="AI104" s="136"/>
      <c r="AK104" s="136"/>
    </row>
    <row r="105" spans="1:53" ht="15" customHeight="1">
      <c r="E105" s="27"/>
      <c r="F105" s="27"/>
      <c r="G105" s="27"/>
      <c r="H105" s="22"/>
      <c r="I105" s="20"/>
      <c r="J105" s="16"/>
      <c r="K105" s="35"/>
      <c r="L105" s="16"/>
      <c r="M105" s="16"/>
      <c r="N105" s="35"/>
      <c r="O105" s="16"/>
      <c r="P105" s="16"/>
      <c r="Q105" s="35"/>
      <c r="R105" s="16"/>
      <c r="S105" s="16"/>
      <c r="T105" s="35"/>
      <c r="U105" s="16"/>
      <c r="V105" s="16"/>
      <c r="W105" s="35"/>
      <c r="X105" s="16"/>
      <c r="Y105" s="16"/>
      <c r="Z105" s="35"/>
      <c r="AA105" s="16"/>
      <c r="AB105" s="16"/>
      <c r="AC105" s="20"/>
      <c r="AD105" s="16"/>
      <c r="AE105" s="16"/>
      <c r="AF105" s="34"/>
      <c r="AG105" s="16"/>
      <c r="AH105" s="26"/>
    </row>
    <row r="106" spans="1:53" s="42" customFormat="1">
      <c r="A106" s="36" t="s">
        <v>1</v>
      </c>
      <c r="B106" s="36" t="s">
        <v>60</v>
      </c>
      <c r="C106" s="41"/>
      <c r="I106" s="43" t="s">
        <v>22</v>
      </c>
      <c r="K106" s="43" t="s">
        <v>25</v>
      </c>
      <c r="N106" s="43" t="s">
        <v>26</v>
      </c>
      <c r="O106" s="36"/>
      <c r="P106" s="36"/>
      <c r="Q106" s="43" t="s">
        <v>27</v>
      </c>
      <c r="T106" s="43" t="s">
        <v>28</v>
      </c>
      <c r="U106" s="36"/>
      <c r="V106" s="36"/>
      <c r="W106" s="43" t="s">
        <v>29</v>
      </c>
      <c r="Z106" s="43" t="s">
        <v>54</v>
      </c>
      <c r="AC106" s="43" t="s">
        <v>30</v>
      </c>
      <c r="AF106" s="43" t="s">
        <v>34</v>
      </c>
      <c r="AI106" s="43"/>
      <c r="AK106" s="43"/>
    </row>
    <row r="107" spans="1:53" s="39" customFormat="1">
      <c r="A107" s="37" t="s">
        <v>15</v>
      </c>
      <c r="B107" s="38" t="s">
        <v>53</v>
      </c>
      <c r="C107" s="44" t="s">
        <v>21</v>
      </c>
      <c r="D107" s="37" t="s">
        <v>17</v>
      </c>
      <c r="E107" s="37" t="s">
        <v>18</v>
      </c>
      <c r="F107" s="37" t="s">
        <v>19</v>
      </c>
      <c r="G107" s="37" t="s">
        <v>20</v>
      </c>
      <c r="H107" s="37" t="s">
        <v>35</v>
      </c>
      <c r="I107" s="44" t="s">
        <v>23</v>
      </c>
      <c r="J107" s="37" t="s">
        <v>24</v>
      </c>
      <c r="K107" s="44" t="s">
        <v>31</v>
      </c>
      <c r="L107" s="37" t="s">
        <v>32</v>
      </c>
      <c r="M107" s="37" t="s">
        <v>33</v>
      </c>
      <c r="N107" s="44" t="s">
        <v>31</v>
      </c>
      <c r="O107" s="37" t="s">
        <v>32</v>
      </c>
      <c r="P107" s="37" t="s">
        <v>33</v>
      </c>
      <c r="Q107" s="44" t="s">
        <v>31</v>
      </c>
      <c r="R107" s="37" t="s">
        <v>32</v>
      </c>
      <c r="S107" s="37" t="s">
        <v>33</v>
      </c>
      <c r="T107" s="44" t="s">
        <v>31</v>
      </c>
      <c r="U107" s="37" t="s">
        <v>32</v>
      </c>
      <c r="V107" s="37" t="s">
        <v>33</v>
      </c>
      <c r="W107" s="44" t="s">
        <v>31</v>
      </c>
      <c r="X107" s="37" t="s">
        <v>32</v>
      </c>
      <c r="Y107" s="37" t="s">
        <v>33</v>
      </c>
      <c r="Z107" s="44" t="s">
        <v>31</v>
      </c>
      <c r="AA107" s="37" t="s">
        <v>32</v>
      </c>
      <c r="AB107" s="37" t="s">
        <v>33</v>
      </c>
      <c r="AC107" s="44" t="s">
        <v>31</v>
      </c>
      <c r="AD107" s="37" t="s">
        <v>32</v>
      </c>
      <c r="AE107" s="37" t="s">
        <v>33</v>
      </c>
      <c r="AF107" s="44" t="s">
        <v>31</v>
      </c>
      <c r="AG107" s="37" t="s">
        <v>32</v>
      </c>
      <c r="AH107" s="37" t="s">
        <v>33</v>
      </c>
      <c r="AI107" s="44"/>
      <c r="AJ107" s="37"/>
      <c r="AK107" s="44"/>
      <c r="AL107" s="37"/>
      <c r="AM107" s="37"/>
    </row>
    <row r="108" spans="1:53" s="39" customFormat="1">
      <c r="A108" s="37" t="s">
        <v>16</v>
      </c>
      <c r="B108" s="38" t="s">
        <v>70</v>
      </c>
      <c r="C108" s="45">
        <v>0</v>
      </c>
      <c r="D108" s="39">
        <v>0</v>
      </c>
      <c r="E108" s="46">
        <v>1.16862</v>
      </c>
      <c r="F108" s="46">
        <v>3.8999999999999999E-4</v>
      </c>
      <c r="G108" s="46">
        <v>0.14429</v>
      </c>
      <c r="H108" s="47">
        <f>G108/0.0075</f>
        <v>19.238666666666667</v>
      </c>
      <c r="I108" s="48">
        <v>0.96201999999999999</v>
      </c>
      <c r="J108" s="49">
        <v>3.7979600000000002E-2</v>
      </c>
      <c r="K108" s="45"/>
      <c r="N108" s="45"/>
      <c r="Q108" s="45">
        <v>0</v>
      </c>
      <c r="R108" s="39">
        <v>0</v>
      </c>
      <c r="S108" s="50">
        <f t="shared" ref="S108:S117" si="108">Q108+R108</f>
        <v>0</v>
      </c>
      <c r="T108" s="45"/>
      <c r="U108" s="39">
        <v>0</v>
      </c>
      <c r="V108" s="50">
        <f t="shared" ref="V108:V109" si="109">T108+U108</f>
        <v>0</v>
      </c>
      <c r="W108" s="45">
        <v>0</v>
      </c>
      <c r="X108" s="39">
        <v>0</v>
      </c>
      <c r="Y108" s="50">
        <f t="shared" ref="Y108" si="110">W108+X108</f>
        <v>0</v>
      </c>
      <c r="Z108" s="45">
        <v>0</v>
      </c>
      <c r="AA108" s="39">
        <v>0</v>
      </c>
      <c r="AB108" s="50">
        <f t="shared" ref="AB108" si="111">Z108+AA108</f>
        <v>0</v>
      </c>
      <c r="AC108" s="51">
        <f t="shared" ref="AC108:AD108" si="112">(Q108+T108+W108+Z108)/1000</f>
        <v>0</v>
      </c>
      <c r="AD108" s="51">
        <f t="shared" si="112"/>
        <v>0</v>
      </c>
      <c r="AE108" s="39">
        <v>0</v>
      </c>
      <c r="AF108" s="45"/>
      <c r="AI108" s="51"/>
      <c r="AJ108" s="50"/>
      <c r="AK108" s="51"/>
      <c r="AM108" s="47"/>
    </row>
    <row r="109" spans="1:53" s="39" customFormat="1">
      <c r="A109" s="37" t="s">
        <v>77</v>
      </c>
      <c r="B109" s="39" t="s">
        <v>79</v>
      </c>
      <c r="C109" s="45">
        <v>3.5259299999999998</v>
      </c>
      <c r="D109" s="39">
        <v>0.1</v>
      </c>
      <c r="E109" s="46">
        <v>1.1294</v>
      </c>
      <c r="F109" s="46">
        <v>3.6999999999999999E-4</v>
      </c>
      <c r="G109" s="46">
        <v>0.114574</v>
      </c>
      <c r="H109" s="47">
        <f t="shared" ref="H109" si="113">G109/0.0075</f>
        <v>15.276533333333333</v>
      </c>
      <c r="I109" s="48">
        <v>0.961341</v>
      </c>
      <c r="J109" s="49">
        <v>3.8658999999999999E-2</v>
      </c>
      <c r="K109" s="52">
        <v>90070</v>
      </c>
      <c r="L109" s="50">
        <v>6444</v>
      </c>
      <c r="M109" s="50">
        <f>K109+L109</f>
        <v>96514</v>
      </c>
      <c r="N109" s="52">
        <v>2526000</v>
      </c>
      <c r="O109" s="50">
        <v>901500</v>
      </c>
      <c r="P109" s="50">
        <f>N109+O109</f>
        <v>3427500</v>
      </c>
      <c r="Q109" s="52">
        <v>58.04</v>
      </c>
      <c r="R109" s="50">
        <v>7.9509999999999996</v>
      </c>
      <c r="S109" s="50">
        <f t="shared" si="108"/>
        <v>65.991</v>
      </c>
      <c r="T109" s="52">
        <v>0.2223</v>
      </c>
      <c r="U109" s="50">
        <v>1.2749999999999999E-2</v>
      </c>
      <c r="V109" s="50">
        <f t="shared" si="109"/>
        <v>0.23505000000000001</v>
      </c>
      <c r="W109" s="52">
        <v>1.0790000000000001E-3</v>
      </c>
      <c r="X109" s="50">
        <v>0</v>
      </c>
      <c r="Y109" s="50">
        <f>W109+X109</f>
        <v>1.0790000000000001E-3</v>
      </c>
      <c r="Z109" s="52">
        <v>0</v>
      </c>
      <c r="AA109" s="50">
        <v>0</v>
      </c>
      <c r="AB109" s="50">
        <f>Z109+AA109</f>
        <v>0</v>
      </c>
      <c r="AC109" s="51">
        <f>(Q109+T109+W109+Z109)/1000</f>
        <v>5.826337899999999E-2</v>
      </c>
      <c r="AD109" s="51">
        <f>(R109+U109+X109+AA109)/1000</f>
        <v>7.9637499999999986E-3</v>
      </c>
      <c r="AE109" s="50">
        <f>AC109+AD109</f>
        <v>6.6227128999999996E-2</v>
      </c>
      <c r="AF109" s="53">
        <f>Q109/AC109/1000</f>
        <v>0.99616604797329056</v>
      </c>
      <c r="AG109" s="53">
        <f>R109/AD109/1000</f>
        <v>0.99839899544812438</v>
      </c>
      <c r="AH109" s="47">
        <f>S109/AE109</f>
        <v>996.4345578078736</v>
      </c>
      <c r="AI109" s="51"/>
      <c r="AJ109" s="50"/>
      <c r="AK109" s="51"/>
      <c r="AL109" s="47"/>
      <c r="AM109" s="47"/>
    </row>
    <row r="110" spans="1:53" s="39" customFormat="1">
      <c r="A110" s="37" t="s">
        <v>62</v>
      </c>
      <c r="B110" s="40" t="s">
        <v>63</v>
      </c>
      <c r="C110" s="45">
        <v>35.256599999999999</v>
      </c>
      <c r="D110" s="39">
        <v>1</v>
      </c>
      <c r="E110" s="46">
        <v>1.1160399999999999</v>
      </c>
      <c r="F110" s="46">
        <v>3.8999999999999999E-4</v>
      </c>
      <c r="G110" s="46">
        <v>0.103975</v>
      </c>
      <c r="H110" s="47">
        <f>G110/0.0075</f>
        <v>13.863333333333333</v>
      </c>
      <c r="I110" s="48">
        <v>0.95976099999999998</v>
      </c>
      <c r="J110" s="49">
        <v>4.0239299999999999E-2</v>
      </c>
      <c r="K110" s="52">
        <v>86470</v>
      </c>
      <c r="L110" s="50">
        <v>6314</v>
      </c>
      <c r="M110" s="50">
        <f t="shared" ref="M110:M117" si="114">K110+L110</f>
        <v>92784</v>
      </c>
      <c r="N110" s="52">
        <v>2525000</v>
      </c>
      <c r="O110" s="50">
        <v>901300</v>
      </c>
      <c r="P110" s="50">
        <f t="shared" ref="P110:P117" si="115">N110+O110</f>
        <v>3426300</v>
      </c>
      <c r="Q110" s="52">
        <v>1339</v>
      </c>
      <c r="R110" s="50">
        <v>186.5</v>
      </c>
      <c r="S110" s="50">
        <f t="shared" si="108"/>
        <v>1525.5</v>
      </c>
      <c r="T110" s="52">
        <v>35.020000000000003</v>
      </c>
      <c r="U110" s="50">
        <v>2.25</v>
      </c>
      <c r="V110" s="50">
        <f>T110+U110</f>
        <v>37.270000000000003</v>
      </c>
      <c r="W110" s="52">
        <v>1.7969999999999999</v>
      </c>
      <c r="X110" s="50">
        <v>4.1680000000000002E-2</v>
      </c>
      <c r="Y110" s="50">
        <f t="shared" ref="Y110:Y117" si="116">W110+X110</f>
        <v>1.8386799999999999</v>
      </c>
      <c r="Z110" s="52">
        <v>1.584E-2</v>
      </c>
      <c r="AA110" s="50">
        <v>1.76E-4</v>
      </c>
      <c r="AB110" s="50">
        <f t="shared" ref="AB110:AB117" si="117">Z110+AA110</f>
        <v>1.6015999999999999E-2</v>
      </c>
      <c r="AC110" s="51">
        <f t="shared" ref="AC110:AD115" si="118">(Q110+T110+W110+Z110)/1000</f>
        <v>1.3758328399999999</v>
      </c>
      <c r="AD110" s="51">
        <f t="shared" si="118"/>
        <v>0.18879185600000004</v>
      </c>
      <c r="AE110" s="50">
        <f t="shared" ref="AE110:AE117" si="119">AC110+AD110</f>
        <v>1.5646246960000001</v>
      </c>
      <c r="AF110" s="53">
        <f t="shared" ref="AF110:AG115" si="120">Q110/AC110/1000</f>
        <v>0.97322869542785451</v>
      </c>
      <c r="AG110" s="53">
        <f t="shared" si="120"/>
        <v>0.98786040855491131</v>
      </c>
      <c r="AH110" s="47">
        <f t="shared" ref="AH110:AH117" si="121">S110/AE110</f>
        <v>974.99419758615386</v>
      </c>
      <c r="AI110" s="51"/>
      <c r="AJ110" s="50"/>
      <c r="AK110" s="51"/>
      <c r="AL110" s="47"/>
      <c r="AM110" s="47"/>
    </row>
    <row r="111" spans="1:53" s="39" customFormat="1">
      <c r="A111" s="202" t="e" vm="2">
        <v>#VALUE!</v>
      </c>
      <c r="B111" s="203"/>
      <c r="C111" s="45">
        <v>141.02600000000001</v>
      </c>
      <c r="D111" s="39">
        <v>4</v>
      </c>
      <c r="E111" s="46">
        <v>1.0836699999999999</v>
      </c>
      <c r="F111" s="46">
        <v>3.8000000000000002E-4</v>
      </c>
      <c r="G111" s="46">
        <v>7.7210000000000001E-2</v>
      </c>
      <c r="H111" s="47">
        <f t="shared" ref="H111:H117" si="122">G111/0.0075</f>
        <v>10.294666666666668</v>
      </c>
      <c r="I111" s="48">
        <v>0.95454700000000003</v>
      </c>
      <c r="J111" s="49">
        <v>4.54525E-2</v>
      </c>
      <c r="K111" s="52">
        <v>75420</v>
      </c>
      <c r="L111" s="50">
        <v>5915</v>
      </c>
      <c r="M111" s="50">
        <f t="shared" si="114"/>
        <v>81335</v>
      </c>
      <c r="N111" s="52">
        <v>2519000</v>
      </c>
      <c r="O111" s="50">
        <v>900600</v>
      </c>
      <c r="P111" s="50">
        <f t="shared" si="115"/>
        <v>3419600</v>
      </c>
      <c r="Q111" s="52">
        <v>4758</v>
      </c>
      <c r="R111" s="50">
        <v>715.2</v>
      </c>
      <c r="S111" s="50">
        <f t="shared" si="108"/>
        <v>5473.2</v>
      </c>
      <c r="T111" s="52">
        <v>456.4</v>
      </c>
      <c r="U111" s="50">
        <v>32.99</v>
      </c>
      <c r="V111" s="50">
        <f>T111+U111</f>
        <v>489.39</v>
      </c>
      <c r="W111" s="52">
        <v>94.27</v>
      </c>
      <c r="X111" s="50">
        <v>2.468</v>
      </c>
      <c r="Y111" s="50">
        <f t="shared" si="116"/>
        <v>96.738</v>
      </c>
      <c r="Z111" s="52">
        <v>3.613</v>
      </c>
      <c r="AA111" s="50">
        <v>4.2560000000000001E-2</v>
      </c>
      <c r="AB111" s="50">
        <f t="shared" si="117"/>
        <v>3.6555599999999999</v>
      </c>
      <c r="AC111" s="51">
        <f t="shared" si="118"/>
        <v>5.3122830000000008</v>
      </c>
      <c r="AD111" s="51">
        <f t="shared" si="118"/>
        <v>0.75070055999999996</v>
      </c>
      <c r="AE111" s="50">
        <f t="shared" si="119"/>
        <v>6.062983560000001</v>
      </c>
      <c r="AF111" s="53">
        <f t="shared" si="120"/>
        <v>0.8956601144931472</v>
      </c>
      <c r="AG111" s="53">
        <f t="shared" si="120"/>
        <v>0.95271009255674466</v>
      </c>
      <c r="AH111" s="47">
        <f t="shared" si="121"/>
        <v>902.72387279902159</v>
      </c>
      <c r="AI111" s="51"/>
      <c r="AJ111" s="50"/>
      <c r="AK111" s="51"/>
      <c r="AL111" s="47"/>
      <c r="AM111" s="47"/>
    </row>
    <row r="112" spans="1:53" s="39" customFormat="1">
      <c r="A112" s="202"/>
      <c r="B112" s="203"/>
      <c r="C112" s="45">
        <v>246.79599999999999</v>
      </c>
      <c r="D112" s="39">
        <v>7</v>
      </c>
      <c r="E112" s="46">
        <v>1.0490999999999999</v>
      </c>
      <c r="F112" s="46">
        <v>3.4000000000000002E-4</v>
      </c>
      <c r="G112" s="46">
        <v>4.6802000000000003E-2</v>
      </c>
      <c r="H112" s="47">
        <f t="shared" si="122"/>
        <v>6.2402666666666677</v>
      </c>
      <c r="I112" s="48">
        <v>0.94977400000000001</v>
      </c>
      <c r="J112" s="49">
        <v>5.0226300000000001E-2</v>
      </c>
      <c r="K112" s="52">
        <v>65570</v>
      </c>
      <c r="L112" s="50">
        <v>5534</v>
      </c>
      <c r="M112" s="50">
        <f t="shared" si="114"/>
        <v>71104</v>
      </c>
      <c r="N112" s="52">
        <v>2514000</v>
      </c>
      <c r="O112" s="50">
        <v>899900</v>
      </c>
      <c r="P112" s="50">
        <f t="shared" si="115"/>
        <v>3413900</v>
      </c>
      <c r="Q112" s="52">
        <v>7121</v>
      </c>
      <c r="R112" s="50">
        <v>1171</v>
      </c>
      <c r="S112" s="50">
        <f t="shared" si="108"/>
        <v>8292</v>
      </c>
      <c r="T112" s="52">
        <v>1086</v>
      </c>
      <c r="U112" s="50">
        <v>91.36</v>
      </c>
      <c r="V112" s="50">
        <f>T112+U112</f>
        <v>1177.3599999999999</v>
      </c>
      <c r="W112" s="52">
        <v>361.4</v>
      </c>
      <c r="X112" s="50">
        <v>11.79</v>
      </c>
      <c r="Y112" s="50">
        <f t="shared" si="116"/>
        <v>373.19</v>
      </c>
      <c r="Z112" s="52">
        <v>26.1</v>
      </c>
      <c r="AA112" s="50">
        <v>0.3679</v>
      </c>
      <c r="AB112" s="50">
        <f t="shared" si="117"/>
        <v>26.4679</v>
      </c>
      <c r="AC112" s="51">
        <f t="shared" si="118"/>
        <v>8.5945</v>
      </c>
      <c r="AD112" s="51">
        <f t="shared" si="118"/>
        <v>1.2745178999999998</v>
      </c>
      <c r="AE112" s="50">
        <f t="shared" si="119"/>
        <v>9.8690178999999993</v>
      </c>
      <c r="AF112" s="53">
        <f t="shared" si="120"/>
        <v>0.82855314445284778</v>
      </c>
      <c r="AG112" s="53">
        <f t="shared" si="120"/>
        <v>0.91877877901911009</v>
      </c>
      <c r="AH112" s="47">
        <f t="shared" si="121"/>
        <v>840.20518394236581</v>
      </c>
      <c r="AI112" s="51"/>
      <c r="AJ112" s="50"/>
      <c r="AK112" s="51"/>
      <c r="AL112" s="47"/>
      <c r="AM112" s="47"/>
      <c r="BA112" s="39" t="s">
        <v>36</v>
      </c>
    </row>
    <row r="113" spans="1:53" s="39" customFormat="1">
      <c r="A113" s="202"/>
      <c r="B113" s="203"/>
      <c r="C113" s="45">
        <v>352.59300000000002</v>
      </c>
      <c r="D113" s="39">
        <v>10</v>
      </c>
      <c r="E113" s="46">
        <v>1.0170999999999999</v>
      </c>
      <c r="F113" s="46">
        <v>3.5E-4</v>
      </c>
      <c r="G113" s="46">
        <v>1.6813000000000002E-2</v>
      </c>
      <c r="H113" s="47">
        <f t="shared" si="122"/>
        <v>2.2417333333333338</v>
      </c>
      <c r="I113" s="48">
        <v>0.94509200000000004</v>
      </c>
      <c r="J113" s="49">
        <v>5.4908400000000003E-2</v>
      </c>
      <c r="K113" s="52">
        <v>56700</v>
      </c>
      <c r="L113" s="50">
        <v>5169</v>
      </c>
      <c r="M113" s="50">
        <f t="shared" si="114"/>
        <v>61869</v>
      </c>
      <c r="N113" s="52">
        <v>2508000</v>
      </c>
      <c r="O113" s="50">
        <v>899200</v>
      </c>
      <c r="P113" s="50">
        <f t="shared" si="115"/>
        <v>3407200</v>
      </c>
      <c r="Q113" s="52">
        <v>8775</v>
      </c>
      <c r="R113" s="50">
        <v>1566</v>
      </c>
      <c r="S113" s="50">
        <f t="shared" si="108"/>
        <v>10341</v>
      </c>
      <c r="T113" s="52">
        <v>1793</v>
      </c>
      <c r="U113" s="50">
        <v>169.6</v>
      </c>
      <c r="V113" s="50">
        <f t="shared" ref="V113:V117" si="123">T113+U113</f>
        <v>1962.6</v>
      </c>
      <c r="W113" s="52">
        <v>745.8</v>
      </c>
      <c r="X113" s="50">
        <v>30.36</v>
      </c>
      <c r="Y113" s="50">
        <f t="shared" si="116"/>
        <v>776.16</v>
      </c>
      <c r="Z113" s="52">
        <v>83.55</v>
      </c>
      <c r="AA113" s="50">
        <v>1.4059999999999999</v>
      </c>
      <c r="AB113" s="50">
        <f t="shared" si="117"/>
        <v>84.956000000000003</v>
      </c>
      <c r="AC113" s="51">
        <f t="shared" si="118"/>
        <v>11.397349999999999</v>
      </c>
      <c r="AD113" s="51">
        <f t="shared" si="118"/>
        <v>1.7673659999999998</v>
      </c>
      <c r="AE113" s="50">
        <f t="shared" si="119"/>
        <v>13.164715999999999</v>
      </c>
      <c r="AF113" s="53">
        <f t="shared" si="120"/>
        <v>0.76991581376372586</v>
      </c>
      <c r="AG113" s="53">
        <f t="shared" si="120"/>
        <v>0.88606434660392941</v>
      </c>
      <c r="AH113" s="47">
        <f t="shared" si="121"/>
        <v>785.50877968047325</v>
      </c>
      <c r="AI113" s="51"/>
      <c r="AJ113" s="50"/>
      <c r="AK113" s="51"/>
      <c r="AL113" s="47"/>
      <c r="AM113" s="47"/>
    </row>
    <row r="114" spans="1:53" s="39" customFormat="1">
      <c r="A114" s="202"/>
      <c r="B114" s="203"/>
      <c r="C114" s="45">
        <v>705.18499999999995</v>
      </c>
      <c r="D114" s="39">
        <v>20</v>
      </c>
      <c r="E114" s="46">
        <v>0.92530999999999997</v>
      </c>
      <c r="F114" s="46">
        <v>3.5E-4</v>
      </c>
      <c r="G114" s="46">
        <v>-8.0718999999999999E-2</v>
      </c>
      <c r="H114" s="47">
        <f t="shared" si="122"/>
        <v>-10.762533333333334</v>
      </c>
      <c r="I114" s="48">
        <v>0.93108100000000005</v>
      </c>
      <c r="J114" s="49">
        <v>6.8918499999999994E-2</v>
      </c>
      <c r="K114" s="52">
        <v>33160</v>
      </c>
      <c r="L114" s="50">
        <v>4134</v>
      </c>
      <c r="M114" s="50">
        <f t="shared" si="114"/>
        <v>37294</v>
      </c>
      <c r="N114" s="52">
        <v>2486000</v>
      </c>
      <c r="O114" s="50">
        <v>896700</v>
      </c>
      <c r="P114" s="50">
        <f t="shared" si="115"/>
        <v>3382700</v>
      </c>
      <c r="Q114" s="52">
        <v>11230</v>
      </c>
      <c r="R114" s="50">
        <v>2447</v>
      </c>
      <c r="S114" s="50">
        <f t="shared" si="108"/>
        <v>13677</v>
      </c>
      <c r="T114" s="52">
        <v>3843</v>
      </c>
      <c r="U114" s="50">
        <v>482.5</v>
      </c>
      <c r="V114" s="50">
        <f t="shared" si="123"/>
        <v>4325.5</v>
      </c>
      <c r="W114" s="52">
        <v>2413</v>
      </c>
      <c r="X114" s="50">
        <v>151</v>
      </c>
      <c r="Y114" s="50">
        <f t="shared" si="116"/>
        <v>2564</v>
      </c>
      <c r="Z114" s="52">
        <v>647.6</v>
      </c>
      <c r="AA114" s="50">
        <v>15.08</v>
      </c>
      <c r="AB114" s="50">
        <f t="shared" si="117"/>
        <v>662.68000000000006</v>
      </c>
      <c r="AC114" s="51">
        <f t="shared" si="118"/>
        <v>18.133599999999998</v>
      </c>
      <c r="AD114" s="51">
        <f t="shared" si="118"/>
        <v>3.09558</v>
      </c>
      <c r="AE114" s="50">
        <f t="shared" si="119"/>
        <v>21.229179999999999</v>
      </c>
      <c r="AF114" s="53">
        <f t="shared" si="120"/>
        <v>0.61929236334759785</v>
      </c>
      <c r="AG114" s="53">
        <f t="shared" si="120"/>
        <v>0.79048191292100356</v>
      </c>
      <c r="AH114" s="47">
        <f t="shared" si="121"/>
        <v>644.25474747493786</v>
      </c>
      <c r="AI114" s="51"/>
      <c r="AJ114" s="50"/>
      <c r="AK114" s="51"/>
      <c r="AL114" s="47"/>
      <c r="AM114" s="47"/>
    </row>
    <row r="115" spans="1:53" s="39" customFormat="1">
      <c r="A115" s="202"/>
      <c r="B115" s="203"/>
      <c r="C115" s="45">
        <v>1057.78</v>
      </c>
      <c r="D115" s="39">
        <v>30</v>
      </c>
      <c r="E115" s="46">
        <v>0.84433000000000002</v>
      </c>
      <c r="F115" s="46">
        <v>3.2000000000000003E-4</v>
      </c>
      <c r="G115" s="46">
        <v>-0.18437100000000001</v>
      </c>
      <c r="H115" s="47">
        <f t="shared" si="122"/>
        <v>-24.582800000000002</v>
      </c>
      <c r="I115" s="48">
        <v>0.91671400000000003</v>
      </c>
      <c r="J115" s="49">
        <v>8.3285899999999996E-2</v>
      </c>
      <c r="K115" s="52">
        <v>17480</v>
      </c>
      <c r="L115" s="50">
        <v>3203</v>
      </c>
      <c r="M115" s="50">
        <f t="shared" si="114"/>
        <v>20683</v>
      </c>
      <c r="N115" s="52">
        <v>2460000</v>
      </c>
      <c r="O115" s="50">
        <v>893800</v>
      </c>
      <c r="P115" s="50">
        <f t="shared" si="115"/>
        <v>3353800</v>
      </c>
      <c r="Q115" s="52">
        <v>11810</v>
      </c>
      <c r="R115" s="50">
        <v>3007</v>
      </c>
      <c r="S115" s="50">
        <f t="shared" si="108"/>
        <v>14817</v>
      </c>
      <c r="T115" s="52">
        <v>5577</v>
      </c>
      <c r="U115" s="50">
        <v>854.5</v>
      </c>
      <c r="V115" s="50">
        <f t="shared" si="123"/>
        <v>6431.5</v>
      </c>
      <c r="W115" s="52">
        <v>3367</v>
      </c>
      <c r="X115" s="50">
        <v>332.3</v>
      </c>
      <c r="Y115" s="50">
        <f t="shared" si="116"/>
        <v>3699.3</v>
      </c>
      <c r="Z115" s="52">
        <v>1699</v>
      </c>
      <c r="AA115" s="50">
        <v>57.74</v>
      </c>
      <c r="AB115" s="50">
        <f t="shared" si="117"/>
        <v>1756.74</v>
      </c>
      <c r="AC115" s="51">
        <f t="shared" si="118"/>
        <v>22.452999999999999</v>
      </c>
      <c r="AD115" s="51">
        <f t="shared" si="118"/>
        <v>4.2515400000000003</v>
      </c>
      <c r="AE115" s="50">
        <f t="shared" si="119"/>
        <v>26.704540000000001</v>
      </c>
      <c r="AF115" s="53">
        <f t="shared" si="120"/>
        <v>0.52598761858103593</v>
      </c>
      <c r="AG115" s="53">
        <f t="shared" si="120"/>
        <v>0.70727312926610109</v>
      </c>
      <c r="AH115" s="47">
        <f t="shared" si="121"/>
        <v>554.84947503308422</v>
      </c>
      <c r="AI115" s="51"/>
      <c r="AJ115" s="50"/>
      <c r="AK115" s="51"/>
      <c r="AL115" s="47"/>
      <c r="AM115" s="47"/>
    </row>
    <row r="116" spans="1:53" s="39" customFormat="1">
      <c r="A116" s="202"/>
      <c r="B116" s="203"/>
      <c r="C116" s="45">
        <v>1410.37</v>
      </c>
      <c r="D116" s="39">
        <v>40</v>
      </c>
      <c r="E116" s="46"/>
      <c r="F116" s="46"/>
      <c r="G116" s="46"/>
      <c r="H116" s="47">
        <f t="shared" si="122"/>
        <v>0</v>
      </c>
      <c r="I116" s="48"/>
      <c r="J116" s="49"/>
      <c r="K116" s="52"/>
      <c r="L116" s="50"/>
      <c r="M116" s="50">
        <f t="shared" si="114"/>
        <v>0</v>
      </c>
      <c r="N116" s="52"/>
      <c r="O116" s="50"/>
      <c r="P116" s="50">
        <f t="shared" si="115"/>
        <v>0</v>
      </c>
      <c r="Q116" s="52"/>
      <c r="R116" s="50"/>
      <c r="S116" s="50">
        <f t="shared" si="108"/>
        <v>0</v>
      </c>
      <c r="T116" s="52"/>
      <c r="U116" s="50"/>
      <c r="V116" s="50">
        <f t="shared" si="123"/>
        <v>0</v>
      </c>
      <c r="W116" s="52"/>
      <c r="X116" s="50"/>
      <c r="Y116" s="50">
        <f t="shared" si="116"/>
        <v>0</v>
      </c>
      <c r="Z116" s="52"/>
      <c r="AA116" s="50"/>
      <c r="AB116" s="50">
        <f t="shared" si="117"/>
        <v>0</v>
      </c>
      <c r="AC116" s="51">
        <f t="shared" ref="AC116:AD117" si="124">Q116+T116+W116+Z116</f>
        <v>0</v>
      </c>
      <c r="AD116" s="51">
        <f t="shared" si="124"/>
        <v>0</v>
      </c>
      <c r="AE116" s="50">
        <f t="shared" si="119"/>
        <v>0</v>
      </c>
      <c r="AF116" s="53" t="e">
        <f t="shared" ref="AF116:AG117" si="125">Q116/AC116</f>
        <v>#DIV/0!</v>
      </c>
      <c r="AG116" s="47" t="e">
        <f t="shared" si="125"/>
        <v>#DIV/0!</v>
      </c>
      <c r="AH116" s="47" t="e">
        <f t="shared" si="121"/>
        <v>#DIV/0!</v>
      </c>
      <c r="AI116" s="53"/>
      <c r="AJ116" s="47"/>
      <c r="AK116" s="51"/>
      <c r="AL116" s="47"/>
      <c r="AM116" s="47"/>
    </row>
    <row r="117" spans="1:53" s="55" customFormat="1">
      <c r="A117" s="204"/>
      <c r="B117" s="205"/>
      <c r="C117" s="54">
        <v>1762.96</v>
      </c>
      <c r="D117" s="55">
        <v>50</v>
      </c>
      <c r="E117" s="56"/>
      <c r="F117" s="56"/>
      <c r="G117" s="56"/>
      <c r="H117" s="57">
        <f t="shared" si="122"/>
        <v>0</v>
      </c>
      <c r="I117" s="58"/>
      <c r="J117" s="59"/>
      <c r="K117" s="60"/>
      <c r="L117" s="61"/>
      <c r="M117" s="61">
        <f t="shared" si="114"/>
        <v>0</v>
      </c>
      <c r="N117" s="60"/>
      <c r="O117" s="61"/>
      <c r="P117" s="61">
        <f t="shared" si="115"/>
        <v>0</v>
      </c>
      <c r="Q117" s="60"/>
      <c r="R117" s="61"/>
      <c r="S117" s="61">
        <f t="shared" si="108"/>
        <v>0</v>
      </c>
      <c r="T117" s="60"/>
      <c r="U117" s="61"/>
      <c r="V117" s="61">
        <f t="shared" si="123"/>
        <v>0</v>
      </c>
      <c r="W117" s="60"/>
      <c r="X117" s="61"/>
      <c r="Y117" s="61">
        <f t="shared" si="116"/>
        <v>0</v>
      </c>
      <c r="Z117" s="60"/>
      <c r="AA117" s="61"/>
      <c r="AB117" s="61">
        <f t="shared" si="117"/>
        <v>0</v>
      </c>
      <c r="AC117" s="62">
        <f t="shared" si="124"/>
        <v>0</v>
      </c>
      <c r="AD117" s="62">
        <f t="shared" si="124"/>
        <v>0</v>
      </c>
      <c r="AE117" s="61">
        <f t="shared" si="119"/>
        <v>0</v>
      </c>
      <c r="AF117" s="63" t="e">
        <f t="shared" si="125"/>
        <v>#DIV/0!</v>
      </c>
      <c r="AG117" s="57" t="e">
        <f t="shared" si="125"/>
        <v>#DIV/0!</v>
      </c>
      <c r="AH117" s="57" t="e">
        <f t="shared" si="121"/>
        <v>#DIV/0!</v>
      </c>
      <c r="AI117" s="63"/>
      <c r="AJ117" s="57"/>
      <c r="AK117" s="51"/>
      <c r="AL117" s="57"/>
      <c r="AM117" s="47"/>
    </row>
    <row r="118" spans="1:53">
      <c r="A118" s="32"/>
      <c r="B118" s="32"/>
      <c r="E118" s="27"/>
      <c r="F118" s="27"/>
      <c r="G118" s="27"/>
      <c r="H118" s="22"/>
      <c r="I118" s="20"/>
      <c r="J118" s="16"/>
      <c r="K118" s="35"/>
      <c r="L118" s="16"/>
      <c r="M118" s="16"/>
      <c r="N118" s="35"/>
      <c r="O118" s="16"/>
      <c r="P118" s="16"/>
      <c r="Q118" s="35"/>
      <c r="R118" s="16"/>
      <c r="S118" s="16"/>
      <c r="T118" s="35"/>
      <c r="U118" s="16"/>
      <c r="V118" s="16"/>
      <c r="W118" s="35"/>
      <c r="X118" s="16"/>
      <c r="Y118" s="16"/>
      <c r="Z118" s="35"/>
      <c r="AA118" s="16"/>
      <c r="AB118" s="16"/>
      <c r="AC118" s="20"/>
      <c r="AD118" s="16"/>
      <c r="AE118" s="16"/>
      <c r="AF118" s="29"/>
      <c r="AG118" s="16"/>
      <c r="AH118" s="16"/>
    </row>
    <row r="119" spans="1:53" s="92" customFormat="1">
      <c r="A119" s="91" t="s">
        <v>1</v>
      </c>
      <c r="B119" s="92" t="s">
        <v>66</v>
      </c>
      <c r="C119" s="93"/>
      <c r="I119" s="94" t="s">
        <v>22</v>
      </c>
      <c r="K119" s="94" t="s">
        <v>25</v>
      </c>
      <c r="N119" s="94" t="s">
        <v>26</v>
      </c>
      <c r="O119" s="91"/>
      <c r="P119" s="91"/>
      <c r="Q119" s="94" t="s">
        <v>27</v>
      </c>
      <c r="T119" s="94" t="s">
        <v>28</v>
      </c>
      <c r="U119" s="91"/>
      <c r="V119" s="91"/>
      <c r="W119" s="94" t="s">
        <v>29</v>
      </c>
      <c r="Z119" s="94" t="s">
        <v>54</v>
      </c>
      <c r="AC119" s="94" t="s">
        <v>30</v>
      </c>
      <c r="AF119" s="94" t="s">
        <v>34</v>
      </c>
      <c r="AI119" s="94" t="s">
        <v>67</v>
      </c>
      <c r="AK119" s="94" t="s">
        <v>68</v>
      </c>
    </row>
    <row r="120" spans="1:53" s="98" customFormat="1">
      <c r="A120" s="95" t="s">
        <v>15</v>
      </c>
      <c r="B120" s="96" t="s">
        <v>55</v>
      </c>
      <c r="C120" s="97" t="s">
        <v>21</v>
      </c>
      <c r="D120" s="95" t="s">
        <v>17</v>
      </c>
      <c r="E120" s="95" t="s">
        <v>18</v>
      </c>
      <c r="F120" s="95" t="s">
        <v>19</v>
      </c>
      <c r="G120" s="95" t="s">
        <v>20</v>
      </c>
      <c r="H120" s="95" t="s">
        <v>35</v>
      </c>
      <c r="I120" s="97" t="s">
        <v>23</v>
      </c>
      <c r="J120" s="95" t="s">
        <v>24</v>
      </c>
      <c r="K120" s="97" t="s">
        <v>31</v>
      </c>
      <c r="L120" s="95" t="s">
        <v>32</v>
      </c>
      <c r="M120" s="95" t="s">
        <v>33</v>
      </c>
      <c r="N120" s="97" t="s">
        <v>31</v>
      </c>
      <c r="O120" s="95" t="s">
        <v>32</v>
      </c>
      <c r="P120" s="95" t="s">
        <v>33</v>
      </c>
      <c r="Q120" s="97" t="s">
        <v>31</v>
      </c>
      <c r="R120" s="95" t="s">
        <v>32</v>
      </c>
      <c r="S120" s="95" t="s">
        <v>33</v>
      </c>
      <c r="T120" s="97" t="s">
        <v>31</v>
      </c>
      <c r="U120" s="95" t="s">
        <v>32</v>
      </c>
      <c r="V120" s="95" t="s">
        <v>33</v>
      </c>
      <c r="W120" s="97" t="s">
        <v>31</v>
      </c>
      <c r="X120" s="95" t="s">
        <v>32</v>
      </c>
      <c r="Y120" s="95" t="s">
        <v>33</v>
      </c>
      <c r="Z120" s="97" t="s">
        <v>31</v>
      </c>
      <c r="AA120" s="95" t="s">
        <v>32</v>
      </c>
      <c r="AB120" s="95" t="s">
        <v>33</v>
      </c>
      <c r="AC120" s="97" t="s">
        <v>31</v>
      </c>
      <c r="AD120" s="95" t="s">
        <v>32</v>
      </c>
      <c r="AE120" s="95" t="s">
        <v>33</v>
      </c>
      <c r="AF120" s="97" t="s">
        <v>31</v>
      </c>
      <c r="AG120" s="95" t="s">
        <v>32</v>
      </c>
      <c r="AH120" s="95" t="s">
        <v>33</v>
      </c>
      <c r="AI120" s="97" t="s">
        <v>31</v>
      </c>
      <c r="AJ120" s="95" t="s">
        <v>32</v>
      </c>
      <c r="AK120" s="97" t="s">
        <v>31</v>
      </c>
      <c r="AL120" s="95" t="s">
        <v>32</v>
      </c>
      <c r="AM120" s="95" t="s">
        <v>33</v>
      </c>
    </row>
    <row r="121" spans="1:53" s="98" customFormat="1">
      <c r="A121" s="95" t="s">
        <v>16</v>
      </c>
      <c r="B121" s="96" t="s">
        <v>56</v>
      </c>
      <c r="C121" s="99">
        <v>0</v>
      </c>
      <c r="D121" s="98">
        <v>0</v>
      </c>
      <c r="E121" s="100"/>
      <c r="F121" s="100"/>
      <c r="G121" s="100"/>
      <c r="H121" s="101">
        <f>G121/0.0075</f>
        <v>0</v>
      </c>
      <c r="I121" s="102"/>
      <c r="J121" s="103"/>
      <c r="K121" s="99"/>
      <c r="N121" s="99"/>
      <c r="Q121" s="99"/>
      <c r="S121" s="104">
        <f t="shared" ref="S121:S130" si="126">Q121+R121</f>
        <v>0</v>
      </c>
      <c r="T121" s="99"/>
      <c r="V121" s="104">
        <f t="shared" ref="V121:V122" si="127">T121+U121</f>
        <v>0</v>
      </c>
      <c r="W121" s="99"/>
      <c r="Y121" s="104">
        <f t="shared" ref="Y121" si="128">W121+X121</f>
        <v>0</v>
      </c>
      <c r="Z121" s="99"/>
      <c r="AB121" s="104">
        <f t="shared" ref="AB121" si="129">Z121+AA121</f>
        <v>0</v>
      </c>
      <c r="AC121" s="99">
        <v>0</v>
      </c>
      <c r="AD121" s="98">
        <v>0</v>
      </c>
      <c r="AE121" s="98">
        <v>0</v>
      </c>
      <c r="AF121" s="99"/>
      <c r="AI121" s="105"/>
      <c r="AJ121" s="104"/>
      <c r="AK121" s="105">
        <f t="shared" ref="AK121:AK130" si="130">AI121*(7710000000000000000)*23.1662*3.016/(6.022E+23)*(C121*24*60*60)</f>
        <v>0</v>
      </c>
      <c r="AM121" s="101">
        <f>AK121+AL121</f>
        <v>0</v>
      </c>
    </row>
    <row r="122" spans="1:53" s="98" customFormat="1">
      <c r="A122" s="95" t="s">
        <v>57</v>
      </c>
      <c r="B122" s="98" t="s">
        <v>58</v>
      </c>
      <c r="C122" s="99">
        <v>3.5259299999999998</v>
      </c>
      <c r="D122" s="98">
        <v>0.1</v>
      </c>
      <c r="E122" s="100"/>
      <c r="F122" s="100"/>
      <c r="G122" s="100"/>
      <c r="H122" s="101">
        <f t="shared" ref="H122" si="131">G122/0.0075</f>
        <v>0</v>
      </c>
      <c r="I122" s="102"/>
      <c r="J122" s="103"/>
      <c r="K122" s="106"/>
      <c r="L122" s="104"/>
      <c r="M122" s="104">
        <f>K122+L122</f>
        <v>0</v>
      </c>
      <c r="N122" s="106"/>
      <c r="O122" s="104"/>
      <c r="P122" s="104">
        <f>N122+O122</f>
        <v>0</v>
      </c>
      <c r="Q122" s="106"/>
      <c r="R122" s="104"/>
      <c r="S122" s="104">
        <f t="shared" si="126"/>
        <v>0</v>
      </c>
      <c r="T122" s="106"/>
      <c r="U122" s="104"/>
      <c r="V122" s="104">
        <f t="shared" si="127"/>
        <v>0</v>
      </c>
      <c r="W122" s="106"/>
      <c r="X122" s="104"/>
      <c r="Y122" s="104">
        <f>W122+X122</f>
        <v>0</v>
      </c>
      <c r="Z122" s="106"/>
      <c r="AA122" s="104"/>
      <c r="AB122" s="104">
        <f>Z122+AA122</f>
        <v>0</v>
      </c>
      <c r="AC122" s="105">
        <f>Q122+T122+W122+Z122</f>
        <v>0</v>
      </c>
      <c r="AD122" s="105">
        <f>R122+U122+X122+AA122</f>
        <v>0</v>
      </c>
      <c r="AE122" s="104">
        <f>AC122+AD122</f>
        <v>0</v>
      </c>
      <c r="AF122" s="107" t="e">
        <f>Q122/AC122</f>
        <v>#DIV/0!</v>
      </c>
      <c r="AG122" s="101" t="e">
        <f>R122/AD122</f>
        <v>#DIV/0!</v>
      </c>
      <c r="AH122" s="101" t="e">
        <f>S122/AE122</f>
        <v>#DIV/0!</v>
      </c>
      <c r="AI122" s="105"/>
      <c r="AJ122" s="104"/>
      <c r="AK122" s="105">
        <f t="shared" si="130"/>
        <v>0</v>
      </c>
      <c r="AL122" s="101"/>
      <c r="AM122" s="101">
        <f>AK122+AL122</f>
        <v>0</v>
      </c>
    </row>
    <row r="123" spans="1:53" s="98" customFormat="1">
      <c r="A123" s="95" t="s">
        <v>62</v>
      </c>
      <c r="B123" s="108" t="s">
        <v>63</v>
      </c>
      <c r="C123" s="99">
        <v>35.256599999999999</v>
      </c>
      <c r="D123" s="98">
        <v>1</v>
      </c>
      <c r="E123" s="100"/>
      <c r="F123" s="100"/>
      <c r="G123" s="100"/>
      <c r="H123" s="101">
        <f>G123/0.0075</f>
        <v>0</v>
      </c>
      <c r="I123" s="102"/>
      <c r="J123" s="103"/>
      <c r="K123" s="106"/>
      <c r="L123" s="104"/>
      <c r="M123" s="104">
        <f t="shared" ref="M123:M130" si="132">K123+L123</f>
        <v>0</v>
      </c>
      <c r="N123" s="106"/>
      <c r="O123" s="104"/>
      <c r="P123" s="104">
        <f t="shared" ref="P123:P130" si="133">N123+O123</f>
        <v>0</v>
      </c>
      <c r="Q123" s="106"/>
      <c r="R123" s="104"/>
      <c r="S123" s="104">
        <f t="shared" si="126"/>
        <v>0</v>
      </c>
      <c r="T123" s="106"/>
      <c r="U123" s="104"/>
      <c r="V123" s="104">
        <f>T123+U123</f>
        <v>0</v>
      </c>
      <c r="W123" s="106"/>
      <c r="X123" s="104"/>
      <c r="Y123" s="104">
        <f t="shared" ref="Y123:Y130" si="134">W123+X123</f>
        <v>0</v>
      </c>
      <c r="Z123" s="106"/>
      <c r="AA123" s="104"/>
      <c r="AB123" s="104">
        <f t="shared" ref="AB123:AB130" si="135">Z123+AA123</f>
        <v>0</v>
      </c>
      <c r="AC123" s="105">
        <f t="shared" ref="AC123:AD130" si="136">Q123+T123+W123+Z123</f>
        <v>0</v>
      </c>
      <c r="AD123" s="105">
        <f t="shared" si="136"/>
        <v>0</v>
      </c>
      <c r="AE123" s="104">
        <f t="shared" ref="AE123:AE130" si="137">AC123+AD123</f>
        <v>0</v>
      </c>
      <c r="AF123" s="107" t="e">
        <f t="shared" ref="AF123:AH130" si="138">Q123/AC123</f>
        <v>#DIV/0!</v>
      </c>
      <c r="AG123" s="101" t="e">
        <f t="shared" si="138"/>
        <v>#DIV/0!</v>
      </c>
      <c r="AH123" s="101" t="e">
        <f t="shared" si="138"/>
        <v>#DIV/0!</v>
      </c>
      <c r="AI123" s="107"/>
      <c r="AJ123" s="101"/>
      <c r="AK123" s="105">
        <f t="shared" si="130"/>
        <v>0</v>
      </c>
      <c r="AL123" s="101"/>
      <c r="AM123" s="101">
        <f t="shared" ref="AM123:AM130" si="139">AK123+AL123</f>
        <v>0</v>
      </c>
    </row>
    <row r="124" spans="1:53" s="98" customFormat="1">
      <c r="A124" s="206" t="e" vm="2">
        <v>#VALUE!</v>
      </c>
      <c r="B124" s="207"/>
      <c r="C124" s="99">
        <v>141.02600000000001</v>
      </c>
      <c r="D124" s="98">
        <v>4</v>
      </c>
      <c r="E124" s="100"/>
      <c r="F124" s="100"/>
      <c r="G124" s="100"/>
      <c r="H124" s="101">
        <f t="shared" ref="H124:H130" si="140">G124/0.0075</f>
        <v>0</v>
      </c>
      <c r="I124" s="102"/>
      <c r="J124" s="103"/>
      <c r="K124" s="106"/>
      <c r="L124" s="104"/>
      <c r="M124" s="104">
        <f t="shared" si="132"/>
        <v>0</v>
      </c>
      <c r="N124" s="106"/>
      <c r="O124" s="104"/>
      <c r="P124" s="104">
        <f t="shared" si="133"/>
        <v>0</v>
      </c>
      <c r="Q124" s="106"/>
      <c r="R124" s="104"/>
      <c r="S124" s="104">
        <f t="shared" si="126"/>
        <v>0</v>
      </c>
      <c r="T124" s="106"/>
      <c r="U124" s="104"/>
      <c r="V124" s="104">
        <f>T124+U124</f>
        <v>0</v>
      </c>
      <c r="W124" s="106"/>
      <c r="X124" s="104"/>
      <c r="Y124" s="104">
        <f t="shared" si="134"/>
        <v>0</v>
      </c>
      <c r="Z124" s="106"/>
      <c r="AA124" s="104"/>
      <c r="AB124" s="104">
        <f t="shared" si="135"/>
        <v>0</v>
      </c>
      <c r="AC124" s="105">
        <f t="shared" si="136"/>
        <v>0</v>
      </c>
      <c r="AD124" s="105">
        <f t="shared" si="136"/>
        <v>0</v>
      </c>
      <c r="AE124" s="104">
        <f t="shared" si="137"/>
        <v>0</v>
      </c>
      <c r="AF124" s="107" t="e">
        <f t="shared" si="138"/>
        <v>#DIV/0!</v>
      </c>
      <c r="AG124" s="101" t="e">
        <f t="shared" si="138"/>
        <v>#DIV/0!</v>
      </c>
      <c r="AH124" s="101" t="e">
        <f t="shared" si="138"/>
        <v>#DIV/0!</v>
      </c>
      <c r="AI124" s="107"/>
      <c r="AJ124" s="101"/>
      <c r="AK124" s="105">
        <f t="shared" si="130"/>
        <v>0</v>
      </c>
      <c r="AL124" s="101"/>
      <c r="AM124" s="101">
        <f t="shared" si="139"/>
        <v>0</v>
      </c>
    </row>
    <row r="125" spans="1:53" s="98" customFormat="1">
      <c r="A125" s="206"/>
      <c r="B125" s="207"/>
      <c r="C125" s="99">
        <v>246.79599999999999</v>
      </c>
      <c r="D125" s="98">
        <v>7</v>
      </c>
      <c r="E125" s="100"/>
      <c r="F125" s="100"/>
      <c r="G125" s="100"/>
      <c r="H125" s="101">
        <f t="shared" si="140"/>
        <v>0</v>
      </c>
      <c r="I125" s="102"/>
      <c r="J125" s="103"/>
      <c r="K125" s="106"/>
      <c r="L125" s="104"/>
      <c r="M125" s="104">
        <f t="shared" si="132"/>
        <v>0</v>
      </c>
      <c r="N125" s="106"/>
      <c r="O125" s="104"/>
      <c r="P125" s="104">
        <f t="shared" si="133"/>
        <v>0</v>
      </c>
      <c r="Q125" s="106"/>
      <c r="R125" s="104"/>
      <c r="S125" s="104">
        <f t="shared" si="126"/>
        <v>0</v>
      </c>
      <c r="T125" s="106"/>
      <c r="U125" s="104"/>
      <c r="V125" s="104">
        <f>T125+U125</f>
        <v>0</v>
      </c>
      <c r="W125" s="106"/>
      <c r="X125" s="104"/>
      <c r="Y125" s="104">
        <f t="shared" si="134"/>
        <v>0</v>
      </c>
      <c r="Z125" s="106"/>
      <c r="AA125" s="104"/>
      <c r="AB125" s="104">
        <f t="shared" si="135"/>
        <v>0</v>
      </c>
      <c r="AC125" s="105">
        <f t="shared" si="136"/>
        <v>0</v>
      </c>
      <c r="AD125" s="105">
        <f t="shared" si="136"/>
        <v>0</v>
      </c>
      <c r="AE125" s="104">
        <f t="shared" si="137"/>
        <v>0</v>
      </c>
      <c r="AF125" s="107" t="e">
        <f t="shared" si="138"/>
        <v>#DIV/0!</v>
      </c>
      <c r="AG125" s="101" t="e">
        <f t="shared" si="138"/>
        <v>#DIV/0!</v>
      </c>
      <c r="AH125" s="101" t="e">
        <f t="shared" si="138"/>
        <v>#DIV/0!</v>
      </c>
      <c r="AI125" s="107"/>
      <c r="AJ125" s="101"/>
      <c r="AK125" s="105">
        <f t="shared" si="130"/>
        <v>0</v>
      </c>
      <c r="AL125" s="101"/>
      <c r="AM125" s="101">
        <f t="shared" si="139"/>
        <v>0</v>
      </c>
      <c r="BA125" s="98" t="s">
        <v>36</v>
      </c>
    </row>
    <row r="126" spans="1:53" s="98" customFormat="1">
      <c r="A126" s="206"/>
      <c r="B126" s="207"/>
      <c r="C126" s="99">
        <v>352.59300000000002</v>
      </c>
      <c r="D126" s="98">
        <v>10</v>
      </c>
      <c r="E126" s="100"/>
      <c r="F126" s="100"/>
      <c r="G126" s="100"/>
      <c r="H126" s="101">
        <f t="shared" si="140"/>
        <v>0</v>
      </c>
      <c r="I126" s="102"/>
      <c r="J126" s="103"/>
      <c r="K126" s="106"/>
      <c r="L126" s="104"/>
      <c r="M126" s="104">
        <f t="shared" si="132"/>
        <v>0</v>
      </c>
      <c r="N126" s="106"/>
      <c r="O126" s="104"/>
      <c r="P126" s="104">
        <f t="shared" si="133"/>
        <v>0</v>
      </c>
      <c r="Q126" s="106"/>
      <c r="R126" s="104"/>
      <c r="S126" s="104">
        <f t="shared" si="126"/>
        <v>0</v>
      </c>
      <c r="T126" s="106"/>
      <c r="U126" s="104"/>
      <c r="V126" s="104">
        <f t="shared" ref="V126:V130" si="141">T126+U126</f>
        <v>0</v>
      </c>
      <c r="W126" s="106"/>
      <c r="X126" s="104"/>
      <c r="Y126" s="104">
        <f t="shared" si="134"/>
        <v>0</v>
      </c>
      <c r="Z126" s="106"/>
      <c r="AA126" s="104"/>
      <c r="AB126" s="104">
        <f t="shared" si="135"/>
        <v>0</v>
      </c>
      <c r="AC126" s="105">
        <f t="shared" si="136"/>
        <v>0</v>
      </c>
      <c r="AD126" s="105">
        <f t="shared" si="136"/>
        <v>0</v>
      </c>
      <c r="AE126" s="104">
        <f t="shared" si="137"/>
        <v>0</v>
      </c>
      <c r="AF126" s="107" t="e">
        <f t="shared" si="138"/>
        <v>#DIV/0!</v>
      </c>
      <c r="AG126" s="101" t="e">
        <f t="shared" si="138"/>
        <v>#DIV/0!</v>
      </c>
      <c r="AH126" s="101" t="e">
        <f t="shared" si="138"/>
        <v>#DIV/0!</v>
      </c>
      <c r="AI126" s="107"/>
      <c r="AJ126" s="101"/>
      <c r="AK126" s="105">
        <f t="shared" si="130"/>
        <v>0</v>
      </c>
      <c r="AL126" s="101"/>
      <c r="AM126" s="101">
        <f t="shared" si="139"/>
        <v>0</v>
      </c>
    </row>
    <row r="127" spans="1:53" s="98" customFormat="1">
      <c r="A127" s="206"/>
      <c r="B127" s="207"/>
      <c r="C127" s="99">
        <v>705.18499999999995</v>
      </c>
      <c r="D127" s="98">
        <v>20</v>
      </c>
      <c r="E127" s="100"/>
      <c r="F127" s="100"/>
      <c r="G127" s="100"/>
      <c r="H127" s="101">
        <f t="shared" si="140"/>
        <v>0</v>
      </c>
      <c r="I127" s="102"/>
      <c r="J127" s="103"/>
      <c r="K127" s="106"/>
      <c r="L127" s="104"/>
      <c r="M127" s="104">
        <f t="shared" si="132"/>
        <v>0</v>
      </c>
      <c r="N127" s="106"/>
      <c r="O127" s="104"/>
      <c r="P127" s="104">
        <f t="shared" si="133"/>
        <v>0</v>
      </c>
      <c r="Q127" s="106"/>
      <c r="R127" s="104"/>
      <c r="S127" s="104">
        <f t="shared" si="126"/>
        <v>0</v>
      </c>
      <c r="T127" s="106"/>
      <c r="U127" s="104"/>
      <c r="V127" s="104">
        <f t="shared" si="141"/>
        <v>0</v>
      </c>
      <c r="W127" s="106"/>
      <c r="X127" s="104"/>
      <c r="Y127" s="104">
        <f t="shared" si="134"/>
        <v>0</v>
      </c>
      <c r="Z127" s="106"/>
      <c r="AA127" s="104"/>
      <c r="AB127" s="104">
        <f t="shared" si="135"/>
        <v>0</v>
      </c>
      <c r="AC127" s="105">
        <f t="shared" si="136"/>
        <v>0</v>
      </c>
      <c r="AD127" s="105">
        <f t="shared" si="136"/>
        <v>0</v>
      </c>
      <c r="AE127" s="104">
        <f t="shared" si="137"/>
        <v>0</v>
      </c>
      <c r="AF127" s="107" t="e">
        <f t="shared" si="138"/>
        <v>#DIV/0!</v>
      </c>
      <c r="AG127" s="101" t="e">
        <f t="shared" si="138"/>
        <v>#DIV/0!</v>
      </c>
      <c r="AH127" s="101" t="e">
        <f t="shared" si="138"/>
        <v>#DIV/0!</v>
      </c>
      <c r="AI127" s="107"/>
      <c r="AJ127" s="101"/>
      <c r="AK127" s="105">
        <f t="shared" si="130"/>
        <v>0</v>
      </c>
      <c r="AL127" s="101"/>
      <c r="AM127" s="101">
        <f t="shared" si="139"/>
        <v>0</v>
      </c>
    </row>
    <row r="128" spans="1:53" s="98" customFormat="1">
      <c r="A128" s="206"/>
      <c r="B128" s="207"/>
      <c r="C128" s="99">
        <v>1057.78</v>
      </c>
      <c r="D128" s="98">
        <v>30</v>
      </c>
      <c r="E128" s="100"/>
      <c r="F128" s="100"/>
      <c r="G128" s="100"/>
      <c r="H128" s="101">
        <f t="shared" si="140"/>
        <v>0</v>
      </c>
      <c r="I128" s="102"/>
      <c r="J128" s="103"/>
      <c r="K128" s="106"/>
      <c r="L128" s="104"/>
      <c r="M128" s="104">
        <f t="shared" si="132"/>
        <v>0</v>
      </c>
      <c r="N128" s="106"/>
      <c r="O128" s="104"/>
      <c r="P128" s="104">
        <f t="shared" si="133"/>
        <v>0</v>
      </c>
      <c r="Q128" s="106"/>
      <c r="R128" s="104"/>
      <c r="S128" s="104">
        <f t="shared" si="126"/>
        <v>0</v>
      </c>
      <c r="T128" s="106"/>
      <c r="U128" s="104"/>
      <c r="V128" s="104">
        <f t="shared" si="141"/>
        <v>0</v>
      </c>
      <c r="W128" s="106"/>
      <c r="X128" s="104"/>
      <c r="Y128" s="104">
        <f t="shared" si="134"/>
        <v>0</v>
      </c>
      <c r="Z128" s="106"/>
      <c r="AA128" s="104"/>
      <c r="AB128" s="104">
        <f t="shared" si="135"/>
        <v>0</v>
      </c>
      <c r="AC128" s="105">
        <f t="shared" si="136"/>
        <v>0</v>
      </c>
      <c r="AD128" s="105">
        <f t="shared" si="136"/>
        <v>0</v>
      </c>
      <c r="AE128" s="104">
        <f t="shared" si="137"/>
        <v>0</v>
      </c>
      <c r="AF128" s="107" t="e">
        <f t="shared" si="138"/>
        <v>#DIV/0!</v>
      </c>
      <c r="AG128" s="101" t="e">
        <f t="shared" si="138"/>
        <v>#DIV/0!</v>
      </c>
      <c r="AH128" s="101" t="e">
        <f t="shared" si="138"/>
        <v>#DIV/0!</v>
      </c>
      <c r="AI128" s="107"/>
      <c r="AJ128" s="101"/>
      <c r="AK128" s="105">
        <f t="shared" si="130"/>
        <v>0</v>
      </c>
      <c r="AL128" s="101"/>
      <c r="AM128" s="101">
        <f t="shared" si="139"/>
        <v>0</v>
      </c>
    </row>
    <row r="129" spans="1:53" s="98" customFormat="1">
      <c r="A129" s="206"/>
      <c r="B129" s="207"/>
      <c r="C129" s="99">
        <v>1410.37</v>
      </c>
      <c r="D129" s="98">
        <v>40</v>
      </c>
      <c r="E129" s="100"/>
      <c r="F129" s="100"/>
      <c r="G129" s="100"/>
      <c r="H129" s="101">
        <f t="shared" si="140"/>
        <v>0</v>
      </c>
      <c r="I129" s="102"/>
      <c r="J129" s="103"/>
      <c r="K129" s="106"/>
      <c r="L129" s="104"/>
      <c r="M129" s="104">
        <f t="shared" si="132"/>
        <v>0</v>
      </c>
      <c r="N129" s="106"/>
      <c r="O129" s="104"/>
      <c r="P129" s="104">
        <f t="shared" si="133"/>
        <v>0</v>
      </c>
      <c r="Q129" s="106"/>
      <c r="R129" s="104"/>
      <c r="S129" s="104">
        <f t="shared" si="126"/>
        <v>0</v>
      </c>
      <c r="T129" s="106"/>
      <c r="U129" s="104"/>
      <c r="V129" s="104">
        <f t="shared" si="141"/>
        <v>0</v>
      </c>
      <c r="W129" s="106"/>
      <c r="X129" s="104"/>
      <c r="Y129" s="104">
        <f t="shared" si="134"/>
        <v>0</v>
      </c>
      <c r="Z129" s="106"/>
      <c r="AA129" s="104"/>
      <c r="AB129" s="104">
        <f t="shared" si="135"/>
        <v>0</v>
      </c>
      <c r="AC129" s="105">
        <f t="shared" si="136"/>
        <v>0</v>
      </c>
      <c r="AD129" s="105">
        <f t="shared" si="136"/>
        <v>0</v>
      </c>
      <c r="AE129" s="104">
        <f t="shared" si="137"/>
        <v>0</v>
      </c>
      <c r="AF129" s="107" t="e">
        <f t="shared" si="138"/>
        <v>#DIV/0!</v>
      </c>
      <c r="AG129" s="101" t="e">
        <f t="shared" si="138"/>
        <v>#DIV/0!</v>
      </c>
      <c r="AH129" s="101" t="e">
        <f t="shared" si="138"/>
        <v>#DIV/0!</v>
      </c>
      <c r="AI129" s="107"/>
      <c r="AJ129" s="101"/>
      <c r="AK129" s="105">
        <f t="shared" si="130"/>
        <v>0</v>
      </c>
      <c r="AL129" s="101"/>
      <c r="AM129" s="101">
        <f t="shared" si="139"/>
        <v>0</v>
      </c>
    </row>
    <row r="130" spans="1:53" s="110" customFormat="1">
      <c r="A130" s="208"/>
      <c r="B130" s="209"/>
      <c r="C130" s="109">
        <v>1762.96</v>
      </c>
      <c r="D130" s="110">
        <v>50</v>
      </c>
      <c r="E130" s="111"/>
      <c r="F130" s="111"/>
      <c r="G130" s="111"/>
      <c r="H130" s="112">
        <f t="shared" si="140"/>
        <v>0</v>
      </c>
      <c r="I130" s="113"/>
      <c r="J130" s="114"/>
      <c r="K130" s="115"/>
      <c r="L130" s="116"/>
      <c r="M130" s="116">
        <f t="shared" si="132"/>
        <v>0</v>
      </c>
      <c r="N130" s="115"/>
      <c r="O130" s="116"/>
      <c r="P130" s="116">
        <f t="shared" si="133"/>
        <v>0</v>
      </c>
      <c r="Q130" s="115"/>
      <c r="R130" s="116"/>
      <c r="S130" s="116">
        <f t="shared" si="126"/>
        <v>0</v>
      </c>
      <c r="T130" s="115"/>
      <c r="U130" s="116"/>
      <c r="V130" s="116">
        <f t="shared" si="141"/>
        <v>0</v>
      </c>
      <c r="W130" s="115"/>
      <c r="X130" s="116"/>
      <c r="Y130" s="116">
        <f t="shared" si="134"/>
        <v>0</v>
      </c>
      <c r="Z130" s="115"/>
      <c r="AA130" s="116"/>
      <c r="AB130" s="116">
        <f t="shared" si="135"/>
        <v>0</v>
      </c>
      <c r="AC130" s="117">
        <f t="shared" si="136"/>
        <v>0</v>
      </c>
      <c r="AD130" s="117">
        <f t="shared" si="136"/>
        <v>0</v>
      </c>
      <c r="AE130" s="116">
        <f t="shared" si="137"/>
        <v>0</v>
      </c>
      <c r="AF130" s="118" t="e">
        <f t="shared" si="138"/>
        <v>#DIV/0!</v>
      </c>
      <c r="AG130" s="112" t="e">
        <f t="shared" si="138"/>
        <v>#DIV/0!</v>
      </c>
      <c r="AH130" s="112" t="e">
        <f t="shared" si="138"/>
        <v>#DIV/0!</v>
      </c>
      <c r="AI130" s="118"/>
      <c r="AJ130" s="112"/>
      <c r="AK130" s="105">
        <f t="shared" si="130"/>
        <v>0</v>
      </c>
      <c r="AL130" s="112"/>
      <c r="AM130" s="101">
        <f t="shared" si="139"/>
        <v>0</v>
      </c>
    </row>
    <row r="131" spans="1:53" s="70" customFormat="1">
      <c r="C131" s="71"/>
      <c r="I131" s="71"/>
      <c r="K131" s="71"/>
      <c r="N131" s="71"/>
      <c r="Q131" s="71"/>
      <c r="T131" s="71"/>
      <c r="W131" s="71"/>
      <c r="Z131" s="71"/>
      <c r="AC131" s="71"/>
      <c r="AF131" s="71"/>
      <c r="AI131" s="71"/>
      <c r="AK131" s="71"/>
    </row>
    <row r="132" spans="1:53" s="65" customFormat="1">
      <c r="A132" s="64" t="s">
        <v>1</v>
      </c>
      <c r="B132" s="65" t="s">
        <v>66</v>
      </c>
      <c r="C132" s="66"/>
      <c r="I132" s="67" t="s">
        <v>22</v>
      </c>
      <c r="K132" s="67" t="s">
        <v>25</v>
      </c>
      <c r="N132" s="67" t="s">
        <v>26</v>
      </c>
      <c r="O132" s="64"/>
      <c r="P132" s="64"/>
      <c r="Q132" s="67" t="s">
        <v>27</v>
      </c>
      <c r="T132" s="67" t="s">
        <v>28</v>
      </c>
      <c r="U132" s="64"/>
      <c r="V132" s="64"/>
      <c r="W132" s="67" t="s">
        <v>29</v>
      </c>
      <c r="Z132" s="67" t="s">
        <v>54</v>
      </c>
      <c r="AC132" s="67" t="s">
        <v>30</v>
      </c>
      <c r="AF132" s="67" t="s">
        <v>34</v>
      </c>
      <c r="AI132" s="67" t="s">
        <v>67</v>
      </c>
      <c r="AK132" s="67" t="s">
        <v>68</v>
      </c>
    </row>
    <row r="133" spans="1:53" s="70" customFormat="1">
      <c r="A133" s="68" t="s">
        <v>15</v>
      </c>
      <c r="B133" s="70" t="s">
        <v>55</v>
      </c>
      <c r="C133" s="69" t="s">
        <v>21</v>
      </c>
      <c r="D133" s="68" t="s">
        <v>17</v>
      </c>
      <c r="E133" s="68" t="s">
        <v>18</v>
      </c>
      <c r="F133" s="68" t="s">
        <v>19</v>
      </c>
      <c r="G133" s="68" t="s">
        <v>20</v>
      </c>
      <c r="H133" s="68" t="s">
        <v>35</v>
      </c>
      <c r="I133" s="69" t="s">
        <v>23</v>
      </c>
      <c r="J133" s="68" t="s">
        <v>24</v>
      </c>
      <c r="K133" s="69" t="s">
        <v>31</v>
      </c>
      <c r="L133" s="68" t="s">
        <v>32</v>
      </c>
      <c r="M133" s="68" t="s">
        <v>33</v>
      </c>
      <c r="N133" s="69" t="s">
        <v>31</v>
      </c>
      <c r="O133" s="68" t="s">
        <v>32</v>
      </c>
      <c r="P133" s="68" t="s">
        <v>33</v>
      </c>
      <c r="Q133" s="69" t="s">
        <v>31</v>
      </c>
      <c r="R133" s="68" t="s">
        <v>32</v>
      </c>
      <c r="S133" s="68" t="s">
        <v>33</v>
      </c>
      <c r="T133" s="69" t="s">
        <v>31</v>
      </c>
      <c r="U133" s="68" t="s">
        <v>32</v>
      </c>
      <c r="V133" s="68" t="s">
        <v>33</v>
      </c>
      <c r="W133" s="69" t="s">
        <v>31</v>
      </c>
      <c r="X133" s="68" t="s">
        <v>32</v>
      </c>
      <c r="Y133" s="68" t="s">
        <v>33</v>
      </c>
      <c r="Z133" s="69" t="s">
        <v>31</v>
      </c>
      <c r="AA133" s="68" t="s">
        <v>32</v>
      </c>
      <c r="AB133" s="68" t="s">
        <v>33</v>
      </c>
      <c r="AC133" s="69" t="s">
        <v>31</v>
      </c>
      <c r="AD133" s="68" t="s">
        <v>32</v>
      </c>
      <c r="AE133" s="68" t="s">
        <v>33</v>
      </c>
      <c r="AF133" s="69" t="s">
        <v>31</v>
      </c>
      <c r="AG133" s="68" t="s">
        <v>32</v>
      </c>
      <c r="AH133" s="68" t="s">
        <v>33</v>
      </c>
      <c r="AI133" s="69" t="s">
        <v>31</v>
      </c>
      <c r="AJ133" s="68" t="s">
        <v>32</v>
      </c>
      <c r="AK133" s="69" t="s">
        <v>31</v>
      </c>
      <c r="AL133" s="68" t="s">
        <v>32</v>
      </c>
      <c r="AM133" s="68" t="s">
        <v>33</v>
      </c>
    </row>
    <row r="134" spans="1:53" s="70" customFormat="1">
      <c r="A134" s="68" t="s">
        <v>16</v>
      </c>
      <c r="B134" s="70" t="s">
        <v>56</v>
      </c>
      <c r="C134" s="71">
        <v>0</v>
      </c>
      <c r="D134" s="70">
        <v>0</v>
      </c>
      <c r="E134" s="72">
        <v>1.20699</v>
      </c>
      <c r="F134" s="72">
        <v>2.9999999999999997E-4</v>
      </c>
      <c r="G134" s="72">
        <v>0.17149300000000001</v>
      </c>
      <c r="H134" s="73">
        <f>G134/0.0075</f>
        <v>22.865733333333335</v>
      </c>
      <c r="I134" s="74">
        <v>0.921732</v>
      </c>
      <c r="J134" s="75">
        <v>7.8268199999999996E-2</v>
      </c>
      <c r="K134" s="71"/>
      <c r="N134" s="71"/>
      <c r="Q134" s="71">
        <v>0</v>
      </c>
      <c r="R134" s="70">
        <v>0</v>
      </c>
      <c r="S134" s="76">
        <f t="shared" ref="S134:S143" si="142">Q134+R134</f>
        <v>0</v>
      </c>
      <c r="T134" s="71">
        <v>0</v>
      </c>
      <c r="U134" s="70">
        <v>0</v>
      </c>
      <c r="V134" s="76">
        <f t="shared" ref="V134:V135" si="143">T134+U134</f>
        <v>0</v>
      </c>
      <c r="W134" s="71">
        <v>0</v>
      </c>
      <c r="X134" s="70">
        <v>0</v>
      </c>
      <c r="Y134" s="76">
        <f t="shared" ref="Y134:Y143" si="144">W134+X134</f>
        <v>0</v>
      </c>
      <c r="Z134" s="71">
        <v>0</v>
      </c>
      <c r="AA134" s="70">
        <v>0</v>
      </c>
      <c r="AB134" s="76">
        <f t="shared" ref="AB134:AB143" si="145">Z134+AA134</f>
        <v>0</v>
      </c>
      <c r="AC134" s="71">
        <v>0</v>
      </c>
      <c r="AD134" s="70">
        <v>0</v>
      </c>
      <c r="AE134" s="70">
        <v>0</v>
      </c>
      <c r="AF134" s="71"/>
      <c r="AI134" s="77">
        <v>4.6870000000000001E-4</v>
      </c>
      <c r="AJ134" s="76">
        <v>1.99693E-4</v>
      </c>
      <c r="AK134" s="77">
        <f t="shared" ref="AK134:AK143" si="146">AI134*(7710000000000000000)*23.1662*3.016/(6.022E+23)*(C134*24*60*60)</f>
        <v>0</v>
      </c>
      <c r="AL134" s="77">
        <f t="shared" ref="AL134:AL143" si="147">AJ134*(7710000000000000000)*23.1662*3.016/(6.022E+23)*(D134*24*60*60)</f>
        <v>0</v>
      </c>
      <c r="AM134" s="73">
        <f>AK134+AL134</f>
        <v>0</v>
      </c>
    </row>
    <row r="135" spans="1:53" s="70" customFormat="1">
      <c r="A135" s="68" t="s">
        <v>57</v>
      </c>
      <c r="B135" s="70" t="s">
        <v>58</v>
      </c>
      <c r="C135" s="71">
        <v>3.5259299999999998</v>
      </c>
      <c r="D135" s="70">
        <v>0.1</v>
      </c>
      <c r="E135" s="72">
        <v>1.1708000000000001</v>
      </c>
      <c r="F135" s="72">
        <v>3.5E-4</v>
      </c>
      <c r="G135" s="72">
        <v>0.14588300000000001</v>
      </c>
      <c r="H135" s="73">
        <f t="shared" ref="H135" si="148">G135/0.0075</f>
        <v>19.451066666666669</v>
      </c>
      <c r="I135" s="74">
        <v>0.92100499999999996</v>
      </c>
      <c r="J135" s="75">
        <v>7.8995099999999999E-2</v>
      </c>
      <c r="K135" s="78">
        <v>103000</v>
      </c>
      <c r="L135" s="76">
        <v>19700</v>
      </c>
      <c r="M135" s="76">
        <f>K135+L135</f>
        <v>122700</v>
      </c>
      <c r="N135" s="78">
        <v>2513000</v>
      </c>
      <c r="O135" s="76">
        <v>888200</v>
      </c>
      <c r="P135" s="76">
        <f>N135+O135</f>
        <v>3401200</v>
      </c>
      <c r="Q135" s="78">
        <v>55.38</v>
      </c>
      <c r="R135" s="76">
        <v>7.0640000000000001</v>
      </c>
      <c r="S135" s="76">
        <f t="shared" si="142"/>
        <v>62.444000000000003</v>
      </c>
      <c r="T135" s="78">
        <v>0.19420000000000001</v>
      </c>
      <c r="U135" s="76">
        <v>9.502E-3</v>
      </c>
      <c r="V135" s="76">
        <f t="shared" si="143"/>
        <v>0.20370200000000002</v>
      </c>
      <c r="W135" s="78">
        <v>9.1699999999999995E-4</v>
      </c>
      <c r="X135" s="76">
        <v>0</v>
      </c>
      <c r="Y135" s="76">
        <f>W135+X135</f>
        <v>9.1699999999999995E-4</v>
      </c>
      <c r="Z135" s="78">
        <v>0</v>
      </c>
      <c r="AA135" s="76">
        <v>0</v>
      </c>
      <c r="AB135" s="76">
        <f>Z135+AA135</f>
        <v>0</v>
      </c>
      <c r="AC135" s="77">
        <f>Q135+T135+W135+Z135</f>
        <v>55.575117000000006</v>
      </c>
      <c r="AD135" s="77">
        <f>R135+U135+X135+AA135</f>
        <v>7.0735020000000004</v>
      </c>
      <c r="AE135" s="76">
        <f>AC135+AD135</f>
        <v>62.648619000000004</v>
      </c>
      <c r="AF135" s="79">
        <f>Q135/AC135</f>
        <v>0.9964891301983223</v>
      </c>
      <c r="AG135" s="73">
        <f>R135/AD135</f>
        <v>0.99865667670695502</v>
      </c>
      <c r="AH135" s="73">
        <f>S135/AE135</f>
        <v>0.99673386256128005</v>
      </c>
      <c r="AI135" s="77">
        <v>4.5506499999999999E-4</v>
      </c>
      <c r="AJ135" s="76">
        <v>1.9504E-4</v>
      </c>
      <c r="AK135" s="77">
        <f t="shared" si="146"/>
        <v>0.12401111956070728</v>
      </c>
      <c r="AL135" s="77">
        <f t="shared" si="147"/>
        <v>1.5074301462328725E-3</v>
      </c>
      <c r="AM135" s="73">
        <f>AK135+AL135</f>
        <v>0.12551854970694015</v>
      </c>
    </row>
    <row r="136" spans="1:53" s="70" customFormat="1">
      <c r="A136" s="68" t="s">
        <v>62</v>
      </c>
      <c r="B136" s="80" t="s">
        <v>61</v>
      </c>
      <c r="C136" s="71">
        <v>35.256599999999999</v>
      </c>
      <c r="D136" s="70">
        <v>1</v>
      </c>
      <c r="E136" s="72">
        <v>1.1556200000000001</v>
      </c>
      <c r="F136" s="72">
        <v>3.6999999999999999E-4</v>
      </c>
      <c r="G136" s="72">
        <v>0.13466400000000001</v>
      </c>
      <c r="H136" s="73">
        <f>G136/0.0075</f>
        <v>17.955200000000001</v>
      </c>
      <c r="I136" s="74">
        <v>0.92036300000000004</v>
      </c>
      <c r="J136" s="75">
        <v>7.9636899999999997E-2</v>
      </c>
      <c r="K136" s="78">
        <v>99550</v>
      </c>
      <c r="L136" s="76">
        <v>19400</v>
      </c>
      <c r="M136" s="76">
        <f t="shared" ref="M136:M143" si="149">K136+L136</f>
        <v>118950</v>
      </c>
      <c r="N136" s="78">
        <v>2512000</v>
      </c>
      <c r="O136" s="76">
        <v>888000</v>
      </c>
      <c r="P136" s="76">
        <f t="shared" ref="P136:P143" si="150">N136+O136</f>
        <v>3400000</v>
      </c>
      <c r="Q136" s="78">
        <v>1289</v>
      </c>
      <c r="R136" s="76">
        <v>168.3</v>
      </c>
      <c r="S136" s="76">
        <f t="shared" si="142"/>
        <v>1457.3</v>
      </c>
      <c r="T136" s="78">
        <v>29.32</v>
      </c>
      <c r="U136" s="76">
        <v>1.6</v>
      </c>
      <c r="V136" s="76">
        <f>T136+U136</f>
        <v>30.92</v>
      </c>
      <c r="W136" s="78">
        <v>1.458</v>
      </c>
      <c r="X136" s="76">
        <v>2.8340000000000001E-2</v>
      </c>
      <c r="Y136" s="76">
        <f t="shared" si="144"/>
        <v>1.48634</v>
      </c>
      <c r="Z136" s="78">
        <v>1.0880000000000001E-2</v>
      </c>
      <c r="AA136" s="76">
        <v>0</v>
      </c>
      <c r="AB136" s="76">
        <f t="shared" si="145"/>
        <v>1.0880000000000001E-2</v>
      </c>
      <c r="AC136" s="77">
        <f t="shared" ref="AC136:AD143" si="151">Q136+T136+W136+Z136</f>
        <v>1319.7888800000001</v>
      </c>
      <c r="AD136" s="77">
        <f t="shared" si="151"/>
        <v>169.92833999999999</v>
      </c>
      <c r="AE136" s="76">
        <f t="shared" ref="AE136:AE143" si="152">AC136+AD136</f>
        <v>1489.71722</v>
      </c>
      <c r="AF136" s="79">
        <f t="shared" ref="AF136:AH143" si="153">Q136/AC136</f>
        <v>0.97667135974050634</v>
      </c>
      <c r="AG136" s="73">
        <f t="shared" si="153"/>
        <v>0.99041749010200431</v>
      </c>
      <c r="AH136" s="73">
        <f t="shared" si="153"/>
        <v>0.9782393466593613</v>
      </c>
      <c r="AI136" s="77">
        <v>4.4739299999999998E-4</v>
      </c>
      <c r="AJ136" s="76">
        <v>1.91838E-4</v>
      </c>
      <c r="AK136" s="77">
        <f t="shared" si="146"/>
        <v>1.2191106385212183</v>
      </c>
      <c r="AL136" s="77">
        <f t="shared" si="147"/>
        <v>1.4826824466418261E-2</v>
      </c>
      <c r="AM136" s="73">
        <f t="shared" ref="AM136:AM143" si="154">AK136+AL136</f>
        <v>1.2339374629876365</v>
      </c>
    </row>
    <row r="137" spans="1:53" s="70" customFormat="1">
      <c r="A137" s="198" t="e" vm="2">
        <v>#VALUE!</v>
      </c>
      <c r="B137" s="199"/>
      <c r="C137" s="71">
        <v>141.02600000000001</v>
      </c>
      <c r="D137" s="70">
        <v>4</v>
      </c>
      <c r="E137" s="72">
        <v>1.12476</v>
      </c>
      <c r="F137" s="72">
        <v>3.5E-4</v>
      </c>
      <c r="G137" s="72">
        <v>0.11092100000000001</v>
      </c>
      <c r="H137" s="73">
        <f t="shared" ref="H137:H143" si="155">G137/0.0075</f>
        <v>14.789466666666668</v>
      </c>
      <c r="I137" s="74">
        <v>0.91778999999999999</v>
      </c>
      <c r="J137" s="75">
        <v>8.2210000000000005E-2</v>
      </c>
      <c r="K137" s="78">
        <v>88760</v>
      </c>
      <c r="L137" s="76">
        <v>18470</v>
      </c>
      <c r="M137" s="76">
        <f t="shared" si="149"/>
        <v>107230</v>
      </c>
      <c r="N137" s="78">
        <v>2507000</v>
      </c>
      <c r="O137" s="76">
        <v>887400</v>
      </c>
      <c r="P137" s="76">
        <f t="shared" si="150"/>
        <v>3394400</v>
      </c>
      <c r="Q137" s="78">
        <v>4696</v>
      </c>
      <c r="R137" s="76">
        <v>676.8</v>
      </c>
      <c r="S137" s="76">
        <f t="shared" si="142"/>
        <v>5372.8</v>
      </c>
      <c r="T137" s="78">
        <v>386.9</v>
      </c>
      <c r="U137" s="76">
        <v>24.99</v>
      </c>
      <c r="V137" s="76">
        <f>T137+U137</f>
        <v>411.89</v>
      </c>
      <c r="W137" s="78">
        <v>79.03</v>
      </c>
      <c r="X137" s="76">
        <v>1.8160000000000001</v>
      </c>
      <c r="Y137" s="76">
        <f t="shared" si="144"/>
        <v>80.846000000000004</v>
      </c>
      <c r="Z137" s="78">
        <v>2.536</v>
      </c>
      <c r="AA137" s="76">
        <v>2.3949999999999999E-2</v>
      </c>
      <c r="AB137" s="76">
        <f t="shared" si="145"/>
        <v>2.5599500000000002</v>
      </c>
      <c r="AC137" s="77">
        <f t="shared" si="151"/>
        <v>5164.4659999999994</v>
      </c>
      <c r="AD137" s="77">
        <f t="shared" si="151"/>
        <v>703.62995000000001</v>
      </c>
      <c r="AE137" s="76">
        <f t="shared" si="152"/>
        <v>5868.095949999999</v>
      </c>
      <c r="AF137" s="79">
        <f t="shared" si="153"/>
        <v>0.90929052490615692</v>
      </c>
      <c r="AG137" s="73">
        <f t="shared" si="153"/>
        <v>0.96186923254190637</v>
      </c>
      <c r="AH137" s="73">
        <f t="shared" si="153"/>
        <v>0.91559511735659349</v>
      </c>
      <c r="AI137" s="77">
        <v>4.3272699999999999E-4</v>
      </c>
      <c r="AJ137" s="76">
        <v>1.8616800000000001E-4</v>
      </c>
      <c r="AK137" s="77">
        <f t="shared" si="146"/>
        <v>4.71657440310622</v>
      </c>
      <c r="AL137" s="77">
        <f t="shared" si="147"/>
        <v>5.7554400218187314E-2</v>
      </c>
      <c r="AM137" s="73">
        <f t="shared" si="154"/>
        <v>4.7741288033244071</v>
      </c>
    </row>
    <row r="138" spans="1:53" s="70" customFormat="1">
      <c r="A138" s="198"/>
      <c r="B138" s="199"/>
      <c r="C138" s="71">
        <v>246.79599999999999</v>
      </c>
      <c r="D138" s="70">
        <v>7</v>
      </c>
      <c r="E138" s="72">
        <v>1.0932599999999999</v>
      </c>
      <c r="F138" s="72">
        <v>3.4000000000000002E-4</v>
      </c>
      <c r="G138" s="72">
        <v>8.5305000000000006E-2</v>
      </c>
      <c r="H138" s="73">
        <f t="shared" si="155"/>
        <v>11.374000000000001</v>
      </c>
      <c r="I138" s="74">
        <v>0.91504399999999997</v>
      </c>
      <c r="J138" s="75">
        <v>8.4955699999999995E-2</v>
      </c>
      <c r="K138" s="78">
        <v>78960</v>
      </c>
      <c r="L138" s="76">
        <v>17560</v>
      </c>
      <c r="M138" s="76">
        <f t="shared" si="149"/>
        <v>96520</v>
      </c>
      <c r="N138" s="78">
        <v>2501000</v>
      </c>
      <c r="O138" s="76">
        <v>886700</v>
      </c>
      <c r="P138" s="76">
        <f t="shared" si="150"/>
        <v>3387700</v>
      </c>
      <c r="Q138" s="78">
        <v>7177</v>
      </c>
      <c r="R138" s="76">
        <v>1128</v>
      </c>
      <c r="S138" s="76">
        <f t="shared" si="142"/>
        <v>8305</v>
      </c>
      <c r="T138" s="78">
        <v>934.7</v>
      </c>
      <c r="U138" s="76">
        <v>70.25</v>
      </c>
      <c r="V138" s="76">
        <f>T138+U138</f>
        <v>1004.95</v>
      </c>
      <c r="W138" s="78">
        <v>311.7</v>
      </c>
      <c r="X138" s="76">
        <v>8.9019999999999992</v>
      </c>
      <c r="Y138" s="76">
        <f t="shared" si="144"/>
        <v>320.60199999999998</v>
      </c>
      <c r="Z138" s="78">
        <v>18.66</v>
      </c>
      <c r="AA138" s="76">
        <v>0.21160000000000001</v>
      </c>
      <c r="AB138" s="76">
        <f t="shared" si="145"/>
        <v>18.871600000000001</v>
      </c>
      <c r="AC138" s="77">
        <f t="shared" si="151"/>
        <v>8442.06</v>
      </c>
      <c r="AD138" s="77">
        <f t="shared" si="151"/>
        <v>1207.3636000000001</v>
      </c>
      <c r="AE138" s="76">
        <f t="shared" si="152"/>
        <v>9649.4236000000001</v>
      </c>
      <c r="AF138" s="79">
        <f t="shared" si="153"/>
        <v>0.85014794967105189</v>
      </c>
      <c r="AG138" s="73">
        <f t="shared" si="153"/>
        <v>0.93426702610547463</v>
      </c>
      <c r="AH138" s="73">
        <f t="shared" si="153"/>
        <v>0.86067317015702371</v>
      </c>
      <c r="AI138" s="77">
        <v>4.24506E-4</v>
      </c>
      <c r="AJ138" s="76">
        <v>1.8242200000000001E-4</v>
      </c>
      <c r="AK138" s="77">
        <f t="shared" si="146"/>
        <v>8.0972110186789745</v>
      </c>
      <c r="AL138" s="77">
        <f t="shared" si="147"/>
        <v>9.869354773137054E-2</v>
      </c>
      <c r="AM138" s="73">
        <f t="shared" si="154"/>
        <v>8.1959045664103449</v>
      </c>
      <c r="BA138" s="70" t="s">
        <v>36</v>
      </c>
    </row>
    <row r="139" spans="1:53" s="70" customFormat="1">
      <c r="A139" s="198"/>
      <c r="B139" s="199"/>
      <c r="C139" s="71">
        <v>352.59300000000002</v>
      </c>
      <c r="D139" s="70">
        <v>10</v>
      </c>
      <c r="E139" s="72">
        <v>1.06393</v>
      </c>
      <c r="F139" s="72">
        <v>3.1E-4</v>
      </c>
      <c r="G139" s="72">
        <v>6.0088999999999997E-2</v>
      </c>
      <c r="H139" s="73">
        <f t="shared" si="155"/>
        <v>8.0118666666666662</v>
      </c>
      <c r="I139" s="74">
        <v>0.912219</v>
      </c>
      <c r="J139" s="75">
        <v>8.7780800000000006E-2</v>
      </c>
      <c r="K139" s="78">
        <v>70010</v>
      </c>
      <c r="L139" s="76">
        <v>16680</v>
      </c>
      <c r="M139" s="76">
        <f t="shared" si="149"/>
        <v>86690</v>
      </c>
      <c r="N139" s="78">
        <v>2496000</v>
      </c>
      <c r="O139" s="76">
        <v>886000</v>
      </c>
      <c r="P139" s="76">
        <f t="shared" si="150"/>
        <v>3382000</v>
      </c>
      <c r="Q139" s="78">
        <v>9005</v>
      </c>
      <c r="R139" s="76">
        <v>1530</v>
      </c>
      <c r="S139" s="76">
        <f t="shared" si="142"/>
        <v>10535</v>
      </c>
      <c r="T139" s="78">
        <v>1561</v>
      </c>
      <c r="U139" s="76">
        <v>132.1</v>
      </c>
      <c r="V139" s="76">
        <f t="shared" ref="V139:V143" si="156">T139+U139</f>
        <v>1693.1</v>
      </c>
      <c r="W139" s="78">
        <v>660.2</v>
      </c>
      <c r="X139" s="76">
        <v>23.14</v>
      </c>
      <c r="Y139" s="76">
        <f t="shared" si="144"/>
        <v>683.34</v>
      </c>
      <c r="Z139" s="78">
        <v>60.65</v>
      </c>
      <c r="AA139" s="76">
        <v>0.81710000000000005</v>
      </c>
      <c r="AB139" s="76">
        <f t="shared" si="145"/>
        <v>61.467100000000002</v>
      </c>
      <c r="AC139" s="77">
        <f t="shared" si="151"/>
        <v>11286.85</v>
      </c>
      <c r="AD139" s="77">
        <f t="shared" si="151"/>
        <v>1686.0571</v>
      </c>
      <c r="AE139" s="76">
        <f t="shared" si="152"/>
        <v>12972.9071</v>
      </c>
      <c r="AF139" s="79">
        <f t="shared" si="153"/>
        <v>0.79783110433823434</v>
      </c>
      <c r="AG139" s="73">
        <f t="shared" si="153"/>
        <v>0.90744257712268461</v>
      </c>
      <c r="AH139" s="73">
        <f t="shared" si="153"/>
        <v>0.81207704015702076</v>
      </c>
      <c r="AI139" s="77">
        <v>4.2054000000000001E-4</v>
      </c>
      <c r="AJ139" s="76">
        <v>1.79817E-4</v>
      </c>
      <c r="AK139" s="77">
        <f t="shared" si="146"/>
        <v>11.460260890215647</v>
      </c>
      <c r="AL139" s="77">
        <f t="shared" si="147"/>
        <v>0.13897742340297189</v>
      </c>
      <c r="AM139" s="73">
        <f t="shared" si="154"/>
        <v>11.599238313618619</v>
      </c>
    </row>
    <row r="140" spans="1:53" s="70" customFormat="1">
      <c r="A140" s="198"/>
      <c r="B140" s="199"/>
      <c r="C140" s="71">
        <v>705.18499999999995</v>
      </c>
      <c r="D140" s="70">
        <v>20</v>
      </c>
      <c r="E140" s="72">
        <v>0.97867000000000004</v>
      </c>
      <c r="F140" s="72">
        <v>2.9999999999999997E-4</v>
      </c>
      <c r="G140" s="72">
        <v>-2.1794999999999998E-2</v>
      </c>
      <c r="H140" s="73">
        <f t="shared" si="155"/>
        <v>-2.9059999999999997</v>
      </c>
      <c r="I140" s="74">
        <v>0.90279100000000001</v>
      </c>
      <c r="J140" s="75">
        <v>9.7208900000000001E-2</v>
      </c>
      <c r="K140" s="78">
        <v>45280</v>
      </c>
      <c r="L140" s="76">
        <v>13980</v>
      </c>
      <c r="M140" s="76">
        <f t="shared" si="149"/>
        <v>59260</v>
      </c>
      <c r="N140" s="78">
        <v>2475000</v>
      </c>
      <c r="O140" s="76">
        <v>883600</v>
      </c>
      <c r="P140" s="76">
        <f t="shared" si="150"/>
        <v>3358600</v>
      </c>
      <c r="Q140" s="78">
        <v>12040</v>
      </c>
      <c r="R140" s="76">
        <v>2520</v>
      </c>
      <c r="S140" s="76">
        <f t="shared" si="142"/>
        <v>14560</v>
      </c>
      <c r="T140" s="78">
        <v>3471</v>
      </c>
      <c r="U140" s="76">
        <v>399.7</v>
      </c>
      <c r="V140" s="76">
        <f t="shared" si="156"/>
        <v>3870.7</v>
      </c>
      <c r="W140" s="78">
        <v>2301</v>
      </c>
      <c r="X140" s="76">
        <v>129</v>
      </c>
      <c r="Y140" s="76">
        <f t="shared" si="144"/>
        <v>2430</v>
      </c>
      <c r="Z140" s="78">
        <v>490.3</v>
      </c>
      <c r="AA140" s="76">
        <v>9.8789999999999996</v>
      </c>
      <c r="AB140" s="76">
        <f t="shared" si="145"/>
        <v>500.17900000000003</v>
      </c>
      <c r="AC140" s="77">
        <f t="shared" si="151"/>
        <v>18302.3</v>
      </c>
      <c r="AD140" s="77">
        <f t="shared" si="151"/>
        <v>3058.5789999999997</v>
      </c>
      <c r="AE140" s="76">
        <f t="shared" si="152"/>
        <v>21360.879000000001</v>
      </c>
      <c r="AF140" s="79">
        <f t="shared" si="153"/>
        <v>0.65784081782071113</v>
      </c>
      <c r="AG140" s="73">
        <f t="shared" si="153"/>
        <v>0.82391201927431013</v>
      </c>
      <c r="AH140" s="73">
        <f t="shared" si="153"/>
        <v>0.68161989026762426</v>
      </c>
      <c r="AI140" s="77">
        <v>4.2443899999999998E-4</v>
      </c>
      <c r="AJ140" s="76">
        <v>1.7675300000000001E-4</v>
      </c>
      <c r="AK140" s="77">
        <f t="shared" si="146"/>
        <v>23.1329945986284</v>
      </c>
      <c r="AL140" s="77">
        <f t="shared" si="147"/>
        <v>0.2732186224744656</v>
      </c>
      <c r="AM140" s="73">
        <f t="shared" si="154"/>
        <v>23.406213221102867</v>
      </c>
    </row>
    <row r="141" spans="1:53" s="70" customFormat="1">
      <c r="A141" s="198"/>
      <c r="B141" s="199"/>
      <c r="C141" s="71">
        <v>1057.78</v>
      </c>
      <c r="D141" s="70">
        <v>30</v>
      </c>
      <c r="E141" s="72">
        <v>0.90022000000000002</v>
      </c>
      <c r="F141" s="72">
        <v>2.9999999999999997E-4</v>
      </c>
      <c r="G141" s="72">
        <v>-0.11083999999999999</v>
      </c>
      <c r="H141" s="73">
        <f t="shared" si="155"/>
        <v>-14.778666666666666</v>
      </c>
      <c r="I141" s="74">
        <v>0.89266199999999996</v>
      </c>
      <c r="J141" s="75">
        <v>0.107338</v>
      </c>
      <c r="K141" s="78">
        <v>27250</v>
      </c>
      <c r="L141" s="76">
        <v>11470</v>
      </c>
      <c r="M141" s="76">
        <f t="shared" si="149"/>
        <v>38720</v>
      </c>
      <c r="N141" s="78">
        <v>2452000</v>
      </c>
      <c r="O141" s="76">
        <v>881000</v>
      </c>
      <c r="P141" s="76">
        <f t="shared" si="150"/>
        <v>3333000</v>
      </c>
      <c r="Q141" s="78">
        <v>12990</v>
      </c>
      <c r="R141" s="76">
        <v>3194</v>
      </c>
      <c r="S141" s="76">
        <f t="shared" si="142"/>
        <v>16184</v>
      </c>
      <c r="T141" s="78">
        <v>5182</v>
      </c>
      <c r="U141" s="76">
        <v>725.7</v>
      </c>
      <c r="V141" s="76">
        <f t="shared" si="156"/>
        <v>5907.7</v>
      </c>
      <c r="W141" s="78">
        <v>3434</v>
      </c>
      <c r="X141" s="76">
        <v>300.10000000000002</v>
      </c>
      <c r="Y141" s="76">
        <f t="shared" si="144"/>
        <v>3734.1</v>
      </c>
      <c r="Z141" s="78">
        <v>1346</v>
      </c>
      <c r="AA141" s="76">
        <v>39.6</v>
      </c>
      <c r="AB141" s="76">
        <f t="shared" si="145"/>
        <v>1385.6</v>
      </c>
      <c r="AC141" s="77">
        <f t="shared" si="151"/>
        <v>22952</v>
      </c>
      <c r="AD141" s="77">
        <f t="shared" si="151"/>
        <v>4259.4000000000005</v>
      </c>
      <c r="AE141" s="76">
        <f t="shared" si="152"/>
        <v>27211.4</v>
      </c>
      <c r="AF141" s="79">
        <f t="shared" si="153"/>
        <v>0.56596375043569191</v>
      </c>
      <c r="AG141" s="73">
        <f t="shared" si="153"/>
        <v>0.74987087383199502</v>
      </c>
      <c r="AH141" s="73">
        <f t="shared" si="153"/>
        <v>0.59475072947367646</v>
      </c>
      <c r="AI141" s="77">
        <v>4.3977799999999999E-4</v>
      </c>
      <c r="AJ141" s="76">
        <v>1.77565E-4</v>
      </c>
      <c r="AK141" s="77">
        <f t="shared" si="146"/>
        <v>35.953598077114094</v>
      </c>
      <c r="AL141" s="77">
        <f t="shared" si="147"/>
        <v>0.41171067562936831</v>
      </c>
      <c r="AM141" s="73">
        <f t="shared" si="154"/>
        <v>36.365308752743459</v>
      </c>
    </row>
    <row r="142" spans="1:53" s="70" customFormat="1">
      <c r="A142" s="198"/>
      <c r="B142" s="199"/>
      <c r="C142" s="71">
        <v>1410.37</v>
      </c>
      <c r="D142" s="70">
        <v>40</v>
      </c>
      <c r="E142" s="72"/>
      <c r="F142" s="72"/>
      <c r="G142" s="72"/>
      <c r="H142" s="73">
        <f t="shared" si="155"/>
        <v>0</v>
      </c>
      <c r="I142" s="74"/>
      <c r="J142" s="75"/>
      <c r="K142" s="78"/>
      <c r="L142" s="76"/>
      <c r="M142" s="76">
        <f t="shared" si="149"/>
        <v>0</v>
      </c>
      <c r="N142" s="78"/>
      <c r="O142" s="76"/>
      <c r="P142" s="76">
        <f t="shared" si="150"/>
        <v>0</v>
      </c>
      <c r="Q142" s="78"/>
      <c r="R142" s="76"/>
      <c r="S142" s="76">
        <f t="shared" si="142"/>
        <v>0</v>
      </c>
      <c r="T142" s="78"/>
      <c r="U142" s="76"/>
      <c r="V142" s="76">
        <f t="shared" si="156"/>
        <v>0</v>
      </c>
      <c r="W142" s="78"/>
      <c r="X142" s="76"/>
      <c r="Y142" s="76">
        <f t="shared" si="144"/>
        <v>0</v>
      </c>
      <c r="Z142" s="78"/>
      <c r="AA142" s="76"/>
      <c r="AB142" s="76">
        <f t="shared" si="145"/>
        <v>0</v>
      </c>
      <c r="AC142" s="77">
        <f t="shared" si="151"/>
        <v>0</v>
      </c>
      <c r="AD142" s="77">
        <f t="shared" si="151"/>
        <v>0</v>
      </c>
      <c r="AE142" s="76">
        <f t="shared" si="152"/>
        <v>0</v>
      </c>
      <c r="AF142" s="79" t="e">
        <f t="shared" si="153"/>
        <v>#DIV/0!</v>
      </c>
      <c r="AG142" s="73" t="e">
        <f t="shared" si="153"/>
        <v>#DIV/0!</v>
      </c>
      <c r="AH142" s="73" t="e">
        <f t="shared" si="153"/>
        <v>#DIV/0!</v>
      </c>
      <c r="AI142" s="77"/>
      <c r="AJ142" s="76"/>
      <c r="AK142" s="77">
        <f t="shared" si="146"/>
        <v>0</v>
      </c>
      <c r="AL142" s="77">
        <f t="shared" si="147"/>
        <v>0</v>
      </c>
      <c r="AM142" s="73">
        <f t="shared" si="154"/>
        <v>0</v>
      </c>
    </row>
    <row r="143" spans="1:53" s="82" customFormat="1">
      <c r="A143" s="200"/>
      <c r="B143" s="201"/>
      <c r="C143" s="81">
        <v>1762.96</v>
      </c>
      <c r="D143" s="82">
        <v>50</v>
      </c>
      <c r="E143" s="83"/>
      <c r="F143" s="83"/>
      <c r="G143" s="83"/>
      <c r="H143" s="84">
        <f t="shared" si="155"/>
        <v>0</v>
      </c>
      <c r="I143" s="85"/>
      <c r="J143" s="86"/>
      <c r="K143" s="87"/>
      <c r="L143" s="88"/>
      <c r="M143" s="88">
        <f t="shared" si="149"/>
        <v>0</v>
      </c>
      <c r="N143" s="87"/>
      <c r="O143" s="88"/>
      <c r="P143" s="88">
        <f t="shared" si="150"/>
        <v>0</v>
      </c>
      <c r="Q143" s="87"/>
      <c r="R143" s="88"/>
      <c r="S143" s="88">
        <f t="shared" si="142"/>
        <v>0</v>
      </c>
      <c r="T143" s="87"/>
      <c r="U143" s="88"/>
      <c r="V143" s="88">
        <f t="shared" si="156"/>
        <v>0</v>
      </c>
      <c r="W143" s="87"/>
      <c r="X143" s="88"/>
      <c r="Y143" s="88">
        <f t="shared" si="144"/>
        <v>0</v>
      </c>
      <c r="Z143" s="87"/>
      <c r="AA143" s="88"/>
      <c r="AB143" s="88">
        <f t="shared" si="145"/>
        <v>0</v>
      </c>
      <c r="AC143" s="89">
        <f t="shared" si="151"/>
        <v>0</v>
      </c>
      <c r="AD143" s="89">
        <f t="shared" si="151"/>
        <v>0</v>
      </c>
      <c r="AE143" s="88">
        <f t="shared" si="152"/>
        <v>0</v>
      </c>
      <c r="AF143" s="90" t="e">
        <f t="shared" si="153"/>
        <v>#DIV/0!</v>
      </c>
      <c r="AG143" s="84" t="e">
        <f t="shared" si="153"/>
        <v>#DIV/0!</v>
      </c>
      <c r="AH143" s="84" t="e">
        <f t="shared" si="153"/>
        <v>#DIV/0!</v>
      </c>
      <c r="AI143" s="89"/>
      <c r="AJ143" s="88"/>
      <c r="AK143" s="77">
        <f t="shared" si="146"/>
        <v>0</v>
      </c>
      <c r="AL143" s="77">
        <f t="shared" si="147"/>
        <v>0</v>
      </c>
      <c r="AM143" s="73">
        <f t="shared" si="154"/>
        <v>0</v>
      </c>
    </row>
    <row r="144" spans="1:53" s="70" customFormat="1">
      <c r="C144" s="71"/>
      <c r="I144" s="71"/>
      <c r="K144" s="71"/>
      <c r="N144" s="71"/>
      <c r="Q144" s="71"/>
      <c r="T144" s="71"/>
      <c r="W144" s="71"/>
      <c r="Z144" s="71"/>
      <c r="AC144" s="71"/>
      <c r="AF144" s="71"/>
      <c r="AI144" s="71"/>
      <c r="AK144" s="71"/>
    </row>
    <row r="145" spans="1:53" s="65" customFormat="1">
      <c r="A145" s="64" t="s">
        <v>1</v>
      </c>
      <c r="B145" s="65" t="s">
        <v>66</v>
      </c>
      <c r="C145" s="66"/>
      <c r="I145" s="67" t="s">
        <v>22</v>
      </c>
      <c r="K145" s="67" t="s">
        <v>25</v>
      </c>
      <c r="N145" s="67" t="s">
        <v>26</v>
      </c>
      <c r="O145" s="64"/>
      <c r="P145" s="64"/>
      <c r="Q145" s="67" t="s">
        <v>27</v>
      </c>
      <c r="T145" s="67" t="s">
        <v>28</v>
      </c>
      <c r="U145" s="64"/>
      <c r="V145" s="64"/>
      <c r="W145" s="67" t="s">
        <v>29</v>
      </c>
      <c r="Z145" s="67" t="s">
        <v>54</v>
      </c>
      <c r="AC145" s="67" t="s">
        <v>30</v>
      </c>
      <c r="AF145" s="67" t="s">
        <v>34</v>
      </c>
      <c r="AI145" s="67" t="s">
        <v>67</v>
      </c>
      <c r="AK145" s="67" t="s">
        <v>68</v>
      </c>
    </row>
    <row r="146" spans="1:53" s="70" customFormat="1">
      <c r="A146" s="68" t="s">
        <v>15</v>
      </c>
      <c r="B146" s="70" t="s">
        <v>55</v>
      </c>
      <c r="C146" s="69" t="s">
        <v>21</v>
      </c>
      <c r="D146" s="68" t="s">
        <v>17</v>
      </c>
      <c r="E146" s="68" t="s">
        <v>18</v>
      </c>
      <c r="F146" s="68" t="s">
        <v>19</v>
      </c>
      <c r="G146" s="68" t="s">
        <v>20</v>
      </c>
      <c r="H146" s="68" t="s">
        <v>35</v>
      </c>
      <c r="I146" s="69" t="s">
        <v>23</v>
      </c>
      <c r="J146" s="68" t="s">
        <v>24</v>
      </c>
      <c r="K146" s="69" t="s">
        <v>31</v>
      </c>
      <c r="L146" s="68" t="s">
        <v>32</v>
      </c>
      <c r="M146" s="68" t="s">
        <v>33</v>
      </c>
      <c r="N146" s="69" t="s">
        <v>31</v>
      </c>
      <c r="O146" s="68" t="s">
        <v>32</v>
      </c>
      <c r="P146" s="68" t="s">
        <v>33</v>
      </c>
      <c r="Q146" s="69" t="s">
        <v>31</v>
      </c>
      <c r="R146" s="68" t="s">
        <v>32</v>
      </c>
      <c r="S146" s="68" t="s">
        <v>33</v>
      </c>
      <c r="T146" s="69" t="s">
        <v>31</v>
      </c>
      <c r="U146" s="68" t="s">
        <v>32</v>
      </c>
      <c r="V146" s="68" t="s">
        <v>33</v>
      </c>
      <c r="W146" s="69" t="s">
        <v>31</v>
      </c>
      <c r="X146" s="68" t="s">
        <v>32</v>
      </c>
      <c r="Y146" s="68" t="s">
        <v>33</v>
      </c>
      <c r="Z146" s="69" t="s">
        <v>31</v>
      </c>
      <c r="AA146" s="68" t="s">
        <v>32</v>
      </c>
      <c r="AB146" s="68" t="s">
        <v>33</v>
      </c>
      <c r="AC146" s="69" t="s">
        <v>31</v>
      </c>
      <c r="AD146" s="68" t="s">
        <v>32</v>
      </c>
      <c r="AE146" s="68" t="s">
        <v>33</v>
      </c>
      <c r="AF146" s="69" t="s">
        <v>31</v>
      </c>
      <c r="AG146" s="68" t="s">
        <v>32</v>
      </c>
      <c r="AH146" s="68" t="s">
        <v>33</v>
      </c>
      <c r="AI146" s="69" t="s">
        <v>31</v>
      </c>
      <c r="AJ146" s="68" t="s">
        <v>32</v>
      </c>
      <c r="AK146" s="69" t="s">
        <v>31</v>
      </c>
      <c r="AL146" s="68" t="s">
        <v>32</v>
      </c>
      <c r="AM146" s="68" t="s">
        <v>33</v>
      </c>
    </row>
    <row r="147" spans="1:53" s="70" customFormat="1">
      <c r="A147" s="68" t="s">
        <v>16</v>
      </c>
      <c r="B147" s="70" t="s">
        <v>56</v>
      </c>
      <c r="C147" s="71">
        <v>0</v>
      </c>
      <c r="D147" s="70">
        <v>0</v>
      </c>
      <c r="E147" s="72"/>
      <c r="F147" s="72"/>
      <c r="G147" s="72"/>
      <c r="H147" s="73">
        <f>G147/0.0075</f>
        <v>0</v>
      </c>
      <c r="I147" s="74"/>
      <c r="J147" s="75"/>
      <c r="K147" s="71"/>
      <c r="N147" s="71"/>
      <c r="Q147" s="71"/>
      <c r="S147" s="76">
        <f t="shared" ref="S147:S156" si="157">Q147+R147</f>
        <v>0</v>
      </c>
      <c r="T147" s="71"/>
      <c r="V147" s="76">
        <f t="shared" ref="V147:V148" si="158">T147+U147</f>
        <v>0</v>
      </c>
      <c r="W147" s="71"/>
      <c r="Y147" s="76">
        <f t="shared" ref="Y147" si="159">W147+X147</f>
        <v>0</v>
      </c>
      <c r="Z147" s="71"/>
      <c r="AB147" s="76">
        <f t="shared" ref="AB147" si="160">Z147+AA147</f>
        <v>0</v>
      </c>
      <c r="AC147" s="71">
        <v>0</v>
      </c>
      <c r="AD147" s="70">
        <v>0</v>
      </c>
      <c r="AE147" s="70">
        <v>0</v>
      </c>
      <c r="AF147" s="71"/>
      <c r="AI147" s="71"/>
      <c r="AK147" s="71"/>
      <c r="AM147" s="73">
        <f>AK147+AL147</f>
        <v>0</v>
      </c>
    </row>
    <row r="148" spans="1:53" s="70" customFormat="1">
      <c r="A148" s="68" t="s">
        <v>57</v>
      </c>
      <c r="B148" s="70" t="s">
        <v>58</v>
      </c>
      <c r="C148" s="71">
        <v>3.5259299999999998</v>
      </c>
      <c r="D148" s="70">
        <v>0.1</v>
      </c>
      <c r="E148" s="72"/>
      <c r="F148" s="72"/>
      <c r="G148" s="72"/>
      <c r="H148" s="73">
        <f t="shared" ref="H148" si="161">G148/0.0075</f>
        <v>0</v>
      </c>
      <c r="I148" s="74"/>
      <c r="J148" s="75"/>
      <c r="K148" s="78"/>
      <c r="L148" s="76"/>
      <c r="M148" s="76">
        <f>K148+L148</f>
        <v>0</v>
      </c>
      <c r="N148" s="78"/>
      <c r="O148" s="76"/>
      <c r="P148" s="76">
        <f>N148+O148</f>
        <v>0</v>
      </c>
      <c r="Q148" s="78"/>
      <c r="R148" s="76"/>
      <c r="S148" s="76">
        <f t="shared" si="157"/>
        <v>0</v>
      </c>
      <c r="T148" s="78"/>
      <c r="U148" s="76"/>
      <c r="V148" s="76">
        <f t="shared" si="158"/>
        <v>0</v>
      </c>
      <c r="W148" s="78"/>
      <c r="X148" s="76"/>
      <c r="Y148" s="76">
        <f>W148+X148</f>
        <v>0</v>
      </c>
      <c r="Z148" s="78"/>
      <c r="AA148" s="76"/>
      <c r="AB148" s="76">
        <f>Z148+AA148</f>
        <v>0</v>
      </c>
      <c r="AC148" s="77">
        <f>Q148+T148+W148+Z148</f>
        <v>0</v>
      </c>
      <c r="AD148" s="77">
        <f>R148+U148+X148+AA148</f>
        <v>0</v>
      </c>
      <c r="AE148" s="76">
        <f>AC148+AD148</f>
        <v>0</v>
      </c>
      <c r="AF148" s="79" t="e">
        <f>Q148/AC148</f>
        <v>#DIV/0!</v>
      </c>
      <c r="AG148" s="73" t="e">
        <f>R148/AD148</f>
        <v>#DIV/0!</v>
      </c>
      <c r="AH148" s="73" t="e">
        <f>S148/AE148</f>
        <v>#DIV/0!</v>
      </c>
      <c r="AI148" s="79"/>
      <c r="AJ148" s="73"/>
      <c r="AK148" s="79"/>
      <c r="AL148" s="73"/>
      <c r="AM148" s="73">
        <f>AK148+AL148</f>
        <v>0</v>
      </c>
    </row>
    <row r="149" spans="1:53" s="70" customFormat="1">
      <c r="A149" s="68" t="s">
        <v>62</v>
      </c>
      <c r="B149" s="80" t="s">
        <v>65</v>
      </c>
      <c r="C149" s="71">
        <v>35.256599999999999</v>
      </c>
      <c r="D149" s="70">
        <v>1</v>
      </c>
      <c r="E149" s="72"/>
      <c r="F149" s="72"/>
      <c r="G149" s="72"/>
      <c r="H149" s="73">
        <f>G149/0.0075</f>
        <v>0</v>
      </c>
      <c r="I149" s="74"/>
      <c r="J149" s="75"/>
      <c r="K149" s="78"/>
      <c r="L149" s="76"/>
      <c r="M149" s="76">
        <f t="shared" ref="M149:M156" si="162">K149+L149</f>
        <v>0</v>
      </c>
      <c r="N149" s="78"/>
      <c r="O149" s="76"/>
      <c r="P149" s="76">
        <f t="shared" ref="P149:P156" si="163">N149+O149</f>
        <v>0</v>
      </c>
      <c r="Q149" s="78"/>
      <c r="R149" s="76"/>
      <c r="S149" s="76">
        <f t="shared" si="157"/>
        <v>0</v>
      </c>
      <c r="T149" s="78"/>
      <c r="U149" s="76"/>
      <c r="V149" s="76">
        <f>T149+U149</f>
        <v>0</v>
      </c>
      <c r="W149" s="78"/>
      <c r="X149" s="76"/>
      <c r="Y149" s="76">
        <f t="shared" ref="Y149:Y156" si="164">W149+X149</f>
        <v>0</v>
      </c>
      <c r="Z149" s="78"/>
      <c r="AA149" s="76"/>
      <c r="AB149" s="76">
        <f t="shared" ref="AB149:AB156" si="165">Z149+AA149</f>
        <v>0</v>
      </c>
      <c r="AC149" s="77">
        <f t="shared" ref="AC149:AD156" si="166">Q149+T149+W149+Z149</f>
        <v>0</v>
      </c>
      <c r="AD149" s="77">
        <f t="shared" si="166"/>
        <v>0</v>
      </c>
      <c r="AE149" s="76">
        <f t="shared" ref="AE149:AE156" si="167">AC149+AD149</f>
        <v>0</v>
      </c>
      <c r="AF149" s="79" t="e">
        <f t="shared" ref="AF149:AH156" si="168">Q149/AC149</f>
        <v>#DIV/0!</v>
      </c>
      <c r="AG149" s="73" t="e">
        <f t="shared" si="168"/>
        <v>#DIV/0!</v>
      </c>
      <c r="AH149" s="73" t="e">
        <f t="shared" si="168"/>
        <v>#DIV/0!</v>
      </c>
      <c r="AI149" s="79"/>
      <c r="AJ149" s="73"/>
      <c r="AK149" s="79"/>
      <c r="AL149" s="73"/>
      <c r="AM149" s="73">
        <f t="shared" ref="AM149:AM156" si="169">AK149+AL149</f>
        <v>0</v>
      </c>
    </row>
    <row r="150" spans="1:53" s="70" customFormat="1">
      <c r="A150" s="198" t="e" vm="2">
        <v>#VALUE!</v>
      </c>
      <c r="B150" s="199"/>
      <c r="C150" s="71">
        <v>141.02600000000001</v>
      </c>
      <c r="D150" s="70">
        <v>4</v>
      </c>
      <c r="E150" s="72"/>
      <c r="F150" s="72"/>
      <c r="G150" s="72"/>
      <c r="H150" s="73">
        <f t="shared" ref="H150:H156" si="170">G150/0.0075</f>
        <v>0</v>
      </c>
      <c r="I150" s="74"/>
      <c r="J150" s="75"/>
      <c r="K150" s="78"/>
      <c r="L150" s="76"/>
      <c r="M150" s="76">
        <f t="shared" si="162"/>
        <v>0</v>
      </c>
      <c r="N150" s="78"/>
      <c r="O150" s="76"/>
      <c r="P150" s="76">
        <f t="shared" si="163"/>
        <v>0</v>
      </c>
      <c r="Q150" s="78"/>
      <c r="R150" s="76"/>
      <c r="S150" s="76">
        <f t="shared" si="157"/>
        <v>0</v>
      </c>
      <c r="T150" s="78"/>
      <c r="U150" s="76"/>
      <c r="V150" s="76">
        <f>T150+U150</f>
        <v>0</v>
      </c>
      <c r="W150" s="78"/>
      <c r="X150" s="76"/>
      <c r="Y150" s="76">
        <f t="shared" si="164"/>
        <v>0</v>
      </c>
      <c r="Z150" s="78"/>
      <c r="AA150" s="76"/>
      <c r="AB150" s="76">
        <f t="shared" si="165"/>
        <v>0</v>
      </c>
      <c r="AC150" s="77">
        <f t="shared" si="166"/>
        <v>0</v>
      </c>
      <c r="AD150" s="77">
        <f t="shared" si="166"/>
        <v>0</v>
      </c>
      <c r="AE150" s="76">
        <f t="shared" si="167"/>
        <v>0</v>
      </c>
      <c r="AF150" s="79" t="e">
        <f t="shared" si="168"/>
        <v>#DIV/0!</v>
      </c>
      <c r="AG150" s="73" t="e">
        <f t="shared" si="168"/>
        <v>#DIV/0!</v>
      </c>
      <c r="AH150" s="73" t="e">
        <f t="shared" si="168"/>
        <v>#DIV/0!</v>
      </c>
      <c r="AI150" s="79"/>
      <c r="AJ150" s="73"/>
      <c r="AK150" s="79"/>
      <c r="AL150" s="73"/>
      <c r="AM150" s="73">
        <f t="shared" si="169"/>
        <v>0</v>
      </c>
    </row>
    <row r="151" spans="1:53" s="70" customFormat="1">
      <c r="A151" s="198"/>
      <c r="B151" s="199"/>
      <c r="C151" s="71">
        <v>246.79599999999999</v>
      </c>
      <c r="D151" s="70">
        <v>7</v>
      </c>
      <c r="E151" s="72"/>
      <c r="F151" s="72"/>
      <c r="G151" s="72"/>
      <c r="H151" s="73">
        <f t="shared" si="170"/>
        <v>0</v>
      </c>
      <c r="I151" s="74"/>
      <c r="J151" s="75"/>
      <c r="K151" s="78"/>
      <c r="L151" s="76"/>
      <c r="M151" s="76">
        <f t="shared" si="162"/>
        <v>0</v>
      </c>
      <c r="N151" s="78"/>
      <c r="O151" s="76"/>
      <c r="P151" s="76">
        <f t="shared" si="163"/>
        <v>0</v>
      </c>
      <c r="Q151" s="78"/>
      <c r="R151" s="76"/>
      <c r="S151" s="76">
        <f t="shared" si="157"/>
        <v>0</v>
      </c>
      <c r="T151" s="78"/>
      <c r="U151" s="76"/>
      <c r="V151" s="76">
        <f>T151+U151</f>
        <v>0</v>
      </c>
      <c r="W151" s="78"/>
      <c r="X151" s="76"/>
      <c r="Y151" s="76">
        <f t="shared" si="164"/>
        <v>0</v>
      </c>
      <c r="Z151" s="78"/>
      <c r="AA151" s="76"/>
      <c r="AB151" s="76">
        <f t="shared" si="165"/>
        <v>0</v>
      </c>
      <c r="AC151" s="77">
        <f t="shared" si="166"/>
        <v>0</v>
      </c>
      <c r="AD151" s="77">
        <f t="shared" si="166"/>
        <v>0</v>
      </c>
      <c r="AE151" s="76">
        <f t="shared" si="167"/>
        <v>0</v>
      </c>
      <c r="AF151" s="79" t="e">
        <f t="shared" si="168"/>
        <v>#DIV/0!</v>
      </c>
      <c r="AG151" s="73" t="e">
        <f t="shared" si="168"/>
        <v>#DIV/0!</v>
      </c>
      <c r="AH151" s="73" t="e">
        <f t="shared" si="168"/>
        <v>#DIV/0!</v>
      </c>
      <c r="AI151" s="79"/>
      <c r="AJ151" s="73"/>
      <c r="AK151" s="79"/>
      <c r="AL151" s="73"/>
      <c r="AM151" s="73">
        <f t="shared" si="169"/>
        <v>0</v>
      </c>
      <c r="BA151" s="70" t="s">
        <v>36</v>
      </c>
    </row>
    <row r="152" spans="1:53" s="70" customFormat="1">
      <c r="A152" s="198"/>
      <c r="B152" s="199"/>
      <c r="C152" s="71">
        <v>352.59300000000002</v>
      </c>
      <c r="D152" s="70">
        <v>10</v>
      </c>
      <c r="E152" s="72"/>
      <c r="F152" s="72"/>
      <c r="G152" s="72"/>
      <c r="H152" s="73">
        <f t="shared" si="170"/>
        <v>0</v>
      </c>
      <c r="I152" s="74"/>
      <c r="J152" s="75"/>
      <c r="K152" s="78"/>
      <c r="L152" s="76"/>
      <c r="M152" s="76">
        <f t="shared" si="162"/>
        <v>0</v>
      </c>
      <c r="N152" s="78"/>
      <c r="O152" s="76"/>
      <c r="P152" s="76">
        <f t="shared" si="163"/>
        <v>0</v>
      </c>
      <c r="Q152" s="78"/>
      <c r="R152" s="76"/>
      <c r="S152" s="76">
        <f t="shared" si="157"/>
        <v>0</v>
      </c>
      <c r="T152" s="78"/>
      <c r="U152" s="76"/>
      <c r="V152" s="76">
        <f t="shared" ref="V152:V156" si="171">T152+U152</f>
        <v>0</v>
      </c>
      <c r="W152" s="78"/>
      <c r="X152" s="76"/>
      <c r="Y152" s="76">
        <f t="shared" si="164"/>
        <v>0</v>
      </c>
      <c r="Z152" s="78"/>
      <c r="AA152" s="76"/>
      <c r="AB152" s="76">
        <f t="shared" si="165"/>
        <v>0</v>
      </c>
      <c r="AC152" s="77">
        <f t="shared" si="166"/>
        <v>0</v>
      </c>
      <c r="AD152" s="77">
        <f t="shared" si="166"/>
        <v>0</v>
      </c>
      <c r="AE152" s="76">
        <f t="shared" si="167"/>
        <v>0</v>
      </c>
      <c r="AF152" s="79" t="e">
        <f t="shared" si="168"/>
        <v>#DIV/0!</v>
      </c>
      <c r="AG152" s="73" t="e">
        <f t="shared" si="168"/>
        <v>#DIV/0!</v>
      </c>
      <c r="AH152" s="73" t="e">
        <f t="shared" si="168"/>
        <v>#DIV/0!</v>
      </c>
      <c r="AI152" s="79"/>
      <c r="AJ152" s="73"/>
      <c r="AK152" s="79"/>
      <c r="AL152" s="73"/>
      <c r="AM152" s="73">
        <f t="shared" si="169"/>
        <v>0</v>
      </c>
    </row>
    <row r="153" spans="1:53" s="70" customFormat="1">
      <c r="A153" s="198"/>
      <c r="B153" s="199"/>
      <c r="C153" s="71">
        <v>705.18499999999995</v>
      </c>
      <c r="D153" s="70">
        <v>20</v>
      </c>
      <c r="E153" s="72"/>
      <c r="F153" s="72"/>
      <c r="G153" s="72"/>
      <c r="H153" s="73">
        <f t="shared" si="170"/>
        <v>0</v>
      </c>
      <c r="I153" s="74"/>
      <c r="J153" s="75"/>
      <c r="K153" s="78"/>
      <c r="L153" s="76"/>
      <c r="M153" s="76">
        <f t="shared" si="162"/>
        <v>0</v>
      </c>
      <c r="N153" s="78"/>
      <c r="O153" s="76"/>
      <c r="P153" s="76">
        <f t="shared" si="163"/>
        <v>0</v>
      </c>
      <c r="Q153" s="78"/>
      <c r="R153" s="76"/>
      <c r="S153" s="76">
        <f t="shared" si="157"/>
        <v>0</v>
      </c>
      <c r="T153" s="78"/>
      <c r="U153" s="76"/>
      <c r="V153" s="76">
        <f t="shared" si="171"/>
        <v>0</v>
      </c>
      <c r="W153" s="78"/>
      <c r="X153" s="76"/>
      <c r="Y153" s="76">
        <f t="shared" si="164"/>
        <v>0</v>
      </c>
      <c r="Z153" s="78"/>
      <c r="AA153" s="76"/>
      <c r="AB153" s="76">
        <f t="shared" si="165"/>
        <v>0</v>
      </c>
      <c r="AC153" s="77">
        <f t="shared" si="166"/>
        <v>0</v>
      </c>
      <c r="AD153" s="77">
        <f t="shared" si="166"/>
        <v>0</v>
      </c>
      <c r="AE153" s="76">
        <f t="shared" si="167"/>
        <v>0</v>
      </c>
      <c r="AF153" s="79" t="e">
        <f t="shared" si="168"/>
        <v>#DIV/0!</v>
      </c>
      <c r="AG153" s="73" t="e">
        <f t="shared" si="168"/>
        <v>#DIV/0!</v>
      </c>
      <c r="AH153" s="73" t="e">
        <f t="shared" si="168"/>
        <v>#DIV/0!</v>
      </c>
      <c r="AI153" s="79"/>
      <c r="AJ153" s="73"/>
      <c r="AK153" s="79"/>
      <c r="AL153" s="73"/>
      <c r="AM153" s="73">
        <f t="shared" si="169"/>
        <v>0</v>
      </c>
    </row>
    <row r="154" spans="1:53" s="70" customFormat="1">
      <c r="A154" s="198"/>
      <c r="B154" s="199"/>
      <c r="C154" s="71">
        <v>1057.78</v>
      </c>
      <c r="D154" s="70">
        <v>30</v>
      </c>
      <c r="E154" s="72"/>
      <c r="F154" s="72"/>
      <c r="G154" s="72"/>
      <c r="H154" s="73">
        <f t="shared" si="170"/>
        <v>0</v>
      </c>
      <c r="I154" s="74"/>
      <c r="J154" s="75"/>
      <c r="K154" s="78"/>
      <c r="L154" s="76"/>
      <c r="M154" s="76">
        <f t="shared" si="162"/>
        <v>0</v>
      </c>
      <c r="N154" s="78"/>
      <c r="O154" s="76"/>
      <c r="P154" s="76">
        <f t="shared" si="163"/>
        <v>0</v>
      </c>
      <c r="Q154" s="78"/>
      <c r="R154" s="76"/>
      <c r="S154" s="76">
        <f t="shared" si="157"/>
        <v>0</v>
      </c>
      <c r="T154" s="78"/>
      <c r="U154" s="76"/>
      <c r="V154" s="76">
        <f t="shared" si="171"/>
        <v>0</v>
      </c>
      <c r="W154" s="78"/>
      <c r="X154" s="76"/>
      <c r="Y154" s="76">
        <f t="shared" si="164"/>
        <v>0</v>
      </c>
      <c r="Z154" s="78"/>
      <c r="AA154" s="76"/>
      <c r="AB154" s="76">
        <f t="shared" si="165"/>
        <v>0</v>
      </c>
      <c r="AC154" s="77">
        <f t="shared" si="166"/>
        <v>0</v>
      </c>
      <c r="AD154" s="77">
        <f t="shared" si="166"/>
        <v>0</v>
      </c>
      <c r="AE154" s="76">
        <f t="shared" si="167"/>
        <v>0</v>
      </c>
      <c r="AF154" s="79" t="e">
        <f t="shared" si="168"/>
        <v>#DIV/0!</v>
      </c>
      <c r="AG154" s="73" t="e">
        <f t="shared" si="168"/>
        <v>#DIV/0!</v>
      </c>
      <c r="AH154" s="73" t="e">
        <f t="shared" si="168"/>
        <v>#DIV/0!</v>
      </c>
      <c r="AI154" s="79"/>
      <c r="AJ154" s="73"/>
      <c r="AK154" s="79"/>
      <c r="AL154" s="73"/>
      <c r="AM154" s="73">
        <f t="shared" si="169"/>
        <v>0</v>
      </c>
    </row>
    <row r="155" spans="1:53" s="70" customFormat="1">
      <c r="A155" s="198"/>
      <c r="B155" s="199"/>
      <c r="C155" s="71">
        <v>1410.37</v>
      </c>
      <c r="D155" s="70">
        <v>40</v>
      </c>
      <c r="E155" s="72"/>
      <c r="F155" s="72"/>
      <c r="G155" s="72"/>
      <c r="H155" s="73">
        <f t="shared" si="170"/>
        <v>0</v>
      </c>
      <c r="I155" s="74"/>
      <c r="J155" s="75"/>
      <c r="K155" s="78"/>
      <c r="L155" s="76"/>
      <c r="M155" s="76">
        <f t="shared" si="162"/>
        <v>0</v>
      </c>
      <c r="N155" s="78"/>
      <c r="O155" s="76"/>
      <c r="P155" s="76">
        <f t="shared" si="163"/>
        <v>0</v>
      </c>
      <c r="Q155" s="78"/>
      <c r="R155" s="76"/>
      <c r="S155" s="76">
        <f t="shared" si="157"/>
        <v>0</v>
      </c>
      <c r="T155" s="78"/>
      <c r="U155" s="76"/>
      <c r="V155" s="76">
        <f t="shared" si="171"/>
        <v>0</v>
      </c>
      <c r="W155" s="78"/>
      <c r="X155" s="76"/>
      <c r="Y155" s="76">
        <f t="shared" si="164"/>
        <v>0</v>
      </c>
      <c r="Z155" s="78"/>
      <c r="AA155" s="76"/>
      <c r="AB155" s="76">
        <f t="shared" si="165"/>
        <v>0</v>
      </c>
      <c r="AC155" s="77">
        <f t="shared" si="166"/>
        <v>0</v>
      </c>
      <c r="AD155" s="77">
        <f t="shared" si="166"/>
        <v>0</v>
      </c>
      <c r="AE155" s="76">
        <f t="shared" si="167"/>
        <v>0</v>
      </c>
      <c r="AF155" s="79" t="e">
        <f t="shared" si="168"/>
        <v>#DIV/0!</v>
      </c>
      <c r="AG155" s="73" t="e">
        <f t="shared" si="168"/>
        <v>#DIV/0!</v>
      </c>
      <c r="AH155" s="73" t="e">
        <f t="shared" si="168"/>
        <v>#DIV/0!</v>
      </c>
      <c r="AI155" s="79"/>
      <c r="AJ155" s="73"/>
      <c r="AK155" s="79"/>
      <c r="AL155" s="73"/>
      <c r="AM155" s="73">
        <f t="shared" si="169"/>
        <v>0</v>
      </c>
    </row>
    <row r="156" spans="1:53" s="82" customFormat="1">
      <c r="A156" s="200"/>
      <c r="B156" s="201"/>
      <c r="C156" s="81">
        <v>1762.96</v>
      </c>
      <c r="D156" s="82">
        <v>50</v>
      </c>
      <c r="E156" s="83"/>
      <c r="F156" s="83"/>
      <c r="G156" s="83"/>
      <c r="H156" s="84">
        <f t="shared" si="170"/>
        <v>0</v>
      </c>
      <c r="I156" s="85"/>
      <c r="J156" s="86"/>
      <c r="K156" s="87"/>
      <c r="L156" s="88"/>
      <c r="M156" s="88">
        <f t="shared" si="162"/>
        <v>0</v>
      </c>
      <c r="N156" s="87"/>
      <c r="O156" s="88"/>
      <c r="P156" s="88">
        <f t="shared" si="163"/>
        <v>0</v>
      </c>
      <c r="Q156" s="87"/>
      <c r="R156" s="88"/>
      <c r="S156" s="88">
        <f t="shared" si="157"/>
        <v>0</v>
      </c>
      <c r="T156" s="87"/>
      <c r="U156" s="88"/>
      <c r="V156" s="88">
        <f t="shared" si="171"/>
        <v>0</v>
      </c>
      <c r="W156" s="87"/>
      <c r="X156" s="88"/>
      <c r="Y156" s="88">
        <f t="shared" si="164"/>
        <v>0</v>
      </c>
      <c r="Z156" s="87"/>
      <c r="AA156" s="88"/>
      <c r="AB156" s="88">
        <f t="shared" si="165"/>
        <v>0</v>
      </c>
      <c r="AC156" s="89">
        <f t="shared" si="166"/>
        <v>0</v>
      </c>
      <c r="AD156" s="89">
        <f t="shared" si="166"/>
        <v>0</v>
      </c>
      <c r="AE156" s="88">
        <f t="shared" si="167"/>
        <v>0</v>
      </c>
      <c r="AF156" s="90" t="e">
        <f t="shared" si="168"/>
        <v>#DIV/0!</v>
      </c>
      <c r="AG156" s="84" t="e">
        <f t="shared" si="168"/>
        <v>#DIV/0!</v>
      </c>
      <c r="AH156" s="84" t="e">
        <f t="shared" si="168"/>
        <v>#DIV/0!</v>
      </c>
      <c r="AI156" s="90"/>
      <c r="AJ156" s="84"/>
      <c r="AK156" s="90"/>
      <c r="AL156" s="84"/>
      <c r="AM156" s="73">
        <f t="shared" si="169"/>
        <v>0</v>
      </c>
    </row>
    <row r="157" spans="1:53" s="70" customFormat="1">
      <c r="C157" s="71"/>
      <c r="I157" s="71"/>
      <c r="K157" s="71"/>
      <c r="N157" s="71"/>
      <c r="Q157" s="71"/>
      <c r="T157" s="71"/>
      <c r="W157" s="71"/>
      <c r="Z157" s="71"/>
      <c r="AC157" s="71"/>
      <c r="AF157" s="71"/>
      <c r="AI157" s="71"/>
      <c r="AK157" s="71"/>
    </row>
    <row r="158" spans="1:53" s="65" customFormat="1">
      <c r="A158" s="64" t="s">
        <v>1</v>
      </c>
      <c r="B158" s="65" t="s">
        <v>66</v>
      </c>
      <c r="C158" s="66"/>
      <c r="I158" s="67" t="s">
        <v>22</v>
      </c>
      <c r="K158" s="67" t="s">
        <v>25</v>
      </c>
      <c r="N158" s="67" t="s">
        <v>26</v>
      </c>
      <c r="O158" s="64"/>
      <c r="P158" s="64"/>
      <c r="Q158" s="67" t="s">
        <v>27</v>
      </c>
      <c r="T158" s="67" t="s">
        <v>28</v>
      </c>
      <c r="U158" s="64"/>
      <c r="V158" s="64"/>
      <c r="W158" s="67" t="s">
        <v>29</v>
      </c>
      <c r="Z158" s="67" t="s">
        <v>54</v>
      </c>
      <c r="AC158" s="67" t="s">
        <v>71</v>
      </c>
      <c r="AF158" s="67" t="s">
        <v>34</v>
      </c>
      <c r="AI158" s="67" t="s">
        <v>67</v>
      </c>
      <c r="AK158" s="67" t="s">
        <v>68</v>
      </c>
    </row>
    <row r="159" spans="1:53" s="70" customFormat="1">
      <c r="A159" s="68" t="s">
        <v>15</v>
      </c>
      <c r="B159" s="70" t="s">
        <v>55</v>
      </c>
      <c r="C159" s="69" t="s">
        <v>21</v>
      </c>
      <c r="D159" s="68" t="s">
        <v>17</v>
      </c>
      <c r="E159" s="68" t="s">
        <v>18</v>
      </c>
      <c r="F159" s="68" t="s">
        <v>19</v>
      </c>
      <c r="G159" s="68" t="s">
        <v>20</v>
      </c>
      <c r="H159" s="68" t="s">
        <v>35</v>
      </c>
      <c r="I159" s="69" t="s">
        <v>23</v>
      </c>
      <c r="J159" s="68" t="s">
        <v>24</v>
      </c>
      <c r="K159" s="69" t="s">
        <v>31</v>
      </c>
      <c r="L159" s="68" t="s">
        <v>32</v>
      </c>
      <c r="M159" s="68" t="s">
        <v>33</v>
      </c>
      <c r="N159" s="69" t="s">
        <v>31</v>
      </c>
      <c r="O159" s="68" t="s">
        <v>32</v>
      </c>
      <c r="P159" s="68" t="s">
        <v>33</v>
      </c>
      <c r="Q159" s="69" t="s">
        <v>31</v>
      </c>
      <c r="R159" s="68" t="s">
        <v>32</v>
      </c>
      <c r="S159" s="68" t="s">
        <v>33</v>
      </c>
      <c r="T159" s="69" t="s">
        <v>31</v>
      </c>
      <c r="U159" s="68" t="s">
        <v>32</v>
      </c>
      <c r="V159" s="68" t="s">
        <v>33</v>
      </c>
      <c r="W159" s="69" t="s">
        <v>31</v>
      </c>
      <c r="X159" s="68" t="s">
        <v>32</v>
      </c>
      <c r="Y159" s="68" t="s">
        <v>33</v>
      </c>
      <c r="Z159" s="69" t="s">
        <v>31</v>
      </c>
      <c r="AA159" s="68" t="s">
        <v>32</v>
      </c>
      <c r="AB159" s="68" t="s">
        <v>33</v>
      </c>
      <c r="AC159" s="69" t="s">
        <v>31</v>
      </c>
      <c r="AD159" s="68" t="s">
        <v>32</v>
      </c>
      <c r="AE159" s="68" t="s">
        <v>33</v>
      </c>
      <c r="AF159" s="69" t="s">
        <v>31</v>
      </c>
      <c r="AG159" s="68" t="s">
        <v>32</v>
      </c>
      <c r="AH159" s="68" t="s">
        <v>33</v>
      </c>
      <c r="AI159" s="69" t="s">
        <v>31</v>
      </c>
      <c r="AJ159" s="68" t="s">
        <v>32</v>
      </c>
      <c r="AK159" s="69" t="s">
        <v>31</v>
      </c>
      <c r="AL159" s="68" t="s">
        <v>32</v>
      </c>
      <c r="AM159" s="68" t="s">
        <v>33</v>
      </c>
    </row>
    <row r="160" spans="1:53" s="70" customFormat="1">
      <c r="A160" s="68" t="s">
        <v>16</v>
      </c>
      <c r="B160" s="70" t="s">
        <v>56</v>
      </c>
      <c r="C160" s="71">
        <v>0</v>
      </c>
      <c r="D160" s="70">
        <v>0</v>
      </c>
      <c r="E160" s="72">
        <v>1.1368400000000001</v>
      </c>
      <c r="F160" s="72">
        <v>2.9E-4</v>
      </c>
      <c r="G160" s="72">
        <v>0.120369</v>
      </c>
      <c r="H160" s="73">
        <f>G160/0.0075</f>
        <v>16.049200000000003</v>
      </c>
      <c r="I160" s="74">
        <v>0.92209700000000006</v>
      </c>
      <c r="J160" s="75">
        <v>7.7903200000000006E-2</v>
      </c>
      <c r="K160" s="71"/>
      <c r="N160" s="71"/>
      <c r="Q160" s="71"/>
      <c r="S160" s="76">
        <f t="shared" ref="S160:S169" si="172">Q160+R160</f>
        <v>0</v>
      </c>
      <c r="T160" s="71"/>
      <c r="V160" s="76">
        <f t="shared" ref="V160:V161" si="173">T160+U160</f>
        <v>0</v>
      </c>
      <c r="W160" s="71"/>
      <c r="Y160" s="76">
        <f t="shared" ref="Y160" si="174">W160+X160</f>
        <v>0</v>
      </c>
      <c r="Z160" s="71"/>
      <c r="AB160" s="76">
        <f t="shared" ref="AB160" si="175">Z160+AA160</f>
        <v>0</v>
      </c>
      <c r="AC160" s="71">
        <v>0</v>
      </c>
      <c r="AD160" s="70">
        <v>0</v>
      </c>
      <c r="AE160" s="70">
        <v>0</v>
      </c>
      <c r="AF160" s="71"/>
      <c r="AI160" s="77">
        <v>1.7566400000000001E-3</v>
      </c>
      <c r="AJ160" s="76">
        <v>7.4335600000000003E-4</v>
      </c>
      <c r="AK160" s="77">
        <f t="shared" ref="AK160:AK169" si="176">AI160*(7710000000000000000)*23.1662*3.016/(6.022E+23)*(C160*24*60*60)</f>
        <v>0</v>
      </c>
      <c r="AL160" s="77">
        <f t="shared" ref="AL160:AL169" si="177">AJ160*(7710000000000000000)*23.1662*3.016/(6.022E+23)*(D160*24*60*60)</f>
        <v>0</v>
      </c>
      <c r="AM160" s="73">
        <f>AK160+AL160</f>
        <v>0</v>
      </c>
    </row>
    <row r="161" spans="1:39" s="70" customFormat="1">
      <c r="A161" s="68" t="s">
        <v>57</v>
      </c>
      <c r="B161" s="70" t="s">
        <v>58</v>
      </c>
      <c r="C161" s="71">
        <v>3.5259299999999998</v>
      </c>
      <c r="D161" s="70">
        <v>0.1</v>
      </c>
      <c r="E161" s="72">
        <v>1.1039000000000001</v>
      </c>
      <c r="F161" s="72">
        <v>2.7999999999999998E-4</v>
      </c>
      <c r="G161" s="72">
        <v>9.4120999999999996E-2</v>
      </c>
      <c r="H161" s="73">
        <f t="shared" ref="H161" si="178">G161/0.0075</f>
        <v>12.549466666666667</v>
      </c>
      <c r="I161" s="74">
        <v>0.92140100000000003</v>
      </c>
      <c r="J161" s="75">
        <v>7.8598600000000005E-2</v>
      </c>
      <c r="K161" s="78">
        <v>103000</v>
      </c>
      <c r="L161" s="76">
        <v>19700</v>
      </c>
      <c r="M161" s="76">
        <f>K161+L161</f>
        <v>122700</v>
      </c>
      <c r="N161" s="78">
        <v>2513000</v>
      </c>
      <c r="O161" s="76">
        <v>888000</v>
      </c>
      <c r="P161" s="76">
        <f>N161+O161</f>
        <v>3401000</v>
      </c>
      <c r="Q161" s="78">
        <v>57.81</v>
      </c>
      <c r="R161" s="76">
        <v>7.2770000000000001</v>
      </c>
      <c r="S161" s="76">
        <f t="shared" si="172"/>
        <v>65.087000000000003</v>
      </c>
      <c r="T161" s="78">
        <v>0.20830000000000001</v>
      </c>
      <c r="U161" s="76">
        <v>9.9970000000000007E-3</v>
      </c>
      <c r="V161" s="76">
        <f t="shared" si="173"/>
        <v>0.21829700000000002</v>
      </c>
      <c r="W161" s="78">
        <v>1.0319999999999999E-3</v>
      </c>
      <c r="X161" s="76">
        <v>0</v>
      </c>
      <c r="Y161" s="76">
        <f>W161+X161</f>
        <v>1.0319999999999999E-3</v>
      </c>
      <c r="Z161" s="78">
        <v>0</v>
      </c>
      <c r="AA161" s="76">
        <v>0</v>
      </c>
      <c r="AB161" s="76">
        <f>Z161+AA161</f>
        <v>0</v>
      </c>
      <c r="AC161" s="77">
        <f>(Q161+T161+W161+Z161)/1000</f>
        <v>5.8019332000000007E-2</v>
      </c>
      <c r="AD161" s="77">
        <f>(R161+U161+X161+AA161)/1000</f>
        <v>7.2869970000000008E-3</v>
      </c>
      <c r="AE161" s="76">
        <f>AC161+AD161</f>
        <v>6.530632900000001E-2</v>
      </c>
      <c r="AF161" s="79">
        <f>Q161/AC161/1000</f>
        <v>0.99639203015987832</v>
      </c>
      <c r="AG161" s="79">
        <f>R161/AD161/1000</f>
        <v>0.99862810427944448</v>
      </c>
      <c r="AH161" s="73">
        <f>S161/AE161</f>
        <v>996.64153530969395</v>
      </c>
      <c r="AI161" s="77">
        <v>1.7063600000000001E-3</v>
      </c>
      <c r="AJ161" s="76">
        <v>7.2674100000000004E-4</v>
      </c>
      <c r="AK161" s="77">
        <f t="shared" si="176"/>
        <v>0.46500524974148405</v>
      </c>
      <c r="AL161" s="77">
        <f t="shared" si="177"/>
        <v>5.6168544498739949E-3</v>
      </c>
      <c r="AM161" s="73">
        <f>AK161+AL161</f>
        <v>0.47062210419135803</v>
      </c>
    </row>
    <row r="162" spans="1:39" s="70" customFormat="1">
      <c r="A162" s="68" t="s">
        <v>62</v>
      </c>
      <c r="B162" s="80" t="s">
        <v>69</v>
      </c>
      <c r="C162" s="71">
        <v>35.256599999999999</v>
      </c>
      <c r="D162" s="70">
        <v>1</v>
      </c>
      <c r="E162" s="72">
        <v>1.09118</v>
      </c>
      <c r="F162" s="72">
        <v>2.7E-4</v>
      </c>
      <c r="G162" s="72">
        <v>8.3560999999999996E-2</v>
      </c>
      <c r="H162" s="73">
        <f>G162/0.0075</f>
        <v>11.141466666666666</v>
      </c>
      <c r="I162" s="74">
        <v>0.92060399999999998</v>
      </c>
      <c r="J162" s="75">
        <v>7.9395900000000005E-2</v>
      </c>
      <c r="K162" s="78">
        <v>99550</v>
      </c>
      <c r="L162" s="76">
        <v>19410</v>
      </c>
      <c r="M162" s="76">
        <f t="shared" ref="M162:M169" si="179">K162+L162</f>
        <v>118960</v>
      </c>
      <c r="N162" s="78">
        <v>2512000</v>
      </c>
      <c r="O162" s="76">
        <v>887300</v>
      </c>
      <c r="P162" s="76">
        <f t="shared" ref="P162:P169" si="180">N162+O162</f>
        <v>3399300</v>
      </c>
      <c r="Q162" s="78">
        <v>1340</v>
      </c>
      <c r="R162" s="76">
        <v>174.6</v>
      </c>
      <c r="S162" s="76">
        <f t="shared" si="172"/>
        <v>1514.6</v>
      </c>
      <c r="T162" s="78">
        <v>30.73</v>
      </c>
      <c r="U162" s="76">
        <v>1.665</v>
      </c>
      <c r="V162" s="76">
        <f>T162+U162</f>
        <v>32.395000000000003</v>
      </c>
      <c r="W162" s="78">
        <v>1.607</v>
      </c>
      <c r="X162" s="76">
        <v>3.0689999999999999E-2</v>
      </c>
      <c r="Y162" s="76">
        <f t="shared" ref="Y162:Y169" si="181">W162+X162</f>
        <v>1.6376900000000001</v>
      </c>
      <c r="Z162" s="78">
        <v>1.2E-2</v>
      </c>
      <c r="AA162" s="76">
        <v>9.6529999999999999E-5</v>
      </c>
      <c r="AB162" s="76">
        <f t="shared" ref="AB162:AB169" si="182">Z162+AA162</f>
        <v>1.2096529999999999E-2</v>
      </c>
      <c r="AC162" s="77">
        <f t="shared" ref="AC162:AD169" si="183">(Q162+T162+W162+Z162)/1000</f>
        <v>1.372349</v>
      </c>
      <c r="AD162" s="77">
        <f t="shared" si="183"/>
        <v>0.17629578653</v>
      </c>
      <c r="AE162" s="76">
        <f t="shared" ref="AE162:AE169" si="184">AC162+AD162</f>
        <v>1.5486447865300002</v>
      </c>
      <c r="AF162" s="79">
        <f t="shared" ref="AF162:AG169" si="185">Q162/AC162/1000</f>
        <v>0.97642800774438565</v>
      </c>
      <c r="AG162" s="79">
        <f t="shared" si="185"/>
        <v>0.99038101497841846</v>
      </c>
      <c r="AH162" s="73">
        <f t="shared" ref="AH162:AH169" si="186">S162/AE162</f>
        <v>978.01640064518392</v>
      </c>
      <c r="AI162" s="77">
        <v>1.67475E-3</v>
      </c>
      <c r="AJ162" s="76">
        <v>7.1622899999999998E-4</v>
      </c>
      <c r="AK162" s="77">
        <f t="shared" si="176"/>
        <v>4.5635616602481708</v>
      </c>
      <c r="AL162" s="77">
        <f t="shared" si="177"/>
        <v>5.53560903510164E-2</v>
      </c>
      <c r="AM162" s="73">
        <f t="shared" ref="AM162:AM169" si="187">AK162+AL162</f>
        <v>4.618917750599187</v>
      </c>
    </row>
    <row r="163" spans="1:39" s="70" customFormat="1">
      <c r="A163" s="198" t="e" vm="2">
        <v>#VALUE!</v>
      </c>
      <c r="B163" s="199"/>
      <c r="C163" s="71">
        <v>141.02600000000001</v>
      </c>
      <c r="D163" s="70">
        <v>4</v>
      </c>
      <c r="E163" s="72">
        <v>1.06359</v>
      </c>
      <c r="F163" s="72">
        <v>2.9E-4</v>
      </c>
      <c r="G163" s="72">
        <v>5.9788000000000001E-2</v>
      </c>
      <c r="H163" s="73">
        <f t="shared" ref="H163:H169" si="188">G163/0.0075</f>
        <v>7.9717333333333338</v>
      </c>
      <c r="I163" s="74">
        <v>0.91811399999999999</v>
      </c>
      <c r="J163" s="75">
        <v>8.1886E-2</v>
      </c>
      <c r="K163" s="78">
        <v>88810</v>
      </c>
      <c r="L163" s="76">
        <v>18480</v>
      </c>
      <c r="M163" s="76">
        <f t="shared" si="179"/>
        <v>107290</v>
      </c>
      <c r="N163" s="78">
        <v>2506000</v>
      </c>
      <c r="O163" s="76">
        <v>886700</v>
      </c>
      <c r="P163" s="76">
        <f t="shared" si="180"/>
        <v>3392700</v>
      </c>
      <c r="Q163" s="78">
        <v>4878</v>
      </c>
      <c r="R163" s="76">
        <v>700.3</v>
      </c>
      <c r="S163" s="76">
        <f t="shared" si="172"/>
        <v>5578.3</v>
      </c>
      <c r="T163" s="78">
        <v>400.5</v>
      </c>
      <c r="U163" s="76">
        <v>25.84</v>
      </c>
      <c r="V163" s="76">
        <f>T163+U163</f>
        <v>426.34</v>
      </c>
      <c r="W163" s="78">
        <v>84.95</v>
      </c>
      <c r="X163" s="76">
        <v>1.952</v>
      </c>
      <c r="Y163" s="76">
        <f t="shared" si="181"/>
        <v>86.902000000000001</v>
      </c>
      <c r="Z163" s="78">
        <v>2.7210000000000001</v>
      </c>
      <c r="AA163" s="76">
        <v>2.563E-2</v>
      </c>
      <c r="AB163" s="76">
        <f t="shared" si="182"/>
        <v>2.7466300000000001</v>
      </c>
      <c r="AC163" s="77">
        <f>(Q163+T163+W163+Z163)/1000</f>
        <v>5.3661709999999996</v>
      </c>
      <c r="AD163" s="77">
        <f t="shared" si="183"/>
        <v>0.72811762999999996</v>
      </c>
      <c r="AE163" s="76">
        <f t="shared" si="184"/>
        <v>6.0942886299999994</v>
      </c>
      <c r="AF163" s="79">
        <f t="shared" si="185"/>
        <v>0.90902805743611237</v>
      </c>
      <c r="AG163" s="79">
        <f t="shared" si="185"/>
        <v>0.9617951429084336</v>
      </c>
      <c r="AH163" s="73">
        <f t="shared" si="186"/>
        <v>915.3324265838063</v>
      </c>
      <c r="AI163" s="77">
        <v>1.61725E-3</v>
      </c>
      <c r="AJ163" s="76">
        <v>6.9389500000000004E-4</v>
      </c>
      <c r="AK163" s="77">
        <f t="shared" si="176"/>
        <v>17.627464783624628</v>
      </c>
      <c r="AL163" s="77">
        <f t="shared" si="177"/>
        <v>0.21451973776051247</v>
      </c>
      <c r="AM163" s="73">
        <f t="shared" si="187"/>
        <v>17.84198452138514</v>
      </c>
    </row>
    <row r="164" spans="1:39" s="70" customFormat="1">
      <c r="A164" s="198"/>
      <c r="B164" s="199"/>
      <c r="C164" s="71">
        <v>246.79599999999999</v>
      </c>
      <c r="D164" s="70">
        <v>7</v>
      </c>
      <c r="E164" s="72">
        <v>1.03552</v>
      </c>
      <c r="F164" s="72">
        <v>2.9E-4</v>
      </c>
      <c r="G164" s="72">
        <v>3.4301999999999999E-2</v>
      </c>
      <c r="H164" s="73">
        <f t="shared" si="188"/>
        <v>4.5735999999999999</v>
      </c>
      <c r="I164" s="74">
        <v>0.91530999999999996</v>
      </c>
      <c r="J164" s="75">
        <v>8.4690100000000004E-2</v>
      </c>
      <c r="K164" s="78">
        <v>79080</v>
      </c>
      <c r="L164" s="76">
        <v>17580</v>
      </c>
      <c r="M164" s="76">
        <f t="shared" si="179"/>
        <v>96660</v>
      </c>
      <c r="N164" s="78">
        <v>2501000</v>
      </c>
      <c r="O164" s="76">
        <v>885900</v>
      </c>
      <c r="P164" s="76">
        <f t="shared" si="180"/>
        <v>3386900</v>
      </c>
      <c r="Q164" s="78">
        <v>7455</v>
      </c>
      <c r="R164" s="76">
        <v>1166</v>
      </c>
      <c r="S164" s="76">
        <f t="shared" si="172"/>
        <v>8621</v>
      </c>
      <c r="T164" s="78">
        <v>962.2</v>
      </c>
      <c r="U164" s="76">
        <v>72.349999999999994</v>
      </c>
      <c r="V164" s="76">
        <f>T164+U164</f>
        <v>1034.55</v>
      </c>
      <c r="W164" s="78">
        <v>331.5</v>
      </c>
      <c r="X164" s="76">
        <v>9.4710000000000001</v>
      </c>
      <c r="Y164" s="76">
        <f t="shared" si="181"/>
        <v>340.971</v>
      </c>
      <c r="Z164" s="78">
        <v>19.760000000000002</v>
      </c>
      <c r="AA164" s="76">
        <v>0.22389999999999999</v>
      </c>
      <c r="AB164" s="76">
        <f t="shared" si="182"/>
        <v>19.983900000000002</v>
      </c>
      <c r="AC164" s="77">
        <f t="shared" si="183"/>
        <v>8.768460000000001</v>
      </c>
      <c r="AD164" s="77">
        <f t="shared" si="183"/>
        <v>1.2480448999999998</v>
      </c>
      <c r="AE164" s="76">
        <f t="shared" si="184"/>
        <v>10.016504900000001</v>
      </c>
      <c r="AF164" s="79">
        <f t="shared" si="185"/>
        <v>0.85020630760703697</v>
      </c>
      <c r="AG164" s="79">
        <f t="shared" si="185"/>
        <v>0.93426125935052518</v>
      </c>
      <c r="AH164" s="73">
        <f t="shared" si="186"/>
        <v>860.67945716274733</v>
      </c>
      <c r="AI164" s="77">
        <v>1.58209E-3</v>
      </c>
      <c r="AJ164" s="76">
        <v>6.7905999999999999E-4</v>
      </c>
      <c r="AK164" s="77">
        <f t="shared" si="176"/>
        <v>30.177468823860725</v>
      </c>
      <c r="AL164" s="77">
        <f t="shared" si="177"/>
        <v>0.36738354213014046</v>
      </c>
      <c r="AM164" s="73">
        <f t="shared" si="187"/>
        <v>30.544852365990867</v>
      </c>
    </row>
    <row r="165" spans="1:39" s="70" customFormat="1">
      <c r="A165" s="198"/>
      <c r="B165" s="199"/>
      <c r="C165" s="71">
        <v>352.59300000000002</v>
      </c>
      <c r="D165" s="70">
        <v>10</v>
      </c>
      <c r="E165" s="72">
        <v>1.0078100000000001</v>
      </c>
      <c r="F165" s="72">
        <v>2.5999999999999998E-4</v>
      </c>
      <c r="G165" s="72">
        <v>7.7489999999999998E-3</v>
      </c>
      <c r="H165" s="73">
        <f t="shared" si="188"/>
        <v>1.0332000000000001</v>
      </c>
      <c r="I165" s="74">
        <v>0.91268899999999997</v>
      </c>
      <c r="J165" s="75">
        <v>8.7310700000000005E-2</v>
      </c>
      <c r="K165" s="78">
        <v>70220</v>
      </c>
      <c r="L165" s="76">
        <v>16710</v>
      </c>
      <c r="M165" s="76">
        <f t="shared" si="179"/>
        <v>86930</v>
      </c>
      <c r="N165" s="78">
        <v>2495000</v>
      </c>
      <c r="O165" s="76">
        <v>883500</v>
      </c>
      <c r="P165" s="76">
        <f t="shared" si="180"/>
        <v>3378500</v>
      </c>
      <c r="Q165" s="78">
        <v>9358</v>
      </c>
      <c r="R165" s="76">
        <v>1583</v>
      </c>
      <c r="S165" s="76">
        <f t="shared" si="172"/>
        <v>10941</v>
      </c>
      <c r="T165" s="78">
        <v>1597</v>
      </c>
      <c r="U165" s="76">
        <v>135.4</v>
      </c>
      <c r="V165" s="76">
        <f t="shared" ref="V165:V169" si="189">T165+U165</f>
        <v>1732.4</v>
      </c>
      <c r="W165" s="78">
        <v>701.1</v>
      </c>
      <c r="X165" s="76">
        <v>24.64</v>
      </c>
      <c r="Y165" s="76">
        <f t="shared" si="181"/>
        <v>725.74</v>
      </c>
      <c r="Z165" s="78">
        <v>63.68</v>
      </c>
      <c r="AA165" s="76">
        <v>0.8609</v>
      </c>
      <c r="AB165" s="76">
        <f t="shared" si="182"/>
        <v>64.540899999999993</v>
      </c>
      <c r="AC165" s="77">
        <f t="shared" si="183"/>
        <v>11.71978</v>
      </c>
      <c r="AD165" s="77">
        <f t="shared" si="183"/>
        <v>1.7439009000000001</v>
      </c>
      <c r="AE165" s="76">
        <f t="shared" si="184"/>
        <v>13.4636809</v>
      </c>
      <c r="AF165" s="79">
        <f t="shared" si="185"/>
        <v>0.7984791523390371</v>
      </c>
      <c r="AG165" s="79">
        <f t="shared" si="185"/>
        <v>0.90773506682633165</v>
      </c>
      <c r="AH165" s="73">
        <f t="shared" si="186"/>
        <v>812.63066773960747</v>
      </c>
      <c r="AI165" s="77">
        <v>1.56123E-3</v>
      </c>
      <c r="AJ165" s="76">
        <v>6.6633999999999997E-4</v>
      </c>
      <c r="AK165" s="77">
        <f t="shared" si="176"/>
        <v>42.545544085298367</v>
      </c>
      <c r="AL165" s="77">
        <f t="shared" si="177"/>
        <v>0.51500256544340239</v>
      </c>
      <c r="AM165" s="73">
        <f t="shared" si="187"/>
        <v>43.06054665074177</v>
      </c>
    </row>
    <row r="166" spans="1:39" s="70" customFormat="1">
      <c r="A166" s="198"/>
      <c r="B166" s="199"/>
      <c r="C166" s="71">
        <v>705.18499999999995</v>
      </c>
      <c r="D166" s="70">
        <v>20</v>
      </c>
      <c r="E166" s="72">
        <v>0.92989999999999995</v>
      </c>
      <c r="F166" s="72">
        <v>2.7999999999999998E-4</v>
      </c>
      <c r="G166" s="72">
        <v>-7.5384000000000007E-2</v>
      </c>
      <c r="H166" s="73">
        <f t="shared" si="188"/>
        <v>-10.051200000000001</v>
      </c>
      <c r="I166" s="74">
        <v>0.90325500000000003</v>
      </c>
      <c r="J166" s="75">
        <v>9.6744999999999998E-2</v>
      </c>
      <c r="K166" s="78">
        <v>45840</v>
      </c>
      <c r="L166" s="76">
        <v>14060</v>
      </c>
      <c r="M166" s="76">
        <f t="shared" si="179"/>
        <v>59900</v>
      </c>
      <c r="N166" s="78">
        <v>2474000</v>
      </c>
      <c r="O166" s="76">
        <v>880700</v>
      </c>
      <c r="P166" s="76">
        <f t="shared" si="180"/>
        <v>3354700</v>
      </c>
      <c r="Q166" s="78">
        <v>12570</v>
      </c>
      <c r="R166" s="76">
        <v>2610</v>
      </c>
      <c r="S166" s="76">
        <f t="shared" si="172"/>
        <v>15180</v>
      </c>
      <c r="T166" s="78">
        <v>3509</v>
      </c>
      <c r="U166" s="76">
        <v>405.1</v>
      </c>
      <c r="V166" s="76">
        <f t="shared" si="189"/>
        <v>3914.1</v>
      </c>
      <c r="W166" s="78">
        <v>2421</v>
      </c>
      <c r="X166" s="76">
        <v>136.19999999999999</v>
      </c>
      <c r="Y166" s="76">
        <f t="shared" si="181"/>
        <v>2557.1999999999998</v>
      </c>
      <c r="Z166" s="78">
        <v>505.2</v>
      </c>
      <c r="AA166" s="76">
        <v>10.26</v>
      </c>
      <c r="AB166" s="76">
        <f t="shared" si="182"/>
        <v>515.46</v>
      </c>
      <c r="AC166" s="77">
        <f t="shared" si="183"/>
        <v>19.005200000000002</v>
      </c>
      <c r="AD166" s="77">
        <f t="shared" si="183"/>
        <v>3.1615600000000001</v>
      </c>
      <c r="AE166" s="76">
        <f t="shared" si="184"/>
        <v>22.166760000000004</v>
      </c>
      <c r="AF166" s="79">
        <f t="shared" si="185"/>
        <v>0.66139793319723017</v>
      </c>
      <c r="AG166" s="79">
        <f t="shared" si="185"/>
        <v>0.82554182112627938</v>
      </c>
      <c r="AH166" s="73">
        <f t="shared" si="186"/>
        <v>684.80914666825447</v>
      </c>
      <c r="AI166" s="77">
        <v>1.55835E-3</v>
      </c>
      <c r="AJ166" s="76">
        <v>6.5165600000000002E-4</v>
      </c>
      <c r="AK166" s="77">
        <f t="shared" si="176"/>
        <v>84.934000251561628</v>
      </c>
      <c r="AL166" s="77">
        <f t="shared" si="177"/>
        <v>1.0073071158465223</v>
      </c>
      <c r="AM166" s="73">
        <f t="shared" si="187"/>
        <v>85.941307367408143</v>
      </c>
    </row>
    <row r="167" spans="1:39" s="70" customFormat="1">
      <c r="A167" s="198"/>
      <c r="B167" s="199"/>
      <c r="C167" s="71">
        <v>1057.78</v>
      </c>
      <c r="D167" s="70">
        <v>30</v>
      </c>
      <c r="E167" s="72">
        <v>0.85782999999999998</v>
      </c>
      <c r="F167" s="72">
        <v>2.7E-4</v>
      </c>
      <c r="G167" s="72">
        <v>-0.16573199999999999</v>
      </c>
      <c r="H167" s="73">
        <f t="shared" si="188"/>
        <v>-22.0976</v>
      </c>
      <c r="I167" s="74">
        <v>0.893818</v>
      </c>
      <c r="J167" s="75">
        <v>0.106182</v>
      </c>
      <c r="K167" s="78">
        <v>28120</v>
      </c>
      <c r="L167" s="76">
        <v>11600</v>
      </c>
      <c r="M167" s="76">
        <f t="shared" si="179"/>
        <v>39720</v>
      </c>
      <c r="N167" s="78">
        <v>2451000</v>
      </c>
      <c r="O167" s="76"/>
      <c r="P167" s="76">
        <f t="shared" si="180"/>
        <v>2451000</v>
      </c>
      <c r="Q167" s="78">
        <v>13680</v>
      </c>
      <c r="R167" s="76">
        <v>3317</v>
      </c>
      <c r="S167" s="76">
        <f t="shared" si="172"/>
        <v>16997</v>
      </c>
      <c r="T167" s="78">
        <v>5214</v>
      </c>
      <c r="U167" s="76">
        <v>734.5</v>
      </c>
      <c r="V167" s="76">
        <f t="shared" si="189"/>
        <v>5948.5</v>
      </c>
      <c r="W167" s="78">
        <v>3619</v>
      </c>
      <c r="X167" s="76">
        <v>312.5</v>
      </c>
      <c r="Y167" s="76">
        <f t="shared" si="181"/>
        <v>3931.5</v>
      </c>
      <c r="Z167" s="78">
        <v>1362</v>
      </c>
      <c r="AA167" s="76">
        <v>40.409999999999997</v>
      </c>
      <c r="AB167" s="76">
        <f t="shared" si="182"/>
        <v>1402.41</v>
      </c>
      <c r="AC167" s="77">
        <f t="shared" si="183"/>
        <v>23.875</v>
      </c>
      <c r="AD167" s="77">
        <f t="shared" si="183"/>
        <v>4.4044099999999995</v>
      </c>
      <c r="AE167" s="76">
        <f t="shared" si="184"/>
        <v>28.279409999999999</v>
      </c>
      <c r="AF167" s="79">
        <f t="shared" si="185"/>
        <v>0.57298429319371724</v>
      </c>
      <c r="AG167" s="79">
        <f t="shared" si="185"/>
        <v>0.75310881593675438</v>
      </c>
      <c r="AH167" s="73">
        <f t="shared" si="186"/>
        <v>601.03799902473213</v>
      </c>
      <c r="AI167" s="77">
        <v>1.5925799999999999E-3</v>
      </c>
      <c r="AJ167" s="76">
        <v>6.4775599999999998E-4</v>
      </c>
      <c r="AK167" s="77">
        <f t="shared" si="176"/>
        <v>130.19973992707767</v>
      </c>
      <c r="AL167" s="77">
        <f t="shared" si="177"/>
        <v>1.5019179478105318</v>
      </c>
      <c r="AM167" s="73">
        <f t="shared" si="187"/>
        <v>131.70165787488821</v>
      </c>
    </row>
    <row r="168" spans="1:39" s="70" customFormat="1">
      <c r="A168" s="198"/>
      <c r="B168" s="199"/>
      <c r="C168" s="71">
        <v>1410.37</v>
      </c>
      <c r="D168" s="70">
        <v>40</v>
      </c>
      <c r="E168" s="72"/>
      <c r="F168" s="72"/>
      <c r="G168" s="72"/>
      <c r="H168" s="73">
        <f t="shared" si="188"/>
        <v>0</v>
      </c>
      <c r="I168" s="74"/>
      <c r="J168" s="75"/>
      <c r="K168" s="78"/>
      <c r="L168" s="76"/>
      <c r="M168" s="76">
        <f t="shared" si="179"/>
        <v>0</v>
      </c>
      <c r="N168" s="78"/>
      <c r="O168" s="76"/>
      <c r="P168" s="76">
        <f t="shared" si="180"/>
        <v>0</v>
      </c>
      <c r="Q168" s="78"/>
      <c r="R168" s="76"/>
      <c r="S168" s="76">
        <f t="shared" si="172"/>
        <v>0</v>
      </c>
      <c r="T168" s="78"/>
      <c r="U168" s="76"/>
      <c r="V168" s="76">
        <f t="shared" si="189"/>
        <v>0</v>
      </c>
      <c r="W168" s="78"/>
      <c r="X168" s="76"/>
      <c r="Y168" s="76">
        <f t="shared" si="181"/>
        <v>0</v>
      </c>
      <c r="Z168" s="78"/>
      <c r="AA168" s="76"/>
      <c r="AB168" s="76">
        <f t="shared" si="182"/>
        <v>0</v>
      </c>
      <c r="AC168" s="77">
        <f t="shared" si="183"/>
        <v>0</v>
      </c>
      <c r="AD168" s="77">
        <f t="shared" si="183"/>
        <v>0</v>
      </c>
      <c r="AE168" s="76">
        <f t="shared" si="184"/>
        <v>0</v>
      </c>
      <c r="AF168" s="79" t="e">
        <f t="shared" si="185"/>
        <v>#DIV/0!</v>
      </c>
      <c r="AG168" s="79" t="e">
        <f t="shared" si="185"/>
        <v>#DIV/0!</v>
      </c>
      <c r="AH168" s="73" t="e">
        <f t="shared" si="186"/>
        <v>#DIV/0!</v>
      </c>
      <c r="AI168" s="77"/>
      <c r="AJ168" s="76"/>
      <c r="AK168" s="77">
        <f t="shared" si="176"/>
        <v>0</v>
      </c>
      <c r="AL168" s="77">
        <f t="shared" si="177"/>
        <v>0</v>
      </c>
      <c r="AM168" s="73">
        <f t="shared" si="187"/>
        <v>0</v>
      </c>
    </row>
    <row r="169" spans="1:39" s="82" customFormat="1">
      <c r="A169" s="200"/>
      <c r="B169" s="201"/>
      <c r="C169" s="81">
        <v>1762.96</v>
      </c>
      <c r="D169" s="82">
        <v>50</v>
      </c>
      <c r="E169" s="83"/>
      <c r="F169" s="83"/>
      <c r="G169" s="83"/>
      <c r="H169" s="84">
        <f t="shared" si="188"/>
        <v>0</v>
      </c>
      <c r="I169" s="85"/>
      <c r="J169" s="86"/>
      <c r="K169" s="87"/>
      <c r="L169" s="88"/>
      <c r="M169" s="88">
        <f t="shared" si="179"/>
        <v>0</v>
      </c>
      <c r="N169" s="87"/>
      <c r="O169" s="88"/>
      <c r="P169" s="88">
        <f t="shared" si="180"/>
        <v>0</v>
      </c>
      <c r="Q169" s="87"/>
      <c r="R169" s="88"/>
      <c r="S169" s="88">
        <f t="shared" si="172"/>
        <v>0</v>
      </c>
      <c r="T169" s="87"/>
      <c r="U169" s="88"/>
      <c r="V169" s="88">
        <f t="shared" si="189"/>
        <v>0</v>
      </c>
      <c r="W169" s="87"/>
      <c r="X169" s="88"/>
      <c r="Y169" s="88">
        <f t="shared" si="181"/>
        <v>0</v>
      </c>
      <c r="Z169" s="87"/>
      <c r="AA169" s="88"/>
      <c r="AB169" s="88">
        <f t="shared" si="182"/>
        <v>0</v>
      </c>
      <c r="AC169" s="77">
        <f t="shared" si="183"/>
        <v>0</v>
      </c>
      <c r="AD169" s="77">
        <f t="shared" si="183"/>
        <v>0</v>
      </c>
      <c r="AE169" s="88">
        <f t="shared" si="184"/>
        <v>0</v>
      </c>
      <c r="AF169" s="79" t="e">
        <f t="shared" si="185"/>
        <v>#DIV/0!</v>
      </c>
      <c r="AG169" s="79" t="e">
        <f t="shared" si="185"/>
        <v>#DIV/0!</v>
      </c>
      <c r="AH169" s="84" t="e">
        <f t="shared" si="186"/>
        <v>#DIV/0!</v>
      </c>
      <c r="AI169" s="89"/>
      <c r="AJ169" s="88"/>
      <c r="AK169" s="77">
        <f t="shared" si="176"/>
        <v>0</v>
      </c>
      <c r="AL169" s="77">
        <f t="shared" si="177"/>
        <v>0</v>
      </c>
      <c r="AM169" s="73">
        <f t="shared" si="187"/>
        <v>0</v>
      </c>
    </row>
  </sheetData>
  <mergeCells count="13">
    <mergeCell ref="A163:B169"/>
    <mergeCell ref="A19:B23"/>
    <mergeCell ref="A64:B68"/>
    <mergeCell ref="A75:B79"/>
    <mergeCell ref="A30:B34"/>
    <mergeCell ref="A41:B45"/>
    <mergeCell ref="A52:B56"/>
    <mergeCell ref="A111:B117"/>
    <mergeCell ref="A124:B130"/>
    <mergeCell ref="A137:B143"/>
    <mergeCell ref="A150:B156"/>
    <mergeCell ref="A86:B90"/>
    <mergeCell ref="A97:B10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MCODE</vt:lpstr>
      <vt:lpstr>Results 4</vt:lpstr>
      <vt:lpstr>Results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2015-06-05T18:17:20Z</dcterms:created>
  <dcterms:modified xsi:type="dcterms:W3CDTF">2024-08-20T23:59:22Z</dcterms:modified>
</cp:coreProperties>
</file>