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DEEB7573-2AD4-461E-AD89-65A33B3A73A4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MCOD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" i="2" l="1"/>
  <c r="AG6" i="2"/>
  <c r="M22" i="2"/>
  <c r="M21" i="2"/>
  <c r="M20" i="2"/>
  <c r="M19" i="2"/>
  <c r="M18" i="2"/>
  <c r="M17" i="2"/>
  <c r="M16" i="2"/>
  <c r="P22" i="2"/>
  <c r="P21" i="2"/>
  <c r="P20" i="2"/>
  <c r="P19" i="2"/>
  <c r="P18" i="2"/>
  <c r="P17" i="2"/>
  <c r="P16" i="2"/>
  <c r="S22" i="2"/>
  <c r="AE22" i="2" s="1"/>
  <c r="S21" i="2"/>
  <c r="AE21" i="2" s="1"/>
  <c r="S20" i="2"/>
  <c r="S19" i="2"/>
  <c r="S18" i="2"/>
  <c r="S17" i="2"/>
  <c r="AE17" i="2" s="1"/>
  <c r="S16" i="2"/>
  <c r="V22" i="2"/>
  <c r="V21" i="2"/>
  <c r="V20" i="2"/>
  <c r="V19" i="2"/>
  <c r="V18" i="2"/>
  <c r="V17" i="2"/>
  <c r="V16" i="2"/>
  <c r="Y22" i="2"/>
  <c r="Y21" i="2"/>
  <c r="Y20" i="2"/>
  <c r="Y19" i="2"/>
  <c r="Y18" i="2"/>
  <c r="Y17" i="2"/>
  <c r="Y16" i="2"/>
  <c r="AD22" i="2"/>
  <c r="AC22" i="2"/>
  <c r="AD21" i="2"/>
  <c r="AC21" i="2"/>
  <c r="AE20" i="2"/>
  <c r="AD20" i="2"/>
  <c r="AC20" i="2"/>
  <c r="AE19" i="2"/>
  <c r="AD19" i="2"/>
  <c r="AC19" i="2"/>
  <c r="AE18" i="2"/>
  <c r="AD18" i="2"/>
  <c r="AC18" i="2"/>
  <c r="AD17" i="2"/>
  <c r="AC17" i="2"/>
  <c r="AE16" i="2"/>
  <c r="AD16" i="2"/>
  <c r="AC16" i="2"/>
  <c r="AA22" i="2"/>
  <c r="Z22" i="2"/>
  <c r="AB22" i="2" s="1"/>
  <c r="AA21" i="2"/>
  <c r="Z21" i="2"/>
  <c r="AB21" i="2" s="1"/>
  <c r="AB20" i="2"/>
  <c r="AA20" i="2"/>
  <c r="Z20" i="2"/>
  <c r="AA19" i="2"/>
  <c r="Z19" i="2"/>
  <c r="AB19" i="2" s="1"/>
  <c r="AB18" i="2"/>
  <c r="AA18" i="2"/>
  <c r="Z18" i="2"/>
  <c r="AA17" i="2"/>
  <c r="Z17" i="2"/>
  <c r="AB17" i="2" s="1"/>
  <c r="AA16" i="2"/>
  <c r="Z16" i="2"/>
  <c r="AB16" i="2" s="1"/>
  <c r="H22" i="2"/>
  <c r="H21" i="2"/>
  <c r="H20" i="2"/>
  <c r="H19" i="2"/>
  <c r="H18" i="2"/>
  <c r="H17" i="2"/>
  <c r="H16" i="2"/>
  <c r="H15" i="2"/>
  <c r="H5" i="2"/>
  <c r="H6" i="2"/>
  <c r="H7" i="2"/>
  <c r="H8" i="2"/>
  <c r="H9" i="2"/>
  <c r="H10" i="2"/>
  <c r="H11" i="2"/>
  <c r="H4" i="2"/>
  <c r="AD9" i="2"/>
  <c r="AD8" i="2"/>
  <c r="AD7" i="2"/>
  <c r="AD6" i="2"/>
  <c r="AD5" i="2"/>
  <c r="AC6" i="2"/>
  <c r="AC7" i="2"/>
  <c r="AC8" i="2"/>
  <c r="AC9" i="2"/>
  <c r="AC10" i="2"/>
  <c r="AC11" i="2"/>
  <c r="AC5" i="2"/>
  <c r="AB11" i="2"/>
  <c r="AB10" i="2"/>
  <c r="AB9" i="2"/>
  <c r="AB8" i="2"/>
  <c r="AB7" i="2"/>
  <c r="AB6" i="2"/>
  <c r="AB5" i="2"/>
  <c r="Y11" i="2"/>
  <c r="Y10" i="2"/>
  <c r="Y9" i="2"/>
  <c r="Y8" i="2"/>
  <c r="Y7" i="2"/>
  <c r="Y6" i="2"/>
  <c r="Y5" i="2"/>
  <c r="V11" i="2"/>
  <c r="V10" i="2"/>
  <c r="V9" i="2"/>
  <c r="V8" i="2"/>
  <c r="V7" i="2"/>
  <c r="V6" i="2"/>
  <c r="V5" i="2"/>
  <c r="S11" i="2"/>
  <c r="AE11" i="2" s="1"/>
  <c r="S10" i="2"/>
  <c r="AE10" i="2" s="1"/>
  <c r="S9" i="2"/>
  <c r="AE9" i="2" s="1"/>
  <c r="S8" i="2"/>
  <c r="AE8" i="2" s="1"/>
  <c r="S7" i="2"/>
  <c r="AE7" i="2" s="1"/>
  <c r="S6" i="2"/>
  <c r="AE6" i="2" s="1"/>
  <c r="S5" i="2"/>
  <c r="AE5" i="2" s="1"/>
  <c r="P11" i="2"/>
  <c r="P10" i="2"/>
  <c r="P9" i="2"/>
  <c r="P8" i="2"/>
  <c r="P7" i="2"/>
  <c r="P6" i="2"/>
  <c r="P5" i="2"/>
  <c r="M6" i="2"/>
  <c r="M7" i="2"/>
  <c r="M8" i="2"/>
  <c r="M9" i="2"/>
  <c r="M10" i="2"/>
  <c r="M11" i="2"/>
  <c r="M5" i="2"/>
  <c r="Z6" i="2"/>
  <c r="AA6" i="2"/>
  <c r="Z7" i="2"/>
  <c r="AA7" i="2"/>
  <c r="Z8" i="2"/>
  <c r="AA8" i="2"/>
  <c r="Z9" i="2"/>
  <c r="AA9" i="2"/>
  <c r="Z10" i="2"/>
  <c r="AA10" i="2"/>
  <c r="AD10" i="2" s="1"/>
  <c r="Z11" i="2"/>
  <c r="AA11" i="2"/>
  <c r="AD11" i="2" s="1"/>
  <c r="AA5" i="2"/>
  <c r="Z5" i="2"/>
  <c r="T17" i="1"/>
  <c r="F17" i="1"/>
  <c r="R17" i="1" s="1"/>
  <c r="T10" i="1"/>
  <c r="T15" i="1"/>
  <c r="T8" i="1"/>
  <c r="F15" i="1"/>
  <c r="Q15" i="1" s="1"/>
  <c r="F11" i="1"/>
  <c r="L11" i="1" s="1"/>
  <c r="F10" i="1"/>
  <c r="R10" i="1" s="1"/>
  <c r="F9" i="1"/>
  <c r="R9" i="1" s="1"/>
  <c r="F8" i="1"/>
  <c r="Q8" i="1" s="1"/>
  <c r="R15" i="1" l="1"/>
  <c r="K15" i="1"/>
  <c r="L15" i="1"/>
  <c r="K17" i="1"/>
  <c r="L17" i="1"/>
  <c r="S17" i="1" s="1"/>
  <c r="Q17" i="1"/>
  <c r="K11" i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R8" i="1"/>
  <c r="S15" i="1" l="1"/>
  <c r="S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<sst xmlns="http://schemas.openxmlformats.org/spreadsheetml/2006/main" count="165" uniqueCount="67">
  <si>
    <t>Input File</t>
  </si>
  <si>
    <t>Model</t>
  </si>
  <si>
    <t>AP600</t>
  </si>
  <si>
    <t>Height</t>
  </si>
  <si>
    <t>Volume</t>
  </si>
  <si>
    <t>Material</t>
  </si>
  <si>
    <t>UO2</t>
  </si>
  <si>
    <t>Number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</si>
  <si>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</si>
  <si>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</si>
  <si>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</si>
  <si>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</si>
  <si>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</si>
  <si>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</si>
  <si>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</si>
  <si>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</si>
  <si>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</si>
  <si>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</si>
  <si>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</si>
  <si>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</si>
  <si>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</si>
  <si>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</si>
  <si>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</si>
  <si>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</si>
  <si>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</si>
  <si>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</si>
  <si>
    <t>OPR1000</t>
  </si>
  <si>
    <t>elwr-caseOPR1000-fuelA-blanket3.inp</t>
  </si>
  <si>
    <t>elwr-caseOPR1000-fuelB-blanket3.inp</t>
  </si>
  <si>
    <t>elwr-caseOPR1000-fuelA-blanket2.inp</t>
  </si>
  <si>
    <t>elwr-caseOPR1000-fuelB-blanket2.inp</t>
  </si>
  <si>
    <t>VVER-440</t>
  </si>
  <si>
    <t>VVER-640</t>
  </si>
  <si>
    <t>elwr-caseOPR1000-fuelA-blanket1.inp</t>
  </si>
  <si>
    <t>elwr-caseOPR1000-fuelB-blanket1.inp</t>
  </si>
  <si>
    <t>elwr-caseAP600-blanket1-fuelB.inp</t>
  </si>
  <si>
    <t>Seed</t>
  </si>
  <si>
    <t>7%e UO2</t>
  </si>
  <si>
    <t>Blanket</t>
  </si>
  <si>
    <t>nUO2</t>
  </si>
  <si>
    <t>Blankets</t>
  </si>
  <si>
    <t>2 rings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</si>
  <si>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</si>
  <si>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</si>
  <si>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</si>
  <si>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</si>
  <si>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</si>
  <si>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</si>
  <si>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</si>
  <si>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</si>
  <si>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</si>
  <si>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</si>
  <si>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</si>
  <si>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</si>
  <si>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</si>
  <si>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</si>
  <si>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</si>
  <si>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</si>
  <si>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</si>
  <si>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3 rings</t>
  </si>
  <si>
    <t>Pu-239/Pu</t>
  </si>
  <si>
    <t>dollars</t>
  </si>
  <si>
    <t>g of WGPu in 167 days FPO</t>
  </si>
  <si>
    <t>.</t>
  </si>
  <si>
    <t>elwr-caseAP600-fuelT.inp</t>
  </si>
  <si>
    <t>Rod 1</t>
  </si>
  <si>
    <t>Rod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</si>
</sst>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0" borderId="2" xfId="0" applyNumberFormat="1" applyBorder="1"/>
    <xf numFmtId="11" fontId="0" fillId="0" borderId="6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Fill="1" applyBorder="1"/>
    <xf numFmtId="11" fontId="0" fillId="0" borderId="0" xfId="0" applyNumberFormat="1" applyBorder="1"/>
    <xf numFmtId="0" fontId="0" fillId="0" borderId="0" xfId="0" applyFill="1" applyBorder="1"/>
    <xf numFmtId="2" fontId="0" fillId="0" borderId="0" xfId="0" applyNumberFormat="1"/>
    <xf numFmtId="2" fontId="0" fillId="0" borderId="8" xfId="0" applyNumberFormat="1" applyBorder="1"/>
    <xf numFmtId="0" fontId="0" fillId="0" borderId="0" xfId="0" applyFill="1"/>
    <xf numFmtId="1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Sheet1!$C$5:$C$11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35.259300000000003</c:v>
                </c:pt>
                <c:pt idx="2">
                  <c:v>352.59300000000002</c:v>
                </c:pt>
                <c:pt idx="3">
                  <c:v>705.18499999999995</c:v>
                </c:pt>
                <c:pt idx="4">
                  <c:v>1057.78</c:v>
                </c:pt>
                <c:pt idx="5">
                  <c:v>1410.37</c:v>
                </c:pt>
                <c:pt idx="6">
                  <c:v>1762.96</c:v>
                </c:pt>
              </c:numCache>
            </c:numRef>
          </c:xVal>
          <c:yVal>
            <c:numRef>
              <c:f>Sheet1!$AE$5:$AE$11</c:f>
              <c:numCache>
                <c:formatCode>0.00E+00</c:formatCode>
                <c:ptCount val="7"/>
                <c:pt idx="0">
                  <c:v>0.99676721905182097</c:v>
                </c:pt>
                <c:pt idx="1">
                  <c:v>0.97838396137014749</c:v>
                </c:pt>
                <c:pt idx="2">
                  <c:v>0.82225876457032909</c:v>
                </c:pt>
                <c:pt idx="3">
                  <c:v>0.71518272425249163</c:v>
                </c:pt>
                <c:pt idx="4">
                  <c:v>0.64487342924786006</c:v>
                </c:pt>
                <c:pt idx="5">
                  <c:v>0.59463528123716991</c:v>
                </c:pt>
                <c:pt idx="6">
                  <c:v>0.55810202869026404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A-4E2E-B019-D8DC1C24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15184"/>
        <c:axId val="929017104"/>
      </c:scatterChart>
      <c:valAx>
        <c:axId val="929015184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7104"/>
        <c:crosses val="autoZero"/>
        <c:crossBetween val="midCat"/>
      </c:valAx>
      <c:valAx>
        <c:axId val="9290171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560949</xdr:colOff>
      <xdr:row>3</xdr:row>
      <xdr:rowOff>101405</xdr:rowOff>
    </xdr:from>
    <xdr:to>
      <xdr:col>45</xdr:col>
      <xdr:colOff>263769</xdr:colOff>
      <xdr:row>20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B860A-C0C5-710B-ABD6-F43989FE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topLeftCell="A4" zoomScale="85" zoomScaleNormal="85" workbookViewId="0">
      <selection activeCell="W13" sqref="W13"/>
    </sheetView>
  </sheetViews>
  <sheetFormatPr defaultRowHeight="14.4" x14ac:dyDescent="0.3"/>
  <cols>
    <col min="1" max="1" width="34.33203125" customWidth="1"/>
    <col min="2" max="2" width="11.109375" style="7" customWidth="1"/>
    <col min="3" max="3" width="10" customWidth="1"/>
    <col min="4" max="4" width="8.88671875" style="7"/>
    <col min="7" max="7" width="8.88671875" style="7"/>
    <col min="8" max="8" width="6.21875" customWidth="1"/>
    <col min="9" max="9" width="7.44140625" customWidth="1"/>
    <col min="11" max="11" width="12.21875" customWidth="1"/>
    <col min="13" max="13" width="8.88671875" style="7"/>
    <col min="14" max="14" width="9.6640625" customWidth="1"/>
    <col min="15" max="15" width="7.21875" customWidth="1"/>
    <col min="17" max="17" width="10.6640625" customWidth="1"/>
    <col min="19" max="19" width="8.88671875" style="7"/>
    <col min="20" max="20" width="11.33203125" style="7" bestFit="1" customWidth="1"/>
    <col min="21" max="21" width="6.5546875" customWidth="1"/>
    <col min="22" max="22" width="19.77734375" style="7" customWidth="1"/>
  </cols>
  <sheetData>
    <row r="1" spans="1:22" x14ac:dyDescent="0.3">
      <c r="A1" s="1"/>
      <c r="B1"/>
      <c r="D1"/>
      <c r="G1"/>
      <c r="M1"/>
      <c r="S1"/>
      <c r="T1"/>
      <c r="V1"/>
    </row>
    <row r="2" spans="1:22" x14ac:dyDescent="0.3">
      <c r="B2"/>
      <c r="D2"/>
      <c r="G2"/>
      <c r="M2"/>
      <c r="S2"/>
      <c r="T2"/>
      <c r="V2"/>
    </row>
    <row r="3" spans="1:22" x14ac:dyDescent="0.3">
      <c r="B3"/>
      <c r="D3"/>
      <c r="G3"/>
      <c r="M3"/>
      <c r="S3"/>
      <c r="T3"/>
      <c r="V3"/>
    </row>
    <row r="4" spans="1:22" x14ac:dyDescent="0.3">
      <c r="B4"/>
      <c r="D4"/>
      <c r="G4"/>
      <c r="M4"/>
      <c r="S4"/>
      <c r="T4"/>
      <c r="V4"/>
    </row>
    <row r="5" spans="1:22" s="6" customFormat="1" ht="15" thickBot="1" x14ac:dyDescent="0.35"/>
    <row r="6" spans="1:22" x14ac:dyDescent="0.3">
      <c r="D6" s="8" t="s">
        <v>25</v>
      </c>
      <c r="F6" s="3"/>
      <c r="G6" s="8" t="s">
        <v>65</v>
      </c>
      <c r="K6" s="2" t="s">
        <v>8</v>
      </c>
      <c r="L6" s="3"/>
      <c r="M6" s="8" t="s">
        <v>66</v>
      </c>
      <c r="Q6" s="2" t="s">
        <v>8</v>
      </c>
      <c r="R6" s="3"/>
      <c r="S6" s="11" t="s">
        <v>13</v>
      </c>
      <c r="T6" s="8" t="s">
        <v>16</v>
      </c>
      <c r="U6" s="1"/>
    </row>
    <row r="7" spans="1:22" s="6" customFormat="1" ht="15" thickBot="1" x14ac:dyDescent="0.35">
      <c r="A7" s="4" t="s">
        <v>0</v>
      </c>
      <c r="B7" s="9" t="s">
        <v>1</v>
      </c>
      <c r="C7" s="14" t="s">
        <v>17</v>
      </c>
      <c r="D7" s="9" t="s">
        <v>24</v>
      </c>
      <c r="E7" s="4" t="s">
        <v>3</v>
      </c>
      <c r="F7" s="5" t="s">
        <v>4</v>
      </c>
      <c r="G7" s="9" t="s">
        <v>5</v>
      </c>
      <c r="H7" s="4" t="s">
        <v>12</v>
      </c>
      <c r="I7" s="4" t="s">
        <v>10</v>
      </c>
      <c r="J7" s="4" t="s">
        <v>7</v>
      </c>
      <c r="K7" s="5" t="s">
        <v>11</v>
      </c>
      <c r="L7" s="5" t="s">
        <v>4</v>
      </c>
      <c r="M7" s="9" t="s">
        <v>5</v>
      </c>
      <c r="N7" s="4" t="s">
        <v>12</v>
      </c>
      <c r="O7" s="4" t="s">
        <v>10</v>
      </c>
      <c r="P7" s="4" t="s">
        <v>7</v>
      </c>
      <c r="Q7" s="5" t="s">
        <v>9</v>
      </c>
      <c r="R7" s="5" t="s">
        <v>4</v>
      </c>
      <c r="S7" s="12" t="s">
        <v>4</v>
      </c>
      <c r="T7" s="9" t="s">
        <v>14</v>
      </c>
      <c r="U7" s="4" t="s">
        <v>15</v>
      </c>
      <c r="V7" s="9" t="s">
        <v>23</v>
      </c>
    </row>
    <row r="8" spans="1:22" ht="52.8" customHeight="1" x14ac:dyDescent="0.3">
      <c r="A8" s="1" t="s">
        <v>18</v>
      </c>
      <c r="B8" s="7" t="s">
        <v>2</v>
      </c>
      <c r="C8" s="15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6</v>
      </c>
      <c r="H8">
        <v>7.0000000000000007E-2</v>
      </c>
      <c r="I8">
        <v>9.5</v>
      </c>
      <c r="J8">
        <v>108</v>
      </c>
      <c r="K8" s="10">
        <f>F8*J8*I8*((H8*235+(1-H8)*238)/((H8*235+(1-H8)*238)+2*16))</f>
        <v>203289.89088492587</v>
      </c>
      <c r="L8" s="10">
        <f>F8*J8</f>
        <v>24278.644651890612</v>
      </c>
      <c r="M8" s="7" t="s">
        <v>6</v>
      </c>
      <c r="N8">
        <v>7.2040000000000003E-3</v>
      </c>
      <c r="O8">
        <v>9.5</v>
      </c>
      <c r="P8">
        <v>156</v>
      </c>
      <c r="Q8" s="10">
        <f>F8*P8*O8*((N8*235+(1-N8)*238)/((N8*235+(1-N8)*238)+2*16))</f>
        <v>293668.52734053996</v>
      </c>
      <c r="R8" s="10">
        <f>F8*P8</f>
        <v>35069.153386064223</v>
      </c>
      <c r="S8" s="13">
        <f>L8+R8</f>
        <v>59347.798037954839</v>
      </c>
      <c r="T8" s="7">
        <f>100000000/(238/(238+32)*4000000)</f>
        <v>28.361344537815125</v>
      </c>
      <c r="V8" s="17" t="e" vm="1">
        <v>#VALUE!</v>
      </c>
    </row>
    <row r="9" spans="1:22" ht="52.2" customHeight="1" thickBot="1" x14ac:dyDescent="0.35">
      <c r="A9" t="s">
        <v>19</v>
      </c>
      <c r="B9" s="7" t="s">
        <v>2</v>
      </c>
      <c r="C9" s="34"/>
      <c r="D9" s="7">
        <v>0.40949999999999998</v>
      </c>
      <c r="E9">
        <v>426.72</v>
      </c>
      <c r="F9" s="3">
        <f>PI()*D9^2*E9</f>
        <v>224.80226529528346</v>
      </c>
      <c r="G9" s="7" t="s">
        <v>6</v>
      </c>
      <c r="H9">
        <v>7.0000000000000007E-2</v>
      </c>
      <c r="I9">
        <v>9.5</v>
      </c>
      <c r="J9">
        <v>108</v>
      </c>
      <c r="K9" s="10">
        <f>F9*J9*I9*((H9*235+(1-H9)*238)/((H9*235+(1-H9)*238)+2*16))</f>
        <v>203289.89088492587</v>
      </c>
      <c r="L9" s="10">
        <f>F9*J9</f>
        <v>24278.644651890612</v>
      </c>
      <c r="M9" s="7" t="s">
        <v>20</v>
      </c>
      <c r="N9">
        <v>7.2040000000000003E-3</v>
      </c>
      <c r="O9">
        <v>18.5</v>
      </c>
      <c r="Q9" s="10">
        <f>F9*P9*O9*((N9*235+(1-N9)*238)/((N9*235+(1-N9)*238)+2*16))</f>
        <v>0</v>
      </c>
      <c r="R9" s="10">
        <f>F9*P9</f>
        <v>0</v>
      </c>
      <c r="S9" s="13">
        <f>L9+R9</f>
        <v>24278.644651890612</v>
      </c>
      <c r="V9" s="18"/>
    </row>
    <row r="10" spans="1:22" ht="52.8" customHeight="1" x14ac:dyDescent="0.3">
      <c r="A10" s="1" t="s">
        <v>21</v>
      </c>
      <c r="B10" s="7" t="s">
        <v>2</v>
      </c>
      <c r="C10" s="15">
        <v>1.3210299999999999</v>
      </c>
      <c r="D10" s="7">
        <v>0.40949999999999998</v>
      </c>
      <c r="E10">
        <v>426.72</v>
      </c>
      <c r="F10" s="3">
        <f>PI()*D10^2*E10</f>
        <v>224.80226529528346</v>
      </c>
      <c r="G10" s="7" t="s">
        <v>6</v>
      </c>
      <c r="H10">
        <v>7.0000000000000007E-2</v>
      </c>
      <c r="I10">
        <v>9.5</v>
      </c>
      <c r="J10">
        <v>144</v>
      </c>
      <c r="K10" s="10">
        <f>F10*J10*I10*((H10*235+(1-H10)*238)/((H10*235+(1-H10)*238)+2*16))</f>
        <v>271053.18784656783</v>
      </c>
      <c r="L10" s="10">
        <f>F10*J10</f>
        <v>32371.526202520818</v>
      </c>
      <c r="M10" s="7" t="s">
        <v>6</v>
      </c>
      <c r="N10">
        <v>7.2040000000000003E-3</v>
      </c>
      <c r="O10">
        <v>9.5</v>
      </c>
      <c r="P10">
        <v>120</v>
      </c>
      <c r="Q10" s="10">
        <f>F10*P10*O10*((N10*235+(1-N10)*238)/((N10*235+(1-N10)*238)+2*16))</f>
        <v>225898.86718503071</v>
      </c>
      <c r="R10" s="10">
        <f>F10*P10</f>
        <v>26976.271835434014</v>
      </c>
      <c r="S10" s="13">
        <f>L10+R10</f>
        <v>59347.798037954832</v>
      </c>
      <c r="T10" s="7">
        <f>100000000/(238/(238+32)*4000000)</f>
        <v>28.361344537815125</v>
      </c>
      <c r="V10" s="17" t="e" vm="2">
        <v>#VALUE!</v>
      </c>
    </row>
    <row r="11" spans="1:22" ht="52.8" customHeight="1" x14ac:dyDescent="0.3">
      <c r="A11" t="s">
        <v>22</v>
      </c>
      <c r="B11" s="7" t="s">
        <v>2</v>
      </c>
      <c r="C11" s="34"/>
      <c r="D11" s="7">
        <v>0.40949999999999998</v>
      </c>
      <c r="E11">
        <v>426.72</v>
      </c>
      <c r="F11" s="3">
        <f>PI()*D11^2*E11</f>
        <v>224.80226529528346</v>
      </c>
      <c r="G11" s="7" t="s">
        <v>6</v>
      </c>
      <c r="H11">
        <v>7.0000000000000007E-2</v>
      </c>
      <c r="I11">
        <v>9.5</v>
      </c>
      <c r="J11">
        <v>144</v>
      </c>
      <c r="K11" s="10">
        <f>F11*J11*I11*((H11*235+(1-H11)*238)/((H11*235+(1-H11)*238)+2*16))</f>
        <v>271053.18784656783</v>
      </c>
      <c r="L11" s="10">
        <f>F11*J11</f>
        <v>32371.526202520818</v>
      </c>
      <c r="M11" s="7" t="s">
        <v>20</v>
      </c>
      <c r="N11">
        <v>7.2040000000000003E-3</v>
      </c>
      <c r="O11">
        <v>18.5</v>
      </c>
      <c r="Q11" s="10">
        <f>F11*P11*O11*((N11*235+(1-N11)*238)/((N11*235+(1-N11)*238)+2*16))</f>
        <v>0</v>
      </c>
      <c r="R11" s="10">
        <f>F11*P11</f>
        <v>0</v>
      </c>
      <c r="S11" s="13">
        <f>L11+R11</f>
        <v>32371.526202520818</v>
      </c>
      <c r="V11" s="18"/>
    </row>
    <row r="12" spans="1:22" ht="52.8" customHeight="1" x14ac:dyDescent="0.3">
      <c r="A12" s="1" t="s">
        <v>64</v>
      </c>
      <c r="B12" s="7" t="s">
        <v>2</v>
      </c>
      <c r="C12" s="34"/>
      <c r="F12" s="3"/>
      <c r="K12" s="10"/>
      <c r="L12" s="10"/>
      <c r="Q12" s="10"/>
      <c r="R12" s="10"/>
      <c r="S12" s="13"/>
      <c r="V12" s="16"/>
    </row>
    <row r="13" spans="1:22" ht="52.8" customHeight="1" x14ac:dyDescent="0.3">
      <c r="A13" t="s">
        <v>35</v>
      </c>
      <c r="C13" s="34"/>
      <c r="F13" s="3"/>
      <c r="K13" s="10"/>
      <c r="L13" s="10"/>
      <c r="Q13" s="10"/>
      <c r="R13" s="10"/>
      <c r="S13" s="13"/>
      <c r="V13" s="16"/>
    </row>
    <row r="15" spans="1:22" ht="53.4" customHeight="1" x14ac:dyDescent="0.3">
      <c r="A15" s="1" t="s">
        <v>27</v>
      </c>
      <c r="B15" s="7" t="s">
        <v>26</v>
      </c>
      <c r="C15" s="15">
        <v>1.1863300000000001</v>
      </c>
      <c r="D15" s="7">
        <v>0.40949999999999998</v>
      </c>
      <c r="E15">
        <v>426.72</v>
      </c>
      <c r="F15" s="3">
        <f>PI()*D15^2*E15</f>
        <v>224.80226529528346</v>
      </c>
      <c r="G15" s="7" t="s">
        <v>6</v>
      </c>
      <c r="H15">
        <v>7.0000000000000007E-2</v>
      </c>
      <c r="I15">
        <v>9.5</v>
      </c>
      <c r="J15">
        <v>80</v>
      </c>
      <c r="K15" s="10">
        <f>F15*J15*I15*((H15*235+(1-H15)*238)/((H15*235+(1-H15)*238)+2*16))</f>
        <v>150585.10435920436</v>
      </c>
      <c r="L15" s="10">
        <f>F15*J15</f>
        <v>17984.181223622676</v>
      </c>
      <c r="M15" s="7" t="s">
        <v>6</v>
      </c>
      <c r="N15">
        <v>7.2040000000000003E-3</v>
      </c>
      <c r="O15">
        <v>9.5</v>
      </c>
      <c r="P15">
        <v>156</v>
      </c>
      <c r="Q15" s="10">
        <f>F15*P15*O15*((N15*235+(1-N15)*238)/((N15*235+(1-N15)*238)+2*16))</f>
        <v>293668.52734053996</v>
      </c>
      <c r="R15" s="10">
        <f>F15*P15</f>
        <v>35069.153386064223</v>
      </c>
      <c r="S15" s="13">
        <f>L15+R15</f>
        <v>53053.334609686899</v>
      </c>
      <c r="T15" s="7">
        <f>100000000/(238/(238+32)*4000000)</f>
        <v>28.361344537815125</v>
      </c>
      <c r="V15" s="18" t="e" vm="3">
        <v>#VALUE!</v>
      </c>
    </row>
    <row r="16" spans="1:22" ht="53.4" customHeight="1" x14ac:dyDescent="0.3">
      <c r="A16" t="s">
        <v>28</v>
      </c>
      <c r="B16" s="7" t="s">
        <v>26</v>
      </c>
      <c r="V16" s="18"/>
    </row>
    <row r="17" spans="1:22" ht="53.4" customHeight="1" x14ac:dyDescent="0.3">
      <c r="A17" s="1" t="s">
        <v>29</v>
      </c>
      <c r="B17" s="7" t="s">
        <v>26</v>
      </c>
      <c r="C17" s="15">
        <v>1.3231599999999999</v>
      </c>
      <c r="D17" s="7">
        <v>0.40949999999999998</v>
      </c>
      <c r="E17">
        <v>426.72</v>
      </c>
      <c r="F17" s="3">
        <f>PI()*D17^2*E17</f>
        <v>224.80226529528346</v>
      </c>
      <c r="G17" s="7" t="s">
        <v>6</v>
      </c>
      <c r="H17">
        <v>7.0000000000000007E-2</v>
      </c>
      <c r="I17">
        <v>9.5</v>
      </c>
      <c r="J17">
        <v>124</v>
      </c>
      <c r="K17" s="10">
        <f>F17*J17*I17*((H17*235+(1-H17)*238)/((H17*235+(1-H17)*238)+2*16))</f>
        <v>233406.91175676673</v>
      </c>
      <c r="L17" s="10">
        <f>F17*J17</f>
        <v>27875.48089661515</v>
      </c>
      <c r="M17" s="7" t="s">
        <v>6</v>
      </c>
      <c r="N17">
        <v>7.2040000000000003E-3</v>
      </c>
      <c r="O17">
        <v>9.5</v>
      </c>
      <c r="P17">
        <v>112</v>
      </c>
      <c r="Q17" s="10">
        <f>F17*P17*O17*((N17*235+(1-N17)*238)/((N17*235+(1-N17)*238)+2*16))</f>
        <v>210838.94270602867</v>
      </c>
      <c r="R17" s="10">
        <f>F17*P17</f>
        <v>25177.853713071749</v>
      </c>
      <c r="S17" s="13">
        <f>L17+R17</f>
        <v>53053.334609686899</v>
      </c>
      <c r="T17" s="7">
        <f>100000000/(238/(238+32)*4000000)</f>
        <v>28.361344537815125</v>
      </c>
      <c r="V17" s="18" t="e" vm="4">
        <v>#VALUE!</v>
      </c>
    </row>
    <row r="18" spans="1:22" ht="52.8" customHeight="1" x14ac:dyDescent="0.3">
      <c r="A18" t="s">
        <v>30</v>
      </c>
      <c r="B18" s="7" t="s">
        <v>26</v>
      </c>
      <c r="G18" s="7" t="s">
        <v>20</v>
      </c>
      <c r="H18">
        <v>7.2040000000000003E-3</v>
      </c>
      <c r="I18">
        <v>18.5</v>
      </c>
      <c r="M18" s="7" t="s">
        <v>20</v>
      </c>
      <c r="N18">
        <v>7.2040000000000003E-3</v>
      </c>
      <c r="O18">
        <v>18.5</v>
      </c>
      <c r="V18" s="18"/>
    </row>
    <row r="19" spans="1:22" ht="53.4" customHeight="1" x14ac:dyDescent="0.3">
      <c r="A19" s="1" t="s">
        <v>33</v>
      </c>
      <c r="B19" s="7" t="s">
        <v>26</v>
      </c>
      <c r="G19" s="7" t="s">
        <v>6</v>
      </c>
      <c r="H19">
        <v>7.2040000000000003E-3</v>
      </c>
      <c r="I19">
        <v>9.5</v>
      </c>
      <c r="M19" s="7" t="s">
        <v>6</v>
      </c>
      <c r="N19">
        <v>7.2040000000000003E-3</v>
      </c>
      <c r="O19">
        <v>9.5</v>
      </c>
      <c r="V19" s="18"/>
    </row>
    <row r="20" spans="1:22" ht="53.4" customHeight="1" x14ac:dyDescent="0.3">
      <c r="A20" t="s">
        <v>34</v>
      </c>
      <c r="B20" s="7" t="s">
        <v>26</v>
      </c>
      <c r="G20" s="7" t="s">
        <v>20</v>
      </c>
      <c r="H20">
        <v>7.2040000000000003E-3</v>
      </c>
      <c r="I20">
        <v>18.5</v>
      </c>
      <c r="M20" s="7" t="s">
        <v>20</v>
      </c>
      <c r="N20">
        <v>7.2040000000000003E-3</v>
      </c>
      <c r="O20">
        <v>18.5</v>
      </c>
      <c r="V20" s="18"/>
    </row>
    <row r="27" spans="1:22" x14ac:dyDescent="0.3">
      <c r="B27" s="7" t="s">
        <v>31</v>
      </c>
    </row>
    <row r="28" spans="1:22" x14ac:dyDescent="0.3">
      <c r="B28" s="7" t="s">
        <v>32</v>
      </c>
    </row>
  </sheetData>
  <mergeCells count="5">
    <mergeCell ref="V8:V9"/>
    <mergeCell ref="V10:V11"/>
    <mergeCell ref="V15:V16"/>
    <mergeCell ref="V17:V18"/>
    <mergeCell ref="V19:V2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428C-A2D0-4C30-9161-4343E51EC6DC}">
  <dimension ref="A1:AY22"/>
  <sheetViews>
    <sheetView zoomScale="130" zoomScaleNormal="130" workbookViewId="0">
      <selection activeCell="E24" sqref="E24"/>
    </sheetView>
  </sheetViews>
  <sheetFormatPr defaultRowHeight="14.4" x14ac:dyDescent="0.3"/>
  <cols>
    <col min="1" max="1" width="10.88671875" customWidth="1"/>
    <col min="2" max="2" width="10.77734375" customWidth="1"/>
    <col min="3" max="3" width="10.33203125" style="7" customWidth="1"/>
    <col min="4" max="4" width="16.44140625" customWidth="1"/>
    <col min="6" max="6" width="9.44140625" customWidth="1"/>
    <col min="7" max="8" width="11.88671875" customWidth="1"/>
    <col min="9" max="9" width="10.21875" style="7" customWidth="1"/>
    <col min="10" max="10" width="12.109375" customWidth="1"/>
    <col min="11" max="11" width="8.88671875" style="7"/>
    <col min="12" max="12" width="9.77734375" customWidth="1"/>
    <col min="14" max="14" width="8.88671875" style="7"/>
    <col min="15" max="15" width="9.77734375" customWidth="1"/>
    <col min="17" max="17" width="8.88671875" style="7"/>
    <col min="18" max="18" width="9.77734375" customWidth="1"/>
    <col min="20" max="20" width="8.88671875" style="7"/>
    <col min="21" max="21" width="9.77734375" customWidth="1"/>
    <col min="23" max="23" width="8.88671875" style="7"/>
    <col min="24" max="24" width="9.77734375" customWidth="1"/>
    <col min="26" max="26" width="8.88671875" style="7"/>
    <col min="27" max="27" width="10.33203125" customWidth="1"/>
    <col min="29" max="29" width="8.88671875" style="7"/>
  </cols>
  <sheetData>
    <row r="1" spans="1:33" s="20" customFormat="1" x14ac:dyDescent="0.3">
      <c r="C1" s="22"/>
      <c r="I1" s="22"/>
      <c r="K1" s="22"/>
      <c r="N1" s="22"/>
      <c r="Q1" s="22"/>
      <c r="T1" s="22"/>
      <c r="W1" s="22"/>
      <c r="Z1" s="22"/>
      <c r="AC1" s="22"/>
    </row>
    <row r="2" spans="1:33" x14ac:dyDescent="0.3">
      <c r="A2" s="1" t="s">
        <v>1</v>
      </c>
      <c r="B2" t="s">
        <v>2</v>
      </c>
      <c r="I2" s="8" t="s">
        <v>47</v>
      </c>
      <c r="K2" s="8" t="s">
        <v>50</v>
      </c>
      <c r="N2" s="8" t="s">
        <v>51</v>
      </c>
      <c r="O2" s="1"/>
      <c r="P2" s="1"/>
      <c r="Q2" s="8" t="s">
        <v>52</v>
      </c>
      <c r="T2" s="8" t="s">
        <v>53</v>
      </c>
      <c r="U2" s="1"/>
      <c r="V2" s="1"/>
      <c r="W2" s="8" t="s">
        <v>54</v>
      </c>
      <c r="Z2" s="8" t="s">
        <v>55</v>
      </c>
      <c r="AC2" s="8" t="s">
        <v>60</v>
      </c>
    </row>
    <row r="3" spans="1:33" x14ac:dyDescent="0.3">
      <c r="A3" s="1" t="s">
        <v>36</v>
      </c>
      <c r="B3" t="s">
        <v>37</v>
      </c>
      <c r="C3" s="8" t="s">
        <v>46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61</v>
      </c>
      <c r="I3" s="8" t="s">
        <v>48</v>
      </c>
      <c r="J3" s="1" t="s">
        <v>49</v>
      </c>
      <c r="K3" s="8" t="s">
        <v>56</v>
      </c>
      <c r="L3" s="1" t="s">
        <v>57</v>
      </c>
      <c r="M3" s="1" t="s">
        <v>58</v>
      </c>
      <c r="N3" s="8" t="s">
        <v>56</v>
      </c>
      <c r="O3" s="1" t="s">
        <v>57</v>
      </c>
      <c r="P3" s="1" t="s">
        <v>58</v>
      </c>
      <c r="Q3" s="8" t="s">
        <v>56</v>
      </c>
      <c r="R3" s="1" t="s">
        <v>57</v>
      </c>
      <c r="S3" s="1" t="s">
        <v>58</v>
      </c>
      <c r="T3" s="8" t="s">
        <v>56</v>
      </c>
      <c r="U3" s="1" t="s">
        <v>57</v>
      </c>
      <c r="V3" s="1" t="s">
        <v>58</v>
      </c>
      <c r="W3" s="8" t="s">
        <v>56</v>
      </c>
      <c r="X3" s="1" t="s">
        <v>57</v>
      </c>
      <c r="Y3" s="1" t="s">
        <v>58</v>
      </c>
      <c r="Z3" s="8" t="s">
        <v>56</v>
      </c>
      <c r="AA3" s="1" t="s">
        <v>57</v>
      </c>
      <c r="AB3" s="1" t="s">
        <v>58</v>
      </c>
      <c r="AC3" s="8" t="s">
        <v>56</v>
      </c>
      <c r="AD3" s="29" t="s">
        <v>57</v>
      </c>
      <c r="AE3" s="29" t="s">
        <v>58</v>
      </c>
    </row>
    <row r="4" spans="1:33" x14ac:dyDescent="0.3">
      <c r="A4" s="1" t="s">
        <v>38</v>
      </c>
      <c r="B4" t="s">
        <v>39</v>
      </c>
      <c r="C4" s="7">
        <v>0</v>
      </c>
      <c r="D4">
        <v>0</v>
      </c>
      <c r="E4">
        <v>1.3210299999999999</v>
      </c>
      <c r="F4">
        <v>2.0000000000000001E-4</v>
      </c>
      <c r="G4">
        <v>0.234015</v>
      </c>
      <c r="H4" s="32">
        <f>G4/0.0075</f>
        <v>31.202000000000002</v>
      </c>
      <c r="I4" s="23">
        <v>0.855182</v>
      </c>
      <c r="J4" s="19">
        <v>0.144818</v>
      </c>
      <c r="Q4" s="7">
        <v>0</v>
      </c>
      <c r="R4">
        <v>0</v>
      </c>
      <c r="S4">
        <v>0</v>
      </c>
      <c r="T4" s="7">
        <v>0</v>
      </c>
      <c r="U4" s="31">
        <v>0</v>
      </c>
      <c r="V4" s="31">
        <v>0</v>
      </c>
      <c r="W4" s="7">
        <v>0</v>
      </c>
      <c r="X4" s="31">
        <v>0</v>
      </c>
      <c r="Y4" s="31">
        <v>0</v>
      </c>
      <c r="Z4" s="7">
        <v>0</v>
      </c>
      <c r="AA4" s="31">
        <v>0</v>
      </c>
      <c r="AB4" s="31">
        <v>0</v>
      </c>
    </row>
    <row r="5" spans="1:33" x14ac:dyDescent="0.3">
      <c r="A5" s="1" t="s">
        <v>40</v>
      </c>
      <c r="B5" t="s">
        <v>41</v>
      </c>
      <c r="C5" s="7">
        <v>3.5259299999999998</v>
      </c>
      <c r="D5">
        <v>0.1</v>
      </c>
      <c r="E5">
        <v>1.2801400000000001</v>
      </c>
      <c r="F5">
        <v>1.9000000000000001E-4</v>
      </c>
      <c r="G5">
        <v>0.218835</v>
      </c>
      <c r="H5" s="32">
        <f t="shared" ref="H5:H11" si="0">G5/0.0075</f>
        <v>29.178000000000001</v>
      </c>
      <c r="I5" s="23">
        <v>0.85313700000000003</v>
      </c>
      <c r="J5" s="19">
        <v>0.14686299999999999</v>
      </c>
      <c r="K5" s="23">
        <v>18690</v>
      </c>
      <c r="L5" s="19">
        <v>1599</v>
      </c>
      <c r="M5" s="19">
        <f>K5+L5</f>
        <v>20289</v>
      </c>
      <c r="N5" s="23">
        <v>252200</v>
      </c>
      <c r="O5" s="19">
        <v>224200</v>
      </c>
      <c r="P5" s="19">
        <f>N5+O5</f>
        <v>476400</v>
      </c>
      <c r="Q5" s="23">
        <v>4.97</v>
      </c>
      <c r="R5" s="19">
        <v>4.4950000000000001</v>
      </c>
      <c r="S5" s="19">
        <f>Q5+R5</f>
        <v>9.4649999999999999</v>
      </c>
      <c r="T5" s="23">
        <v>1.443E-2</v>
      </c>
      <c r="U5" s="19">
        <v>1.6140000000000002E-2</v>
      </c>
      <c r="V5" s="19">
        <f>T5+U5</f>
        <v>3.057E-2</v>
      </c>
      <c r="W5" s="23">
        <v>6.0279999999999999E-5</v>
      </c>
      <c r="X5" s="19">
        <v>6.7230000000000005E-5</v>
      </c>
      <c r="Y5" s="19">
        <f>W5+X5</f>
        <v>1.2751E-4</v>
      </c>
      <c r="Z5" s="23">
        <f>Q5+T5+W5</f>
        <v>4.9844902799999993</v>
      </c>
      <c r="AA5" s="19">
        <f>R5+U5+X5</f>
        <v>4.5112072300000001</v>
      </c>
      <c r="AB5" s="19">
        <f>Z5+AA5</f>
        <v>9.4956975099999994</v>
      </c>
      <c r="AC5" s="23">
        <f>Q5/Z5</f>
        <v>0.99709292642055281</v>
      </c>
      <c r="AD5" s="30">
        <f>R5/AA5</f>
        <v>0.99640734083501636</v>
      </c>
      <c r="AE5" s="30">
        <f>S5/AB5</f>
        <v>0.99676721905182097</v>
      </c>
      <c r="AG5" s="1" t="s">
        <v>62</v>
      </c>
    </row>
    <row r="6" spans="1:33" x14ac:dyDescent="0.3">
      <c r="A6" s="25" t="e" vm="2">
        <v>#VALUE!</v>
      </c>
      <c r="B6" s="26"/>
      <c r="C6" s="7">
        <v>35.259300000000003</v>
      </c>
      <c r="D6">
        <v>1</v>
      </c>
      <c r="E6">
        <v>1.2679499999999999</v>
      </c>
      <c r="F6">
        <v>2.1000000000000001E-4</v>
      </c>
      <c r="G6">
        <v>0.21132500000000001</v>
      </c>
      <c r="H6" s="32">
        <f t="shared" si="0"/>
        <v>28.176666666666669</v>
      </c>
      <c r="I6" s="23">
        <v>0.84282800000000002</v>
      </c>
      <c r="J6" s="19">
        <v>0.15717200000000001</v>
      </c>
      <c r="K6" s="23">
        <v>18230</v>
      </c>
      <c r="L6" s="19">
        <v>1532</v>
      </c>
      <c r="M6" s="19">
        <f t="shared" ref="M6:M11" si="1">K6+L6</f>
        <v>19762</v>
      </c>
      <c r="N6" s="23">
        <v>252100</v>
      </c>
      <c r="O6" s="19">
        <v>224100</v>
      </c>
      <c r="P6" s="19">
        <f t="shared" ref="P6:P11" si="2">N6+O6</f>
        <v>476200</v>
      </c>
      <c r="Q6" s="23">
        <v>117.6</v>
      </c>
      <c r="R6" s="19">
        <v>100.1</v>
      </c>
      <c r="S6" s="19">
        <f t="shared" ref="S6:S11" si="3">Q6+R6</f>
        <v>217.7</v>
      </c>
      <c r="T6" s="23">
        <v>2.08</v>
      </c>
      <c r="U6" s="19">
        <v>2.5310000000000001</v>
      </c>
      <c r="V6" s="19">
        <f t="shared" ref="V6:V11" si="4">T6+U6</f>
        <v>4.6110000000000007</v>
      </c>
      <c r="W6" s="23">
        <v>9.1579999999999995E-2</v>
      </c>
      <c r="X6" s="19">
        <v>0.1072</v>
      </c>
      <c r="Y6" s="19">
        <f t="shared" ref="Y6:Y11" si="5">W6+X6</f>
        <v>0.19878000000000001</v>
      </c>
      <c r="Z6" s="23">
        <f t="shared" ref="Z6:Z11" si="6">Q6+T6+W6</f>
        <v>119.77157999999999</v>
      </c>
      <c r="AA6" s="19">
        <f t="shared" ref="AA6:AA11" si="7">R6+U6+X6</f>
        <v>102.73820000000001</v>
      </c>
      <c r="AB6" s="19">
        <f t="shared" ref="AB6:AB11" si="8">Z6+AA6</f>
        <v>222.50977999999998</v>
      </c>
      <c r="AC6" s="23">
        <f t="shared" ref="AC6:AE11" si="9">Q6/Z6</f>
        <v>0.98186898761793084</v>
      </c>
      <c r="AD6" s="30">
        <f t="shared" si="9"/>
        <v>0.9743211385833116</v>
      </c>
      <c r="AE6" s="30">
        <f t="shared" si="9"/>
        <v>0.97838396137014749</v>
      </c>
      <c r="AG6" s="35">
        <f>4.77*222.50978*7</f>
        <v>7429.6015541999986</v>
      </c>
    </row>
    <row r="7" spans="1:33" x14ac:dyDescent="0.3">
      <c r="A7" s="25"/>
      <c r="B7" s="26"/>
      <c r="C7" s="7">
        <v>352.59300000000002</v>
      </c>
      <c r="D7">
        <v>10</v>
      </c>
      <c r="E7">
        <v>1.1862299999999999</v>
      </c>
      <c r="F7">
        <v>1.9000000000000001E-4</v>
      </c>
      <c r="G7">
        <v>0.15699299999999999</v>
      </c>
      <c r="H7" s="32">
        <f t="shared" si="0"/>
        <v>20.932400000000001</v>
      </c>
      <c r="I7" s="23">
        <v>0.79603299999999999</v>
      </c>
      <c r="J7" s="19">
        <v>0.20396700000000001</v>
      </c>
      <c r="K7" s="23">
        <v>14010</v>
      </c>
      <c r="L7" s="19">
        <v>1078</v>
      </c>
      <c r="M7" s="19">
        <f t="shared" si="1"/>
        <v>15088</v>
      </c>
      <c r="N7" s="23">
        <v>250600</v>
      </c>
      <c r="O7" s="19">
        <v>223200</v>
      </c>
      <c r="P7" s="19">
        <f t="shared" si="2"/>
        <v>473800</v>
      </c>
      <c r="Q7" s="23">
        <v>893.3</v>
      </c>
      <c r="R7" s="19">
        <v>576.79999999999995</v>
      </c>
      <c r="S7" s="19">
        <f t="shared" si="3"/>
        <v>1470.1</v>
      </c>
      <c r="T7" s="23">
        <v>122.3</v>
      </c>
      <c r="U7" s="19">
        <v>103.5</v>
      </c>
      <c r="V7" s="19">
        <f t="shared" si="4"/>
        <v>225.8</v>
      </c>
      <c r="W7" s="23">
        <v>56.26</v>
      </c>
      <c r="X7" s="19">
        <v>35.72</v>
      </c>
      <c r="Y7" s="19">
        <f t="shared" si="5"/>
        <v>91.97999999999999</v>
      </c>
      <c r="Z7" s="23">
        <f t="shared" si="6"/>
        <v>1071.8599999999999</v>
      </c>
      <c r="AA7" s="19">
        <f t="shared" si="7"/>
        <v>716.02</v>
      </c>
      <c r="AB7" s="19">
        <f t="shared" si="8"/>
        <v>1787.8799999999999</v>
      </c>
      <c r="AC7" s="23">
        <f t="shared" si="9"/>
        <v>0.83341107980519846</v>
      </c>
      <c r="AD7" s="30">
        <f t="shared" si="9"/>
        <v>0.8055640903885366</v>
      </c>
      <c r="AE7" s="30">
        <f t="shared" si="9"/>
        <v>0.82225876457032909</v>
      </c>
    </row>
    <row r="8" spans="1:33" x14ac:dyDescent="0.3">
      <c r="A8" s="25"/>
      <c r="B8" s="26"/>
      <c r="C8" s="7">
        <v>705.18499999999995</v>
      </c>
      <c r="D8">
        <v>20</v>
      </c>
      <c r="E8">
        <v>1.1071800000000001</v>
      </c>
      <c r="F8">
        <v>2.1000000000000001E-4</v>
      </c>
      <c r="G8">
        <v>9.6804000000000001E-2</v>
      </c>
      <c r="H8" s="32">
        <f t="shared" si="0"/>
        <v>12.907200000000001</v>
      </c>
      <c r="I8" s="23">
        <v>0.76228899999999999</v>
      </c>
      <c r="J8" s="19">
        <v>0.23771100000000001</v>
      </c>
      <c r="K8" s="23">
        <v>10220</v>
      </c>
      <c r="L8" s="19">
        <v>720.4</v>
      </c>
      <c r="M8" s="19">
        <f t="shared" si="1"/>
        <v>10940.4</v>
      </c>
      <c r="N8" s="23">
        <v>248800</v>
      </c>
      <c r="O8" s="19">
        <v>221900</v>
      </c>
      <c r="P8" s="19">
        <f t="shared" si="2"/>
        <v>470700</v>
      </c>
      <c r="Q8" s="23">
        <v>1315</v>
      </c>
      <c r="R8" s="19">
        <v>837.7</v>
      </c>
      <c r="S8" s="19">
        <f t="shared" si="3"/>
        <v>2152.6999999999998</v>
      </c>
      <c r="T8" s="23">
        <v>291</v>
      </c>
      <c r="U8" s="19">
        <v>240.4</v>
      </c>
      <c r="V8" s="19">
        <f t="shared" si="4"/>
        <v>531.4</v>
      </c>
      <c r="W8" s="23">
        <v>201</v>
      </c>
      <c r="X8" s="19">
        <v>124.9</v>
      </c>
      <c r="Y8" s="19">
        <f t="shared" si="5"/>
        <v>325.89999999999998</v>
      </c>
      <c r="Z8" s="23">
        <f t="shared" si="6"/>
        <v>1807</v>
      </c>
      <c r="AA8" s="19">
        <f t="shared" si="7"/>
        <v>1203.0000000000002</v>
      </c>
      <c r="AB8" s="19">
        <f t="shared" si="8"/>
        <v>3010</v>
      </c>
      <c r="AC8" s="23">
        <f t="shared" si="9"/>
        <v>0.7277255118981738</v>
      </c>
      <c r="AD8" s="30">
        <f t="shared" si="9"/>
        <v>0.69634247714048203</v>
      </c>
      <c r="AE8" s="30">
        <f t="shared" si="9"/>
        <v>0.71518272425249163</v>
      </c>
    </row>
    <row r="9" spans="1:33" x14ac:dyDescent="0.3">
      <c r="A9" s="25"/>
      <c r="B9" s="26"/>
      <c r="C9" s="7">
        <v>1057.78</v>
      </c>
      <c r="D9">
        <v>30</v>
      </c>
      <c r="E9">
        <v>1.03565</v>
      </c>
      <c r="F9">
        <v>1.9000000000000001E-4</v>
      </c>
      <c r="G9">
        <v>3.4423000000000002E-2</v>
      </c>
      <c r="H9" s="32">
        <f t="shared" si="0"/>
        <v>4.5897333333333341</v>
      </c>
      <c r="I9" s="23">
        <v>0.73345199999999999</v>
      </c>
      <c r="J9" s="19">
        <v>0.26654800000000001</v>
      </c>
      <c r="K9" s="23">
        <v>7165</v>
      </c>
      <c r="L9" s="19">
        <v>473.9</v>
      </c>
      <c r="M9" s="19">
        <f t="shared" si="1"/>
        <v>7638.9</v>
      </c>
      <c r="N9" s="23">
        <v>246800</v>
      </c>
      <c r="O9" s="19">
        <v>220500</v>
      </c>
      <c r="P9" s="19">
        <f t="shared" si="2"/>
        <v>467300</v>
      </c>
      <c r="Q9" s="23">
        <v>1503</v>
      </c>
      <c r="R9" s="19">
        <v>975.7</v>
      </c>
      <c r="S9" s="19">
        <f t="shared" si="3"/>
        <v>2478.6999999999998</v>
      </c>
      <c r="T9" s="23">
        <v>457.8</v>
      </c>
      <c r="U9" s="19">
        <v>366</v>
      </c>
      <c r="V9" s="19">
        <f t="shared" si="4"/>
        <v>823.8</v>
      </c>
      <c r="W9" s="23">
        <v>334.8</v>
      </c>
      <c r="X9" s="19">
        <v>206.4</v>
      </c>
      <c r="Y9" s="19">
        <f t="shared" si="5"/>
        <v>541.20000000000005</v>
      </c>
      <c r="Z9" s="23">
        <f t="shared" si="6"/>
        <v>2295.6</v>
      </c>
      <c r="AA9" s="19">
        <f t="shared" si="7"/>
        <v>1548.1000000000001</v>
      </c>
      <c r="AB9" s="19">
        <f t="shared" si="8"/>
        <v>3843.7</v>
      </c>
      <c r="AC9" s="23">
        <f t="shared" si="9"/>
        <v>0.65473078933612128</v>
      </c>
      <c r="AD9" s="30">
        <f t="shared" si="9"/>
        <v>0.63025644338221043</v>
      </c>
      <c r="AE9" s="30">
        <f t="shared" si="9"/>
        <v>0.64487342924786006</v>
      </c>
    </row>
    <row r="10" spans="1:33" x14ac:dyDescent="0.3">
      <c r="A10" s="25"/>
      <c r="B10" s="26"/>
      <c r="C10" s="7">
        <v>1410.37</v>
      </c>
      <c r="D10">
        <v>40</v>
      </c>
      <c r="E10">
        <v>0.96836999999999995</v>
      </c>
      <c r="F10">
        <v>1.9000000000000001E-4</v>
      </c>
      <c r="G10">
        <v>-3.2662999999999998E-2</v>
      </c>
      <c r="H10" s="32">
        <f t="shared" si="0"/>
        <v>-4.3550666666666666</v>
      </c>
      <c r="I10" s="23">
        <v>0.70491000000000004</v>
      </c>
      <c r="J10" s="19">
        <v>0.29509000000000002</v>
      </c>
      <c r="K10" s="23">
        <v>4755</v>
      </c>
      <c r="L10" s="19">
        <v>304.8</v>
      </c>
      <c r="M10" s="19">
        <f t="shared" si="1"/>
        <v>5059.8</v>
      </c>
      <c r="N10" s="23">
        <v>244600</v>
      </c>
      <c r="O10" s="19">
        <v>218900</v>
      </c>
      <c r="P10" s="19">
        <f t="shared" si="2"/>
        <v>463500</v>
      </c>
      <c r="Q10" s="23">
        <v>1555</v>
      </c>
      <c r="R10" s="19">
        <v>1052</v>
      </c>
      <c r="S10" s="19">
        <f t="shared" si="3"/>
        <v>2607</v>
      </c>
      <c r="T10" s="23">
        <v>605.20000000000005</v>
      </c>
      <c r="U10" s="19">
        <v>472.7</v>
      </c>
      <c r="V10" s="19">
        <f t="shared" si="4"/>
        <v>1077.9000000000001</v>
      </c>
      <c r="W10" s="23">
        <v>429.9</v>
      </c>
      <c r="X10" s="19">
        <v>269.39999999999998</v>
      </c>
      <c r="Y10" s="19">
        <f t="shared" si="5"/>
        <v>699.3</v>
      </c>
      <c r="Z10" s="23">
        <f t="shared" si="6"/>
        <v>2590.1</v>
      </c>
      <c r="AA10" s="19">
        <f t="shared" si="7"/>
        <v>1794.1</v>
      </c>
      <c r="AB10" s="19">
        <f t="shared" si="8"/>
        <v>4384.2</v>
      </c>
      <c r="AC10" s="23">
        <f t="shared" si="9"/>
        <v>0.6003629203505656</v>
      </c>
      <c r="AD10" s="30">
        <f t="shared" si="9"/>
        <v>0.58636642327629451</v>
      </c>
      <c r="AE10" s="30">
        <f t="shared" si="9"/>
        <v>0.59463528123716991</v>
      </c>
    </row>
    <row r="11" spans="1:33" s="20" customFormat="1" x14ac:dyDescent="0.3">
      <c r="A11" s="27"/>
      <c r="B11" s="28"/>
      <c r="C11" s="22">
        <v>1762.96</v>
      </c>
      <c r="D11" s="20">
        <v>50</v>
      </c>
      <c r="E11" s="20">
        <v>0.90683000000000002</v>
      </c>
      <c r="F11" s="20">
        <v>2.1000000000000001E-4</v>
      </c>
      <c r="G11" s="20">
        <v>-0.102743</v>
      </c>
      <c r="H11" s="33">
        <f t="shared" si="0"/>
        <v>-13.699066666666667</v>
      </c>
      <c r="I11" s="24">
        <v>0.67607200000000001</v>
      </c>
      <c r="J11" s="21">
        <v>0.32392799999999999</v>
      </c>
      <c r="K11" s="24">
        <v>2954</v>
      </c>
      <c r="L11" s="21">
        <v>190.3</v>
      </c>
      <c r="M11" s="21">
        <f t="shared" si="1"/>
        <v>3144.3</v>
      </c>
      <c r="N11" s="24">
        <v>242200</v>
      </c>
      <c r="O11" s="21">
        <v>217300</v>
      </c>
      <c r="P11" s="21">
        <f t="shared" si="2"/>
        <v>459500</v>
      </c>
      <c r="Q11" s="24">
        <v>1536</v>
      </c>
      <c r="R11" s="21">
        <v>1094</v>
      </c>
      <c r="S11" s="21">
        <f t="shared" si="3"/>
        <v>2630</v>
      </c>
      <c r="T11" s="24">
        <v>721</v>
      </c>
      <c r="U11" s="21">
        <v>559.5</v>
      </c>
      <c r="V11" s="21">
        <f t="shared" si="4"/>
        <v>1280.5</v>
      </c>
      <c r="W11" s="24">
        <v>486</v>
      </c>
      <c r="X11" s="21">
        <v>315.89999999999998</v>
      </c>
      <c r="Y11" s="21">
        <f t="shared" si="5"/>
        <v>801.9</v>
      </c>
      <c r="Z11" s="24">
        <f t="shared" si="6"/>
        <v>2743</v>
      </c>
      <c r="AA11" s="21">
        <f t="shared" si="7"/>
        <v>1969.4</v>
      </c>
      <c r="AB11" s="21">
        <f t="shared" si="8"/>
        <v>4712.3999999999996</v>
      </c>
      <c r="AC11" s="24">
        <f t="shared" si="9"/>
        <v>0.55997083485235144</v>
      </c>
      <c r="AD11" s="21">
        <f t="shared" si="9"/>
        <v>0.55549913679293184</v>
      </c>
      <c r="AE11" s="21">
        <f t="shared" si="9"/>
        <v>0.55810202869026404</v>
      </c>
    </row>
    <row r="12" spans="1:33" s="20" customFormat="1" x14ac:dyDescent="0.3">
      <c r="C12" s="22"/>
      <c r="I12" s="24"/>
      <c r="J12" s="21"/>
      <c r="K12" s="22"/>
      <c r="N12" s="22"/>
      <c r="Q12" s="22"/>
      <c r="T12" s="22"/>
      <c r="W12" s="22"/>
      <c r="Z12" s="22"/>
      <c r="AC12" s="22"/>
    </row>
    <row r="13" spans="1:33" x14ac:dyDescent="0.3">
      <c r="A13" s="1" t="s">
        <v>1</v>
      </c>
      <c r="B13" t="s">
        <v>2</v>
      </c>
      <c r="I13" s="8" t="s">
        <v>47</v>
      </c>
      <c r="K13" s="8" t="s">
        <v>50</v>
      </c>
      <c r="N13" s="8" t="s">
        <v>51</v>
      </c>
      <c r="O13" s="1"/>
      <c r="P13" s="1"/>
      <c r="Q13" s="8" t="s">
        <v>52</v>
      </c>
      <c r="T13" s="8" t="s">
        <v>53</v>
      </c>
      <c r="U13" s="1"/>
      <c r="V13" s="1"/>
      <c r="W13" s="8" t="s">
        <v>54</v>
      </c>
      <c r="Z13" s="8" t="s">
        <v>55</v>
      </c>
      <c r="AC13" s="8" t="s">
        <v>60</v>
      </c>
    </row>
    <row r="14" spans="1:33" x14ac:dyDescent="0.3">
      <c r="A14" s="1" t="s">
        <v>36</v>
      </c>
      <c r="B14" t="s">
        <v>37</v>
      </c>
      <c r="C14" s="8" t="s">
        <v>46</v>
      </c>
      <c r="D14" s="1" t="s">
        <v>42</v>
      </c>
      <c r="E14" s="1" t="s">
        <v>43</v>
      </c>
      <c r="F14" s="1" t="s">
        <v>44</v>
      </c>
      <c r="G14" s="1" t="s">
        <v>45</v>
      </c>
      <c r="H14" s="1" t="s">
        <v>61</v>
      </c>
      <c r="I14" s="8" t="s">
        <v>48</v>
      </c>
      <c r="J14" s="1" t="s">
        <v>49</v>
      </c>
      <c r="K14" s="8" t="s">
        <v>56</v>
      </c>
      <c r="L14" s="1" t="s">
        <v>57</v>
      </c>
      <c r="M14" s="1" t="s">
        <v>58</v>
      </c>
      <c r="N14" s="8" t="s">
        <v>56</v>
      </c>
      <c r="O14" s="1" t="s">
        <v>57</v>
      </c>
      <c r="P14" s="1" t="s">
        <v>58</v>
      </c>
      <c r="Q14" s="8" t="s">
        <v>56</v>
      </c>
      <c r="R14" s="1" t="s">
        <v>57</v>
      </c>
      <c r="S14" s="1" t="s">
        <v>58</v>
      </c>
      <c r="T14" s="8" t="s">
        <v>56</v>
      </c>
      <c r="U14" s="1" t="s">
        <v>57</v>
      </c>
      <c r="V14" s="1" t="s">
        <v>58</v>
      </c>
      <c r="W14" s="8" t="s">
        <v>56</v>
      </c>
      <c r="X14" s="1" t="s">
        <v>57</v>
      </c>
      <c r="Y14" s="1" t="s">
        <v>58</v>
      </c>
      <c r="Z14" s="8" t="s">
        <v>56</v>
      </c>
      <c r="AA14" s="1" t="s">
        <v>57</v>
      </c>
      <c r="AB14" s="1" t="s">
        <v>58</v>
      </c>
      <c r="AC14" s="8" t="s">
        <v>56</v>
      </c>
      <c r="AD14" s="29" t="s">
        <v>57</v>
      </c>
      <c r="AE14" s="29" t="s">
        <v>58</v>
      </c>
    </row>
    <row r="15" spans="1:33" x14ac:dyDescent="0.3">
      <c r="A15" s="1" t="s">
        <v>38</v>
      </c>
      <c r="B15" t="s">
        <v>39</v>
      </c>
      <c r="C15" s="7">
        <v>0</v>
      </c>
      <c r="D15">
        <v>0</v>
      </c>
      <c r="E15">
        <v>1.2304600000000001</v>
      </c>
      <c r="F15">
        <v>2.0000000000000001E-4</v>
      </c>
      <c r="G15">
        <v>0.18729599999999999</v>
      </c>
      <c r="H15" s="32">
        <f>G15/0.0075</f>
        <v>24.972799999999999</v>
      </c>
      <c r="I15" s="23">
        <v>0.63836199999999999</v>
      </c>
      <c r="J15" s="19">
        <v>0.36163800000000001</v>
      </c>
      <c r="Z15" s="7">
        <v>0</v>
      </c>
      <c r="AA15" s="31">
        <v>0</v>
      </c>
      <c r="AB15" s="31">
        <v>0</v>
      </c>
    </row>
    <row r="16" spans="1:33" x14ac:dyDescent="0.3">
      <c r="A16" s="1" t="s">
        <v>40</v>
      </c>
      <c r="B16" t="s">
        <v>59</v>
      </c>
      <c r="C16" s="7">
        <v>3.5259299999999998</v>
      </c>
      <c r="D16">
        <v>0.1</v>
      </c>
      <c r="E16">
        <v>1.19181</v>
      </c>
      <c r="F16">
        <v>2.3000000000000001E-4</v>
      </c>
      <c r="G16">
        <v>0.16094</v>
      </c>
      <c r="H16" s="32">
        <f t="shared" ref="H16:H22" si="10">G16/0.0075</f>
        <v>21.458666666666666</v>
      </c>
      <c r="I16" s="23">
        <v>0.634965</v>
      </c>
      <c r="J16" s="19">
        <v>0.365035</v>
      </c>
      <c r="K16" s="23">
        <v>14020</v>
      </c>
      <c r="L16" s="19">
        <v>2069</v>
      </c>
      <c r="M16" s="19">
        <f>K16+L16</f>
        <v>16089</v>
      </c>
      <c r="N16" s="23">
        <v>189200</v>
      </c>
      <c r="O16" s="19">
        <v>291500</v>
      </c>
      <c r="P16" s="19">
        <f>N16+O16</f>
        <v>480700</v>
      </c>
      <c r="Q16" s="23">
        <v>3.5760000000000001</v>
      </c>
      <c r="R16" s="19">
        <v>10.199999999999999</v>
      </c>
      <c r="S16" s="19">
        <f>Q16+R16</f>
        <v>13.776</v>
      </c>
      <c r="T16" s="23">
        <v>1.0059999999999999E-2</v>
      </c>
      <c r="U16" s="19">
        <v>6.6710000000000005E-2</v>
      </c>
      <c r="V16" s="19">
        <f>T16+U16</f>
        <v>7.6770000000000005E-2</v>
      </c>
      <c r="W16" s="23">
        <v>9.9599999999999995E-6</v>
      </c>
      <c r="X16" s="19">
        <v>4.7029999999999999E-4</v>
      </c>
      <c r="Y16" s="19">
        <f>W16+X16</f>
        <v>4.8025999999999999E-4</v>
      </c>
      <c r="Z16" s="23">
        <f>Q16+T16+W16</f>
        <v>3.5860699600000001</v>
      </c>
      <c r="AA16" s="19">
        <f>R16+U16+X16</f>
        <v>10.2671803</v>
      </c>
      <c r="AB16" s="19">
        <f>Z16+AA16</f>
        <v>13.853250259999999</v>
      </c>
      <c r="AC16" s="23">
        <f>Q16/Z16</f>
        <v>0.99719192316036132</v>
      </c>
      <c r="AD16" s="30">
        <f>R16/AA16</f>
        <v>0.99345679163733003</v>
      </c>
      <c r="AE16" s="30">
        <f>S16/AB16</f>
        <v>0.99442367252809594</v>
      </c>
      <c r="AG16" s="1" t="s">
        <v>62</v>
      </c>
    </row>
    <row r="17" spans="1:51" x14ac:dyDescent="0.3">
      <c r="A17" s="25" t="e" vm="1">
        <v>#VALUE!</v>
      </c>
      <c r="B17" s="26"/>
      <c r="C17" s="7">
        <v>35.259300000000003</v>
      </c>
      <c r="D17">
        <v>1</v>
      </c>
      <c r="E17">
        <v>1.1875899999999999</v>
      </c>
      <c r="F17">
        <v>1.9000000000000001E-4</v>
      </c>
      <c r="G17">
        <v>0.15795899999999999</v>
      </c>
      <c r="H17" s="32">
        <f t="shared" si="10"/>
        <v>21.061199999999999</v>
      </c>
      <c r="I17" s="23">
        <v>0.61049100000000001</v>
      </c>
      <c r="J17" s="19">
        <v>0.38950899999999999</v>
      </c>
      <c r="K17" s="23">
        <v>13670</v>
      </c>
      <c r="L17" s="19">
        <v>1907</v>
      </c>
      <c r="M17" s="19">
        <f t="shared" ref="M17:M22" si="11">K17+L17</f>
        <v>15577</v>
      </c>
      <c r="N17" s="23">
        <v>189100</v>
      </c>
      <c r="O17" s="19">
        <v>291200</v>
      </c>
      <c r="P17" s="19">
        <f t="shared" ref="P17:P22" si="12">N17+O17</f>
        <v>480300</v>
      </c>
      <c r="Q17" s="23">
        <v>84.6</v>
      </c>
      <c r="R17" s="19">
        <v>210.4</v>
      </c>
      <c r="S17" s="19">
        <f t="shared" ref="S17:S22" si="13">Q17+R17</f>
        <v>295</v>
      </c>
      <c r="T17" s="23">
        <v>1.474</v>
      </c>
      <c r="U17" s="19">
        <v>9.7750000000000004</v>
      </c>
      <c r="V17" s="19">
        <f t="shared" ref="V17:V22" si="14">T17+U17</f>
        <v>11.249000000000001</v>
      </c>
      <c r="W17" s="23">
        <v>6.173E-2</v>
      </c>
      <c r="X17" s="19">
        <v>8.0299999999999996E-2</v>
      </c>
      <c r="Y17" s="19">
        <f t="shared" ref="Y17:Y22" si="15">W17+X17</f>
        <v>0.14202999999999999</v>
      </c>
      <c r="Z17" s="23">
        <f t="shared" ref="Z17:Z22" si="16">Q17+T17+W17</f>
        <v>86.135729999999995</v>
      </c>
      <c r="AA17" s="19">
        <f t="shared" ref="AA17:AA22" si="17">R17+U17+X17</f>
        <v>220.25530000000001</v>
      </c>
      <c r="AB17" s="19">
        <f t="shared" ref="AB17:AB22" si="18">Z17+AA17</f>
        <v>306.39103</v>
      </c>
      <c r="AC17" s="23">
        <f t="shared" ref="AC17:AC22" si="19">Q17/Z17</f>
        <v>0.98217081343595736</v>
      </c>
      <c r="AD17" s="30">
        <f t="shared" ref="AD17:AD22" si="20">R17/AA17</f>
        <v>0.95525510623353904</v>
      </c>
      <c r="AE17" s="30">
        <f t="shared" ref="AE17:AE22" si="21">S17/AB17</f>
        <v>0.96282192073312334</v>
      </c>
      <c r="AG17" s="35">
        <f>4.77*306.39103*7</f>
        <v>10230.396491699998</v>
      </c>
      <c r="AY17" t="s">
        <v>63</v>
      </c>
    </row>
    <row r="18" spans="1:51" x14ac:dyDescent="0.3">
      <c r="A18" s="25"/>
      <c r="B18" s="26"/>
      <c r="C18" s="7">
        <v>352.59300000000002</v>
      </c>
      <c r="D18">
        <v>10</v>
      </c>
      <c r="E18">
        <v>1.11599</v>
      </c>
      <c r="F18">
        <v>1.9000000000000001E-4</v>
      </c>
      <c r="G18">
        <v>0.103935</v>
      </c>
      <c r="H18" s="32">
        <f t="shared" si="10"/>
        <v>13.858000000000001</v>
      </c>
      <c r="I18" s="23">
        <v>0.54753300000000005</v>
      </c>
      <c r="J18" s="19">
        <v>0.45246700000000001</v>
      </c>
      <c r="K18" s="23">
        <v>10610</v>
      </c>
      <c r="L18" s="19">
        <v>1002</v>
      </c>
      <c r="M18" s="19">
        <f t="shared" si="11"/>
        <v>11612</v>
      </c>
      <c r="N18" s="23">
        <v>188000</v>
      </c>
      <c r="O18" s="19">
        <v>289100</v>
      </c>
      <c r="P18" s="19">
        <f t="shared" si="12"/>
        <v>477100</v>
      </c>
      <c r="Q18" s="23">
        <v>641.79999999999995</v>
      </c>
      <c r="R18" s="19">
        <v>878.8</v>
      </c>
      <c r="S18" s="19">
        <f t="shared" si="13"/>
        <v>1520.6</v>
      </c>
      <c r="T18" s="23">
        <v>86.36</v>
      </c>
      <c r="U18" s="19">
        <v>250.7</v>
      </c>
      <c r="V18" s="19">
        <f t="shared" si="14"/>
        <v>337.06</v>
      </c>
      <c r="W18" s="23">
        <v>37.18</v>
      </c>
      <c r="X18" s="19">
        <v>124.9</v>
      </c>
      <c r="Y18" s="19">
        <f t="shared" si="15"/>
        <v>162.08000000000001</v>
      </c>
      <c r="Z18" s="23">
        <f t="shared" si="16"/>
        <v>765.33999999999992</v>
      </c>
      <c r="AA18" s="19">
        <f t="shared" si="17"/>
        <v>1254.4000000000001</v>
      </c>
      <c r="AB18" s="19">
        <f t="shared" si="18"/>
        <v>2019.74</v>
      </c>
      <c r="AC18" s="23">
        <f t="shared" si="19"/>
        <v>0.8385815454569211</v>
      </c>
      <c r="AD18" s="30">
        <f t="shared" si="20"/>
        <v>0.70057397959183665</v>
      </c>
      <c r="AE18" s="30">
        <f t="shared" si="21"/>
        <v>0.75286918118173618</v>
      </c>
    </row>
    <row r="19" spans="1:51" x14ac:dyDescent="0.3">
      <c r="A19" s="25"/>
      <c r="B19" s="26"/>
      <c r="C19" s="7">
        <v>705.18499999999995</v>
      </c>
      <c r="D19">
        <v>20</v>
      </c>
      <c r="E19">
        <v>1.04758</v>
      </c>
      <c r="F19">
        <v>2.3000000000000001E-4</v>
      </c>
      <c r="G19">
        <v>4.5419000000000001E-2</v>
      </c>
      <c r="H19" s="32">
        <f t="shared" si="10"/>
        <v>6.0558666666666667</v>
      </c>
      <c r="I19" s="23">
        <v>0.51253000000000004</v>
      </c>
      <c r="J19" s="19">
        <v>0.48747000000000001</v>
      </c>
      <c r="K19" s="23">
        <v>7969</v>
      </c>
      <c r="L19" s="19">
        <v>503.3</v>
      </c>
      <c r="M19" s="19">
        <f t="shared" si="11"/>
        <v>8472.2999999999993</v>
      </c>
      <c r="N19" s="23">
        <v>186800</v>
      </c>
      <c r="O19" s="19">
        <v>286500</v>
      </c>
      <c r="P19" s="19">
        <f t="shared" si="12"/>
        <v>473300</v>
      </c>
      <c r="Q19" s="23">
        <v>951.8</v>
      </c>
      <c r="R19" s="19">
        <v>1143</v>
      </c>
      <c r="S19" s="19">
        <f t="shared" si="13"/>
        <v>2094.8000000000002</v>
      </c>
      <c r="T19" s="23">
        <v>203.8</v>
      </c>
      <c r="U19" s="19">
        <v>478.7</v>
      </c>
      <c r="V19" s="19">
        <f t="shared" si="14"/>
        <v>682.5</v>
      </c>
      <c r="W19" s="23">
        <v>131.5</v>
      </c>
      <c r="X19" s="19">
        <v>272.10000000000002</v>
      </c>
      <c r="Y19" s="19">
        <f t="shared" si="15"/>
        <v>403.6</v>
      </c>
      <c r="Z19" s="23">
        <f t="shared" si="16"/>
        <v>1287.0999999999999</v>
      </c>
      <c r="AA19" s="19">
        <f t="shared" si="17"/>
        <v>1893.8000000000002</v>
      </c>
      <c r="AB19" s="19">
        <f t="shared" si="18"/>
        <v>3180.9</v>
      </c>
      <c r="AC19" s="23">
        <f t="shared" si="19"/>
        <v>0.73949188097272944</v>
      </c>
      <c r="AD19" s="30">
        <f t="shared" si="20"/>
        <v>0.60354842116379759</v>
      </c>
      <c r="AE19" s="30">
        <f t="shared" si="21"/>
        <v>0.65855575466063065</v>
      </c>
    </row>
    <row r="20" spans="1:51" x14ac:dyDescent="0.3">
      <c r="A20" s="25"/>
      <c r="B20" s="26"/>
      <c r="C20" s="7">
        <v>1057.78</v>
      </c>
      <c r="D20">
        <v>30</v>
      </c>
      <c r="E20">
        <v>0.98777000000000004</v>
      </c>
      <c r="F20">
        <v>2.1000000000000001E-4</v>
      </c>
      <c r="G20">
        <v>-1.2381E-2</v>
      </c>
      <c r="H20" s="32">
        <f t="shared" si="10"/>
        <v>-1.6508</v>
      </c>
      <c r="I20" s="23">
        <v>0.484315</v>
      </c>
      <c r="J20" s="19">
        <v>0.51568499999999995</v>
      </c>
      <c r="K20" s="23">
        <v>5843</v>
      </c>
      <c r="L20" s="19">
        <v>255.6</v>
      </c>
      <c r="M20" s="19">
        <f t="shared" si="11"/>
        <v>6098.6</v>
      </c>
      <c r="N20" s="23">
        <v>185500</v>
      </c>
      <c r="O20" s="19">
        <v>283700</v>
      </c>
      <c r="P20" s="19">
        <f t="shared" si="12"/>
        <v>469200</v>
      </c>
      <c r="Q20" s="23">
        <v>1098</v>
      </c>
      <c r="R20" s="19">
        <v>1272</v>
      </c>
      <c r="S20" s="19">
        <f t="shared" si="13"/>
        <v>2370</v>
      </c>
      <c r="T20" s="23">
        <v>318.2</v>
      </c>
      <c r="U20" s="19">
        <v>647.20000000000005</v>
      </c>
      <c r="V20" s="19">
        <f t="shared" si="14"/>
        <v>965.40000000000009</v>
      </c>
      <c r="W20" s="23">
        <v>223.1</v>
      </c>
      <c r="X20" s="19">
        <v>362.1</v>
      </c>
      <c r="Y20" s="19">
        <f t="shared" si="15"/>
        <v>585.20000000000005</v>
      </c>
      <c r="Z20" s="23">
        <f t="shared" si="16"/>
        <v>1639.3</v>
      </c>
      <c r="AA20" s="19">
        <f t="shared" si="17"/>
        <v>2281.3000000000002</v>
      </c>
      <c r="AB20" s="19">
        <f t="shared" si="18"/>
        <v>3920.6000000000004</v>
      </c>
      <c r="AC20" s="23">
        <f t="shared" si="19"/>
        <v>0.66979808454828282</v>
      </c>
      <c r="AD20" s="30">
        <f t="shared" si="20"/>
        <v>0.55757682023407706</v>
      </c>
      <c r="AE20" s="30">
        <f t="shared" si="21"/>
        <v>0.60449931132989843</v>
      </c>
    </row>
    <row r="21" spans="1:51" x14ac:dyDescent="0.3">
      <c r="A21" s="25"/>
      <c r="B21" s="26"/>
      <c r="C21" s="7">
        <v>1410.37</v>
      </c>
      <c r="D21">
        <v>40</v>
      </c>
      <c r="E21">
        <v>0.93576000000000004</v>
      </c>
      <c r="F21">
        <v>2.0000000000000001E-4</v>
      </c>
      <c r="G21">
        <v>-6.8650000000000003E-2</v>
      </c>
      <c r="H21" s="32">
        <f t="shared" si="10"/>
        <v>-9.1533333333333342</v>
      </c>
      <c r="I21" s="23">
        <v>0.455762</v>
      </c>
      <c r="J21" s="19">
        <v>0.544238</v>
      </c>
      <c r="K21" s="23">
        <v>4146</v>
      </c>
      <c r="L21" s="19">
        <v>129.80000000000001</v>
      </c>
      <c r="M21" s="19">
        <f t="shared" si="11"/>
        <v>4275.8</v>
      </c>
      <c r="N21" s="23">
        <v>184100</v>
      </c>
      <c r="O21" s="19">
        <v>280700</v>
      </c>
      <c r="P21" s="19">
        <f t="shared" si="12"/>
        <v>464800</v>
      </c>
      <c r="Q21" s="23">
        <v>1154</v>
      </c>
      <c r="R21" s="19">
        <v>1347</v>
      </c>
      <c r="S21" s="19">
        <f t="shared" si="13"/>
        <v>2501</v>
      </c>
      <c r="T21" s="23">
        <v>421.4</v>
      </c>
      <c r="U21" s="19">
        <v>765.5</v>
      </c>
      <c r="V21" s="19">
        <f t="shared" si="14"/>
        <v>1186.9000000000001</v>
      </c>
      <c r="W21" s="23">
        <v>292.39999999999998</v>
      </c>
      <c r="X21" s="19">
        <v>421.5</v>
      </c>
      <c r="Y21" s="19">
        <f t="shared" si="15"/>
        <v>713.9</v>
      </c>
      <c r="Z21" s="23">
        <f t="shared" si="16"/>
        <v>1867.8000000000002</v>
      </c>
      <c r="AA21" s="19">
        <f t="shared" si="17"/>
        <v>2534</v>
      </c>
      <c r="AB21" s="19">
        <f t="shared" si="18"/>
        <v>4401.8</v>
      </c>
      <c r="AC21" s="23">
        <f t="shared" si="19"/>
        <v>0.61783916907591818</v>
      </c>
      <c r="AD21" s="30">
        <f t="shared" si="20"/>
        <v>0.5315706393054459</v>
      </c>
      <c r="AE21" s="30">
        <f t="shared" si="21"/>
        <v>0.56817665500477077</v>
      </c>
    </row>
    <row r="22" spans="1:51" s="20" customFormat="1" x14ac:dyDescent="0.3">
      <c r="A22" s="27"/>
      <c r="B22" s="28"/>
      <c r="C22" s="22">
        <v>1762.96</v>
      </c>
      <c r="D22" s="20">
        <v>50</v>
      </c>
      <c r="E22" s="20">
        <v>0.88985999999999998</v>
      </c>
      <c r="F22" s="20">
        <v>2.0000000000000001E-4</v>
      </c>
      <c r="G22" s="20">
        <v>-0.12377199999999999</v>
      </c>
      <c r="H22" s="33">
        <f t="shared" si="10"/>
        <v>-16.502933333333335</v>
      </c>
      <c r="I22" s="24">
        <v>0.427315</v>
      </c>
      <c r="J22" s="21">
        <v>0.572685</v>
      </c>
      <c r="K22" s="24">
        <v>2836</v>
      </c>
      <c r="L22" s="21">
        <v>65.459999999999994</v>
      </c>
      <c r="M22" s="21">
        <f t="shared" si="11"/>
        <v>2901.46</v>
      </c>
      <c r="N22" s="24">
        <v>182600</v>
      </c>
      <c r="O22" s="21">
        <v>277600</v>
      </c>
      <c r="P22" s="21">
        <f t="shared" si="12"/>
        <v>460200</v>
      </c>
      <c r="Q22" s="24">
        <v>1159</v>
      </c>
      <c r="R22" s="21">
        <v>1396</v>
      </c>
      <c r="S22" s="21">
        <f t="shared" si="13"/>
        <v>2555</v>
      </c>
      <c r="T22" s="24">
        <v>7.9</v>
      </c>
      <c r="U22" s="21">
        <v>847.6</v>
      </c>
      <c r="V22" s="21">
        <f t="shared" si="14"/>
        <v>855.5</v>
      </c>
      <c r="W22" s="24">
        <v>337.5</v>
      </c>
      <c r="X22" s="21">
        <v>462.5</v>
      </c>
      <c r="Y22" s="21">
        <f t="shared" si="15"/>
        <v>800</v>
      </c>
      <c r="Z22" s="24">
        <f t="shared" si="16"/>
        <v>1504.4</v>
      </c>
      <c r="AA22" s="21">
        <f t="shared" si="17"/>
        <v>2706.1</v>
      </c>
      <c r="AB22" s="21">
        <f t="shared" si="18"/>
        <v>4210.5</v>
      </c>
      <c r="AC22" s="24">
        <f t="shared" si="19"/>
        <v>0.77040680670034556</v>
      </c>
      <c r="AD22" s="21">
        <f t="shared" si="20"/>
        <v>0.51587154946232583</v>
      </c>
      <c r="AE22" s="21">
        <f t="shared" si="21"/>
        <v>0.60681629260182879</v>
      </c>
    </row>
  </sheetData>
  <mergeCells count="2">
    <mergeCell ref="A6:B11"/>
    <mergeCell ref="A17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2024-07-18T13:23:58Z</dcterms:modified>
</cp:coreProperties>
</file>