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frantz/Documents/MBR/"/>
    </mc:Choice>
  </mc:AlternateContent>
  <xr:revisionPtr revIDLastSave="0" documentId="13_ncr:1_{38A659D2-C597-D545-9501-8D51CD9F6348}" xr6:coauthVersionLast="45" xr6:coauthVersionMax="45" xr10:uidLastSave="{00000000-0000-0000-0000-000000000000}"/>
  <bookViews>
    <workbookView xWindow="0" yWindow="460" windowWidth="28060" windowHeight="17020" tabRatio="323" xr2:uid="{00000000-000D-0000-FFFF-FFFF00000000}"/>
  </bookViews>
  <sheets>
    <sheet name="MBR Data" sheetId="6" r:id="rId1"/>
    <sheet name="Monthly" sheetId="8" r:id="rId2"/>
    <sheet name="Core History" sheetId="7" r:id="rId3"/>
    <sheet name="Core History w Al" sheetId="4" r:id="rId4"/>
    <sheet name="Aluminum Core History" sheetId="1" r:id="rId5"/>
  </sheets>
  <definedNames>
    <definedName name="besse">#REF!</definedName>
    <definedName name="E">#REF!</definedName>
    <definedName name="_xlnm.Print_Area" localSheetId="0">'MBR Data'!$A$123:$G$161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4" i="6" l="1"/>
  <c r="C153" i="6"/>
  <c r="C145" i="6"/>
  <c r="C144" i="6"/>
  <c r="C133" i="6"/>
  <c r="C126" i="6"/>
  <c r="C34" i="6" l="1"/>
  <c r="D168" i="8" l="1"/>
  <c r="C168" i="8"/>
  <c r="B168" i="8"/>
  <c r="D154" i="8"/>
  <c r="C154" i="8"/>
  <c r="B154" i="8"/>
  <c r="D140" i="8"/>
  <c r="C140" i="8"/>
  <c r="B140" i="8"/>
  <c r="D126" i="8"/>
  <c r="C126" i="8"/>
  <c r="B126" i="8"/>
  <c r="D112" i="8"/>
  <c r="C112" i="8"/>
  <c r="B112" i="8"/>
  <c r="D98" i="8"/>
  <c r="C98" i="8"/>
  <c r="B98" i="8"/>
  <c r="D84" i="8"/>
  <c r="C84" i="8"/>
  <c r="B84" i="8"/>
  <c r="D70" i="8"/>
  <c r="C70" i="8"/>
  <c r="B70" i="8"/>
  <c r="D56" i="8"/>
  <c r="C56" i="8"/>
  <c r="B56" i="8"/>
  <c r="D42" i="8"/>
  <c r="C42" i="8"/>
  <c r="B42" i="8"/>
  <c r="D28" i="8"/>
  <c r="C28" i="8"/>
  <c r="B28" i="8"/>
  <c r="C14" i="8"/>
  <c r="D14" i="8"/>
  <c r="B14" i="8"/>
  <c r="J105" i="7" l="1"/>
  <c r="K105" i="7"/>
  <c r="J106" i="7"/>
  <c r="K106" i="7"/>
  <c r="AA5" i="7"/>
  <c r="AB5" i="7"/>
  <c r="AA6" i="7"/>
  <c r="AB6" i="7"/>
  <c r="AA7" i="7"/>
  <c r="AB7" i="7"/>
  <c r="AA8" i="7"/>
  <c r="AB8" i="7"/>
  <c r="AA9" i="7"/>
  <c r="AB9" i="7"/>
  <c r="AA10" i="7"/>
  <c r="AB10" i="7"/>
  <c r="AA11" i="7"/>
  <c r="AB11" i="7"/>
  <c r="AA13" i="7"/>
  <c r="AB13" i="7"/>
  <c r="AA15" i="7"/>
  <c r="AB15" i="7"/>
  <c r="AA16" i="7"/>
  <c r="AB16" i="7"/>
  <c r="AA18" i="7"/>
  <c r="AB18" i="7"/>
  <c r="AA19" i="7"/>
  <c r="AB19" i="7"/>
  <c r="AA20" i="7"/>
  <c r="AB20" i="7"/>
  <c r="AA24" i="7"/>
  <c r="AB24" i="7"/>
  <c r="AA25" i="7"/>
  <c r="AB25" i="7"/>
  <c r="Y26" i="7"/>
  <c r="Z26" i="7"/>
  <c r="AA28" i="7"/>
  <c r="AB28" i="7"/>
  <c r="AA29" i="7"/>
  <c r="AB29" i="7"/>
  <c r="AA30" i="7"/>
  <c r="AB30" i="7"/>
  <c r="AA31" i="7"/>
  <c r="AB31" i="7"/>
  <c r="AA33" i="7"/>
  <c r="AB33" i="7"/>
  <c r="AA35" i="7"/>
  <c r="AB35" i="7"/>
  <c r="AA36" i="7"/>
  <c r="AB36" i="7"/>
  <c r="AA37" i="7"/>
  <c r="AB37" i="7"/>
  <c r="Y38" i="7"/>
  <c r="Z38" i="7"/>
  <c r="AA39" i="7"/>
  <c r="AB39" i="7"/>
  <c r="AA40" i="7"/>
  <c r="AB40" i="7"/>
  <c r="AA41" i="7"/>
  <c r="AB41" i="7"/>
  <c r="AA43" i="7"/>
  <c r="AB43" i="7"/>
  <c r="AA44" i="7"/>
  <c r="AB44" i="7"/>
  <c r="AA45" i="7"/>
  <c r="AB45" i="7"/>
  <c r="AA46" i="7"/>
  <c r="AB46" i="7"/>
  <c r="AA48" i="7"/>
  <c r="AB48" i="7"/>
  <c r="AA49" i="7"/>
  <c r="AB49" i="7"/>
  <c r="AA50" i="7"/>
  <c r="AB50" i="7"/>
  <c r="AA54" i="7"/>
  <c r="AB54" i="7"/>
  <c r="AA56" i="7"/>
  <c r="AB56" i="7"/>
  <c r="AA57" i="7"/>
  <c r="AB57" i="7"/>
  <c r="AA62" i="7"/>
  <c r="AB62" i="7"/>
  <c r="AA64" i="7"/>
  <c r="AB64" i="7"/>
  <c r="Y65" i="7"/>
  <c r="Z65" i="7"/>
  <c r="AA68" i="7"/>
  <c r="AB68" i="7"/>
  <c r="AA69" i="7"/>
  <c r="AB69" i="7"/>
  <c r="AA71" i="7"/>
  <c r="AB71" i="7"/>
  <c r="AA73" i="7"/>
  <c r="AB73" i="7"/>
  <c r="AA74" i="7"/>
  <c r="AB74" i="7"/>
  <c r="AA75" i="7"/>
  <c r="AB75" i="7"/>
  <c r="AA76" i="7"/>
  <c r="AB76" i="7"/>
  <c r="AA77" i="7"/>
  <c r="AB77" i="7"/>
  <c r="AA78" i="7"/>
  <c r="AB78" i="7"/>
  <c r="Y81" i="7"/>
  <c r="Z81" i="7"/>
  <c r="AA83" i="7"/>
  <c r="AB83" i="7"/>
  <c r="AA84" i="7"/>
  <c r="AB84" i="7"/>
  <c r="AA85" i="7"/>
  <c r="AB85" i="7"/>
  <c r="AA88" i="7"/>
  <c r="AB88" i="7"/>
  <c r="AA91" i="7"/>
  <c r="AB91" i="7"/>
  <c r="Y92" i="7"/>
  <c r="Z92" i="7"/>
  <c r="AA94" i="7"/>
  <c r="AB94" i="7"/>
  <c r="AA95" i="7"/>
  <c r="AB95" i="7"/>
  <c r="AA97" i="7"/>
  <c r="AB97" i="7"/>
  <c r="AA98" i="7"/>
  <c r="AB98" i="7"/>
  <c r="AA99" i="7"/>
  <c r="AB99" i="7"/>
  <c r="AA100" i="7"/>
  <c r="AB100" i="7"/>
  <c r="AA101" i="7"/>
  <c r="AB101" i="7"/>
  <c r="AA102" i="7"/>
  <c r="AB102" i="7"/>
  <c r="AA103" i="7"/>
  <c r="AB103" i="7"/>
  <c r="AA104" i="7"/>
  <c r="AB104" i="7"/>
  <c r="C149" i="6"/>
  <c r="C146" i="6"/>
  <c r="C152" i="6" l="1"/>
  <c r="C151" i="6"/>
  <c r="C147" i="6" s="1"/>
  <c r="C143" i="6"/>
  <c r="C142" i="6"/>
  <c r="C128" i="6"/>
  <c r="C124" i="6" s="1"/>
  <c r="C131" i="6"/>
  <c r="C120" i="6"/>
  <c r="C117" i="6"/>
  <c r="C106" i="6"/>
  <c r="C103" i="6"/>
  <c r="C92" i="6"/>
  <c r="C89" i="6"/>
  <c r="C78" i="6"/>
  <c r="C75" i="6"/>
  <c r="C36" i="6"/>
  <c r="C33" i="6"/>
  <c r="AI107" i="7"/>
  <c r="AJ107" i="7"/>
  <c r="AK107" i="7"/>
  <c r="F139" i="8"/>
  <c r="F119" i="8"/>
  <c r="F35" i="8"/>
  <c r="D129" i="7" l="1"/>
  <c r="D130" i="7"/>
  <c r="D131" i="7"/>
  <c r="D132" i="7"/>
  <c r="D133" i="7"/>
  <c r="D134" i="7"/>
  <c r="D135" i="7"/>
  <c r="D136" i="7"/>
  <c r="P105" i="7"/>
  <c r="Q105" i="7"/>
  <c r="R105" i="7"/>
  <c r="P106" i="7"/>
  <c r="Q106" i="7"/>
  <c r="R106" i="7"/>
  <c r="R107" i="7"/>
  <c r="C17" i="6" l="1"/>
  <c r="C31" i="6" s="1"/>
  <c r="C45" i="6" s="1"/>
  <c r="C59" i="6" s="1"/>
  <c r="C73" i="6" s="1"/>
  <c r="C87" i="6" s="1"/>
  <c r="C101" i="6" s="1"/>
  <c r="C115" i="6" s="1"/>
  <c r="C135" i="6" s="1"/>
  <c r="C18" i="6"/>
  <c r="C32" i="6" s="1"/>
  <c r="C46" i="6" s="1"/>
  <c r="C60" i="6" s="1"/>
  <c r="C74" i="6" s="1"/>
  <c r="C88" i="6" s="1"/>
  <c r="C102" i="6" s="1"/>
  <c r="C116" i="6" s="1"/>
  <c r="C136" i="6" s="1"/>
  <c r="E50" i="4"/>
  <c r="F50" i="4"/>
  <c r="E51" i="4"/>
  <c r="F51" i="4" s="1"/>
  <c r="E52" i="4"/>
  <c r="F52" i="4" s="1"/>
  <c r="AE106" i="7" l="1"/>
  <c r="AF106" i="7"/>
  <c r="AD106" i="7"/>
  <c r="I107" i="7" l="1"/>
  <c r="AB106" i="7"/>
  <c r="AA106" i="7"/>
  <c r="Z106" i="7"/>
  <c r="Y106" i="7"/>
  <c r="X106" i="7"/>
  <c r="W106" i="7"/>
  <c r="V106" i="7"/>
  <c r="U106" i="7"/>
  <c r="T106" i="7"/>
  <c r="S106" i="7"/>
  <c r="O106" i="7"/>
  <c r="N106" i="7"/>
  <c r="M106" i="7"/>
  <c r="L106" i="7"/>
  <c r="I106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O105" i="7"/>
  <c r="N105" i="7"/>
  <c r="M105" i="7"/>
  <c r="M107" i="7" s="1"/>
  <c r="L105" i="7"/>
  <c r="L107" i="7" s="1"/>
  <c r="I105" i="7"/>
  <c r="AH104" i="7"/>
  <c r="N104" i="7"/>
  <c r="AH103" i="7"/>
  <c r="N103" i="7"/>
  <c r="AH102" i="7"/>
  <c r="N102" i="7"/>
  <c r="AH101" i="7"/>
  <c r="N101" i="7"/>
  <c r="AH100" i="7"/>
  <c r="N100" i="7"/>
  <c r="AH99" i="7"/>
  <c r="N99" i="7"/>
  <c r="AH98" i="7"/>
  <c r="N98" i="7"/>
  <c r="AH97" i="7"/>
  <c r="N97" i="7"/>
  <c r="AH96" i="7"/>
  <c r="N96" i="7"/>
  <c r="AH95" i="7"/>
  <c r="N95" i="7"/>
  <c r="AH94" i="7"/>
  <c r="N94" i="7"/>
  <c r="AH93" i="7"/>
  <c r="N93" i="7"/>
  <c r="AK92" i="7"/>
  <c r="AJ92" i="7"/>
  <c r="AI92" i="7"/>
  <c r="AH92" i="7"/>
  <c r="N92" i="7"/>
  <c r="AH91" i="7"/>
  <c r="N91" i="7"/>
  <c r="AK90" i="7"/>
  <c r="AJ90" i="7"/>
  <c r="AI90" i="7"/>
  <c r="AH90" i="7"/>
  <c r="N90" i="7"/>
  <c r="AH89" i="7"/>
  <c r="N89" i="7"/>
  <c r="AH88" i="7"/>
  <c r="N88" i="7"/>
  <c r="AH87" i="7"/>
  <c r="N87" i="7"/>
  <c r="AK86" i="7"/>
  <c r="AJ86" i="7"/>
  <c r="AI86" i="7"/>
  <c r="AH86" i="7"/>
  <c r="N86" i="7"/>
  <c r="AH85" i="7"/>
  <c r="N85" i="7"/>
  <c r="AH84" i="7"/>
  <c r="N84" i="7"/>
  <c r="AH83" i="7"/>
  <c r="N83" i="7"/>
  <c r="AK82" i="7"/>
  <c r="AJ82" i="7"/>
  <c r="AI82" i="7"/>
  <c r="AH82" i="7"/>
  <c r="N82" i="7"/>
  <c r="AK81" i="7"/>
  <c r="AH81" i="7"/>
  <c r="N81" i="7"/>
  <c r="AH80" i="7"/>
  <c r="N80" i="7"/>
  <c r="AK79" i="7"/>
  <c r="AJ79" i="7"/>
  <c r="AI79" i="7"/>
  <c r="AH79" i="7"/>
  <c r="N79" i="7"/>
  <c r="AH78" i="7"/>
  <c r="N78" i="7"/>
  <c r="AH77" i="7"/>
  <c r="N77" i="7"/>
  <c r="AH76" i="7"/>
  <c r="N76" i="7"/>
  <c r="AH75" i="7"/>
  <c r="N75" i="7"/>
  <c r="AH74" i="7"/>
  <c r="N74" i="7"/>
  <c r="AH73" i="7"/>
  <c r="N73" i="7"/>
  <c r="AK72" i="7"/>
  <c r="AJ72" i="7"/>
  <c r="AI72" i="7"/>
  <c r="AH72" i="7"/>
  <c r="N72" i="7"/>
  <c r="AH71" i="7"/>
  <c r="N71" i="7"/>
  <c r="AK70" i="7"/>
  <c r="AJ70" i="7"/>
  <c r="AI70" i="7"/>
  <c r="AH70" i="7"/>
  <c r="N70" i="7"/>
  <c r="AH69" i="7"/>
  <c r="N69" i="7"/>
  <c r="AH68" i="7"/>
  <c r="N68" i="7"/>
  <c r="AH67" i="7"/>
  <c r="N67" i="7"/>
  <c r="AK66" i="7"/>
  <c r="AJ66" i="7"/>
  <c r="AI66" i="7"/>
  <c r="AH66" i="7"/>
  <c r="N66" i="7"/>
  <c r="AK65" i="7"/>
  <c r="AJ65" i="7"/>
  <c r="AI65" i="7"/>
  <c r="AH65" i="7"/>
  <c r="N65" i="7"/>
  <c r="AH64" i="7"/>
  <c r="N64" i="7"/>
  <c r="AH63" i="7"/>
  <c r="N63" i="7"/>
  <c r="AH62" i="7"/>
  <c r="N62" i="7"/>
  <c r="AH61" i="7"/>
  <c r="N61" i="7"/>
  <c r="AH60" i="7"/>
  <c r="N60" i="7"/>
  <c r="AK59" i="7"/>
  <c r="AJ59" i="7"/>
  <c r="AI59" i="7"/>
  <c r="AH59" i="7"/>
  <c r="N59" i="7"/>
  <c r="AK58" i="7"/>
  <c r="AJ58" i="7"/>
  <c r="AI58" i="7"/>
  <c r="AH58" i="7"/>
  <c r="N58" i="7"/>
  <c r="AH57" i="7"/>
  <c r="N57" i="7"/>
  <c r="AI56" i="7"/>
  <c r="AH56" i="7"/>
  <c r="N56" i="7"/>
  <c r="AK55" i="7"/>
  <c r="AJ55" i="7"/>
  <c r="AI55" i="7"/>
  <c r="AH55" i="7"/>
  <c r="N55" i="7"/>
  <c r="AH54" i="7"/>
  <c r="N54" i="7"/>
  <c r="AK53" i="7"/>
  <c r="AJ53" i="7"/>
  <c r="AH53" i="7"/>
  <c r="N53" i="7"/>
  <c r="AK52" i="7"/>
  <c r="AJ52" i="7"/>
  <c r="AI52" i="7"/>
  <c r="AH52" i="7"/>
  <c r="N52" i="7"/>
  <c r="AH51" i="7"/>
  <c r="N51" i="7"/>
  <c r="AH50" i="7"/>
  <c r="N50" i="7"/>
  <c r="AH49" i="7"/>
  <c r="N49" i="7"/>
  <c r="AH48" i="7"/>
  <c r="N48" i="7"/>
  <c r="AK47" i="7"/>
  <c r="AJ47" i="7"/>
  <c r="AI47" i="7"/>
  <c r="AH47" i="7"/>
  <c r="N47" i="7"/>
  <c r="AH46" i="7"/>
  <c r="N46" i="7"/>
  <c r="AH45" i="7"/>
  <c r="N45" i="7"/>
  <c r="AH44" i="7"/>
  <c r="N44" i="7"/>
  <c r="AH43" i="7"/>
  <c r="N43" i="7"/>
  <c r="AK42" i="7"/>
  <c r="AJ42" i="7"/>
  <c r="AI42" i="7"/>
  <c r="AH42" i="7"/>
  <c r="N42" i="7"/>
  <c r="AH41" i="7"/>
  <c r="N41" i="7"/>
  <c r="AH40" i="7"/>
  <c r="N40" i="7"/>
  <c r="AH39" i="7"/>
  <c r="N39" i="7"/>
  <c r="AK38" i="7"/>
  <c r="AJ38" i="7"/>
  <c r="AI38" i="7"/>
  <c r="AH38" i="7"/>
  <c r="N38" i="7"/>
  <c r="AH37" i="7"/>
  <c r="N37" i="7"/>
  <c r="AH36" i="7"/>
  <c r="N36" i="7"/>
  <c r="AH35" i="7"/>
  <c r="N35" i="7"/>
  <c r="AK34" i="7"/>
  <c r="AJ34" i="7"/>
  <c r="AI34" i="7"/>
  <c r="AH34" i="7"/>
  <c r="N34" i="7"/>
  <c r="AH33" i="7"/>
  <c r="N33" i="7"/>
  <c r="AH32" i="7"/>
  <c r="N32" i="7"/>
  <c r="AH31" i="7"/>
  <c r="N31" i="7"/>
  <c r="AH30" i="7"/>
  <c r="N30" i="7"/>
  <c r="AH29" i="7"/>
  <c r="N29" i="7"/>
  <c r="AH28" i="7"/>
  <c r="N28" i="7"/>
  <c r="AH27" i="7"/>
  <c r="N27" i="7"/>
  <c r="AK26" i="7"/>
  <c r="AJ26" i="7"/>
  <c r="AI26" i="7"/>
  <c r="AH26" i="7"/>
  <c r="N26" i="7"/>
  <c r="AH25" i="7"/>
  <c r="N25" i="7"/>
  <c r="AH24" i="7"/>
  <c r="N24" i="7"/>
  <c r="AK23" i="7"/>
  <c r="AJ23" i="7"/>
  <c r="AI23" i="7"/>
  <c r="AH23" i="7"/>
  <c r="N23" i="7"/>
  <c r="AH22" i="7"/>
  <c r="N22" i="7"/>
  <c r="AK21" i="7"/>
  <c r="AJ21" i="7"/>
  <c r="AI21" i="7"/>
  <c r="AH21" i="7"/>
  <c r="N21" i="7"/>
  <c r="AH20" i="7"/>
  <c r="N20" i="7"/>
  <c r="AH19" i="7"/>
  <c r="N19" i="7"/>
  <c r="AH18" i="7"/>
  <c r="N18" i="7"/>
  <c r="AH17" i="7"/>
  <c r="N17" i="7"/>
  <c r="AJ16" i="7"/>
  <c r="AI16" i="7"/>
  <c r="AH16" i="7"/>
  <c r="N16" i="7"/>
  <c r="AH15" i="7"/>
  <c r="N15" i="7"/>
  <c r="AH14" i="7"/>
  <c r="N14" i="7"/>
  <c r="AH13" i="7"/>
  <c r="N13" i="7"/>
  <c r="AH12" i="7"/>
  <c r="N12" i="7"/>
  <c r="AH11" i="7"/>
  <c r="N11" i="7"/>
  <c r="AH10" i="7"/>
  <c r="N10" i="7"/>
  <c r="AH9" i="7"/>
  <c r="N9" i="7"/>
  <c r="AH8" i="7"/>
  <c r="N8" i="7"/>
  <c r="AH7" i="7"/>
  <c r="N7" i="7"/>
  <c r="AH6" i="7"/>
  <c r="N6" i="7"/>
  <c r="AH5" i="7"/>
  <c r="N5" i="7"/>
  <c r="AH4" i="7"/>
  <c r="N4" i="7"/>
  <c r="AF2" i="7"/>
  <c r="AE2" i="7"/>
  <c r="AD2" i="7"/>
  <c r="AK1" i="7"/>
  <c r="AK105" i="7" s="1"/>
  <c r="AJ1" i="7"/>
  <c r="AJ105" i="7" s="1"/>
  <c r="AI1" i="7"/>
  <c r="AI105" i="7" s="1"/>
  <c r="I165" i="4"/>
  <c r="AD4" i="4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D35" i="4"/>
  <c r="AE35" i="4"/>
  <c r="AD36" i="4"/>
  <c r="AE36" i="4"/>
  <c r="AD37" i="4"/>
  <c r="AE37" i="4"/>
  <c r="AD38" i="4"/>
  <c r="AE38" i="4"/>
  <c r="AD39" i="4"/>
  <c r="AE39" i="4"/>
  <c r="AD40" i="4"/>
  <c r="AE40" i="4"/>
  <c r="AD41" i="4"/>
  <c r="AE41" i="4"/>
  <c r="AD42" i="4"/>
  <c r="AE42" i="4"/>
  <c r="AD43" i="4"/>
  <c r="AE43" i="4"/>
  <c r="AD44" i="4"/>
  <c r="AE44" i="4"/>
  <c r="AD45" i="4"/>
  <c r="AE45" i="4"/>
  <c r="AD46" i="4"/>
  <c r="AE46" i="4"/>
  <c r="AD47" i="4"/>
  <c r="AE47" i="4"/>
  <c r="AD48" i="4"/>
  <c r="AE48" i="4"/>
  <c r="AD49" i="4"/>
  <c r="AE49" i="4"/>
  <c r="AD50" i="4"/>
  <c r="AE50" i="4"/>
  <c r="AD51" i="4"/>
  <c r="AE51" i="4"/>
  <c r="AD52" i="4"/>
  <c r="AE52" i="4"/>
  <c r="AD53" i="4"/>
  <c r="AE53" i="4"/>
  <c r="AD54" i="4"/>
  <c r="AE54" i="4"/>
  <c r="AD55" i="4"/>
  <c r="AE55" i="4"/>
  <c r="AD56" i="4"/>
  <c r="AE56" i="4"/>
  <c r="AD57" i="4"/>
  <c r="AE57" i="4"/>
  <c r="AD58" i="4"/>
  <c r="AE58" i="4"/>
  <c r="AD59" i="4"/>
  <c r="AE59" i="4"/>
  <c r="AD60" i="4"/>
  <c r="AE60" i="4"/>
  <c r="AD61" i="4"/>
  <c r="AE61" i="4"/>
  <c r="AE107" i="7" l="1"/>
  <c r="AF107" i="7"/>
  <c r="AD107" i="7"/>
  <c r="S26" i="7"/>
  <c r="S90" i="7"/>
  <c r="S38" i="7"/>
  <c r="S92" i="7"/>
  <c r="N107" i="7"/>
  <c r="E8" i="7"/>
  <c r="AK3" i="7" s="1"/>
  <c r="E7" i="7"/>
  <c r="AJ3" i="7" s="1"/>
  <c r="AJ17" i="7" s="1"/>
  <c r="U92" i="7" l="1"/>
  <c r="T92" i="7"/>
  <c r="T26" i="7"/>
  <c r="U26" i="7"/>
  <c r="U38" i="7"/>
  <c r="T38" i="7"/>
  <c r="T90" i="7"/>
  <c r="U90" i="7"/>
  <c r="W90" i="7" s="1"/>
  <c r="AJ95" i="7"/>
  <c r="AJ69" i="7"/>
  <c r="AJ88" i="7"/>
  <c r="AJ76" i="7"/>
  <c r="AJ63" i="7"/>
  <c r="AJ22" i="7"/>
  <c r="AJ91" i="7"/>
  <c r="AJ13" i="7"/>
  <c r="AJ101" i="7"/>
  <c r="AJ68" i="7"/>
  <c r="AJ84" i="7"/>
  <c r="AJ61" i="7"/>
  <c r="AJ36" i="7"/>
  <c r="AJ56" i="7"/>
  <c r="AJ20" i="7"/>
  <c r="AJ33" i="7"/>
  <c r="AJ85" i="7"/>
  <c r="AJ62" i="7"/>
  <c r="AJ28" i="7"/>
  <c r="AJ15" i="7"/>
  <c r="AJ51" i="7"/>
  <c r="AJ14" i="7"/>
  <c r="AJ97" i="7"/>
  <c r="AJ57" i="7"/>
  <c r="AJ75" i="7"/>
  <c r="AJ54" i="7"/>
  <c r="AJ49" i="7"/>
  <c r="AJ74" i="7"/>
  <c r="AJ27" i="7"/>
  <c r="AJ60" i="7"/>
  <c r="AJ6" i="7"/>
  <c r="AJ18" i="7"/>
  <c r="AJ100" i="7"/>
  <c r="AJ31" i="7"/>
  <c r="AJ87" i="7"/>
  <c r="AJ24" i="7"/>
  <c r="AJ71" i="7"/>
  <c r="AJ50" i="7"/>
  <c r="AJ40" i="7"/>
  <c r="AJ94" i="7"/>
  <c r="AJ48" i="7"/>
  <c r="AJ4" i="7"/>
  <c r="AJ7" i="7"/>
  <c r="AJ80" i="7"/>
  <c r="AJ64" i="7"/>
  <c r="AJ77" i="7"/>
  <c r="AJ104" i="7"/>
  <c r="AJ67" i="7"/>
  <c r="AJ11" i="7"/>
  <c r="AJ43" i="7"/>
  <c r="AJ83" i="7"/>
  <c r="AJ44" i="7"/>
  <c r="AJ93" i="7"/>
  <c r="AJ73" i="7"/>
  <c r="AJ45" i="7"/>
  <c r="AJ103" i="7"/>
  <c r="AJ89" i="7"/>
  <c r="AJ46" i="7"/>
  <c r="AJ41" i="7"/>
  <c r="AJ35" i="7"/>
  <c r="AJ99" i="7"/>
  <c r="AJ102" i="7"/>
  <c r="AJ81" i="7"/>
  <c r="AJ96" i="7"/>
  <c r="AJ37" i="7"/>
  <c r="AJ32" i="7"/>
  <c r="AJ10" i="7"/>
  <c r="AJ39" i="7"/>
  <c r="AK4" i="7"/>
  <c r="AK77" i="7"/>
  <c r="AK94" i="7"/>
  <c r="AK9" i="7"/>
  <c r="AK91" i="7"/>
  <c r="AK22" i="7"/>
  <c r="AK6" i="7"/>
  <c r="AK7" i="7"/>
  <c r="AK61" i="7"/>
  <c r="E6" i="7"/>
  <c r="AK104" i="7"/>
  <c r="AK101" i="7"/>
  <c r="AK54" i="7"/>
  <c r="AK57" i="7"/>
  <c r="AK62" i="7"/>
  <c r="AK18" i="7"/>
  <c r="AK49" i="7"/>
  <c r="AK8" i="7"/>
  <c r="AK41" i="7"/>
  <c r="AK50" i="7"/>
  <c r="AK14" i="7"/>
  <c r="AK5" i="7"/>
  <c r="AK13" i="7"/>
  <c r="AK16" i="7"/>
  <c r="AK46" i="7"/>
  <c r="AK45" i="7"/>
  <c r="AK37" i="7"/>
  <c r="AK98" i="7"/>
  <c r="AK30" i="7"/>
  <c r="AK74" i="7"/>
  <c r="AK11" i="7"/>
  <c r="AK103" i="7"/>
  <c r="AK78" i="7"/>
  <c r="AK102" i="7"/>
  <c r="AK10" i="7"/>
  <c r="AK99" i="7"/>
  <c r="AK95" i="7"/>
  <c r="AK97" i="7"/>
  <c r="AK12" i="7"/>
  <c r="AK93" i="7"/>
  <c r="AK89" i="7"/>
  <c r="AK85" i="7"/>
  <c r="AK73" i="7"/>
  <c r="AK69" i="7"/>
  <c r="AK100" i="7"/>
  <c r="AK96" i="7"/>
  <c r="AK88" i="7"/>
  <c r="AK84" i="7"/>
  <c r="AK80" i="7"/>
  <c r="AK76" i="7"/>
  <c r="AK68" i="7"/>
  <c r="AK87" i="7"/>
  <c r="AK83" i="7"/>
  <c r="AK75" i="7"/>
  <c r="AK71" i="7"/>
  <c r="AK67" i="7"/>
  <c r="AK63" i="7"/>
  <c r="AK51" i="7"/>
  <c r="AK43" i="7"/>
  <c r="AK39" i="7"/>
  <c r="AK35" i="7"/>
  <c r="AK64" i="7"/>
  <c r="AK60" i="7"/>
  <c r="AK56" i="7"/>
  <c r="AK48" i="7"/>
  <c r="AK44" i="7"/>
  <c r="AK40" i="7"/>
  <c r="AK36" i="7"/>
  <c r="AK17" i="7"/>
  <c r="AK28" i="7"/>
  <c r="AK31" i="7"/>
  <c r="AK29" i="7"/>
  <c r="AK25" i="7"/>
  <c r="AK24" i="7"/>
  <c r="AK32" i="7"/>
  <c r="AK15" i="7"/>
  <c r="AK20" i="7"/>
  <c r="AK19" i="7"/>
  <c r="AK33" i="7"/>
  <c r="AK27" i="7"/>
  <c r="AJ98" i="7"/>
  <c r="AJ78" i="7"/>
  <c r="AJ12" i="7"/>
  <c r="AJ29" i="7"/>
  <c r="AJ25" i="7"/>
  <c r="AJ9" i="7"/>
  <c r="AJ8" i="7"/>
  <c r="AJ30" i="7"/>
  <c r="AJ19" i="7"/>
  <c r="AJ5" i="7"/>
  <c r="E48" i="4"/>
  <c r="E49" i="4"/>
  <c r="AA90" i="7" l="1"/>
  <c r="F13" i="7" s="1"/>
  <c r="Y90" i="7"/>
  <c r="D13" i="7" s="1"/>
  <c r="B13" i="7"/>
  <c r="S21" i="7"/>
  <c r="W38" i="7"/>
  <c r="AA38" i="7" s="1"/>
  <c r="AI3" i="7"/>
  <c r="AI4" i="7" s="1"/>
  <c r="S4" i="7" s="1"/>
  <c r="W26" i="7"/>
  <c r="AA26" i="7" s="1"/>
  <c r="W92" i="7"/>
  <c r="AA92" i="7" s="1"/>
  <c r="X92" i="7"/>
  <c r="AB92" i="7" s="1"/>
  <c r="V90" i="7"/>
  <c r="A13" i="7" s="1"/>
  <c r="V92" i="7"/>
  <c r="V26" i="7"/>
  <c r="X26" i="7"/>
  <c r="AB26" i="7" s="1"/>
  <c r="V38" i="7"/>
  <c r="X38" i="7"/>
  <c r="AB38" i="7" s="1"/>
  <c r="AJ106" i="7"/>
  <c r="AK106" i="7"/>
  <c r="X90" i="7"/>
  <c r="AI98" i="7"/>
  <c r="AI73" i="7"/>
  <c r="S59" i="7" s="1"/>
  <c r="AI48" i="7"/>
  <c r="AI61" i="7"/>
  <c r="S16" i="7" s="1"/>
  <c r="AI17" i="7"/>
  <c r="AI8" i="7"/>
  <c r="AI28" i="7"/>
  <c r="AI19" i="7"/>
  <c r="AI96" i="7"/>
  <c r="S47" i="7" s="1"/>
  <c r="AI43" i="7"/>
  <c r="AI101" i="7"/>
  <c r="S52" i="7" s="1"/>
  <c r="AI69" i="7"/>
  <c r="AI44" i="7"/>
  <c r="AI32" i="7"/>
  <c r="AI99" i="7"/>
  <c r="AI95" i="7"/>
  <c r="AI75" i="7"/>
  <c r="AI97" i="7"/>
  <c r="S58" i="7" s="1"/>
  <c r="AI88" i="7"/>
  <c r="AI12" i="7"/>
  <c r="S12" i="7" s="1"/>
  <c r="AI15" i="7"/>
  <c r="AI39" i="7"/>
  <c r="AI18" i="7"/>
  <c r="AI67" i="7"/>
  <c r="AI27" i="7"/>
  <c r="AI35" i="7"/>
  <c r="AI93" i="7"/>
  <c r="AI84" i="7"/>
  <c r="AI36" i="7"/>
  <c r="AI49" i="7"/>
  <c r="AI29" i="7"/>
  <c r="AI77" i="7"/>
  <c r="AI9" i="7"/>
  <c r="AI13" i="7"/>
  <c r="AI14" i="7"/>
  <c r="AI87" i="7"/>
  <c r="S87" i="7" s="1"/>
  <c r="AI103" i="7"/>
  <c r="AI89" i="7"/>
  <c r="S34" i="7" s="1"/>
  <c r="AI80" i="7"/>
  <c r="AI64" i="7"/>
  <c r="AI45" i="7"/>
  <c r="AI25" i="7"/>
  <c r="AI20" i="7"/>
  <c r="AI31" i="7"/>
  <c r="AI78" i="7"/>
  <c r="S66" i="7" s="1"/>
  <c r="AI7" i="7"/>
  <c r="S7" i="7" s="1"/>
  <c r="AI22" i="7"/>
  <c r="AI85" i="7"/>
  <c r="AI76" i="7"/>
  <c r="S86" i="7" s="1"/>
  <c r="AI54" i="7"/>
  <c r="S56" i="7" s="1"/>
  <c r="AI41" i="7"/>
  <c r="AI11" i="7"/>
  <c r="AI5" i="7"/>
  <c r="S5" i="7" s="1"/>
  <c r="AI46" i="7"/>
  <c r="AI83" i="7"/>
  <c r="S83" i="7" s="1"/>
  <c r="AI100" i="7"/>
  <c r="S42" i="7" s="1"/>
  <c r="AI51" i="7"/>
  <c r="AI81" i="7"/>
  <c r="S65" i="7" s="1"/>
  <c r="AI68" i="7"/>
  <c r="AI50" i="7"/>
  <c r="AI37" i="7"/>
  <c r="AI10" i="7"/>
  <c r="S10" i="7" s="1"/>
  <c r="AI6" i="7"/>
  <c r="AI60" i="7"/>
  <c r="S70" i="7" s="1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A163" i="4" s="1"/>
  <c r="EB1" i="4"/>
  <c r="EC1" i="4"/>
  <c r="CG1" i="4"/>
  <c r="CB2" i="4"/>
  <c r="CA2" i="4"/>
  <c r="EA150" i="4"/>
  <c r="EA148" i="4"/>
  <c r="EA144" i="4"/>
  <c r="EA140" i="4"/>
  <c r="EA137" i="4"/>
  <c r="EA130" i="4"/>
  <c r="EA128" i="4"/>
  <c r="EA124" i="4"/>
  <c r="EA123" i="4"/>
  <c r="EA117" i="4"/>
  <c r="EA116" i="4"/>
  <c r="EA114" i="4"/>
  <c r="EA113" i="4"/>
  <c r="EA110" i="4"/>
  <c r="EA105" i="4"/>
  <c r="EA100" i="4"/>
  <c r="EA96" i="4"/>
  <c r="EA92" i="4"/>
  <c r="EA84" i="4"/>
  <c r="EA81" i="4"/>
  <c r="EA79" i="4"/>
  <c r="EA74" i="4"/>
  <c r="EA61" i="4"/>
  <c r="EA60" i="4"/>
  <c r="EA59" i="4"/>
  <c r="EA58" i="4"/>
  <c r="EA57" i="4"/>
  <c r="EA56" i="4"/>
  <c r="EA55" i="4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EA32" i="4"/>
  <c r="EA31" i="4"/>
  <c r="EA30" i="4"/>
  <c r="EA29" i="4"/>
  <c r="EA28" i="4"/>
  <c r="EA27" i="4"/>
  <c r="EA26" i="4"/>
  <c r="EA25" i="4"/>
  <c r="EA24" i="4"/>
  <c r="EA23" i="4"/>
  <c r="EA22" i="4"/>
  <c r="EA21" i="4"/>
  <c r="EA20" i="4"/>
  <c r="EA19" i="4"/>
  <c r="EA18" i="4"/>
  <c r="EA17" i="4"/>
  <c r="EA16" i="4"/>
  <c r="EA15" i="4"/>
  <c r="EA14" i="4"/>
  <c r="EA13" i="4"/>
  <c r="EA12" i="4"/>
  <c r="EA11" i="4"/>
  <c r="EA10" i="4"/>
  <c r="EA9" i="4"/>
  <c r="EA8" i="4"/>
  <c r="EA7" i="4"/>
  <c r="EA6" i="4"/>
  <c r="EA5" i="4"/>
  <c r="EA4" i="4"/>
  <c r="CA167" i="4"/>
  <c r="CA166" i="4"/>
  <c r="CA163" i="4"/>
  <c r="AE162" i="4"/>
  <c r="AD162" i="4"/>
  <c r="AE161" i="4"/>
  <c r="AD161" i="4"/>
  <c r="AE160" i="4"/>
  <c r="AD160" i="4"/>
  <c r="AE159" i="4"/>
  <c r="AD159" i="4"/>
  <c r="AE158" i="4"/>
  <c r="AD158" i="4"/>
  <c r="AE157" i="4"/>
  <c r="AD157" i="4"/>
  <c r="AE156" i="4"/>
  <c r="AD156" i="4"/>
  <c r="AE155" i="4"/>
  <c r="AD155" i="4"/>
  <c r="AE154" i="4"/>
  <c r="AD154" i="4"/>
  <c r="AE153" i="4"/>
  <c r="AD153" i="4"/>
  <c r="AE152" i="4"/>
  <c r="AD152" i="4"/>
  <c r="AE151" i="4"/>
  <c r="AD151" i="4"/>
  <c r="AC150" i="4"/>
  <c r="AB150" i="4"/>
  <c r="AE149" i="4"/>
  <c r="AD149" i="4"/>
  <c r="AC148" i="4"/>
  <c r="AB148" i="4"/>
  <c r="AE147" i="4"/>
  <c r="AD147" i="4"/>
  <c r="AE146" i="4"/>
  <c r="AD146" i="4"/>
  <c r="AE145" i="4"/>
  <c r="AD145" i="4"/>
  <c r="AC144" i="4"/>
  <c r="AB144" i="4"/>
  <c r="AE143" i="4"/>
  <c r="AD143" i="4"/>
  <c r="AE142" i="4"/>
  <c r="AD142" i="4"/>
  <c r="AE141" i="4"/>
  <c r="AD141" i="4"/>
  <c r="AC140" i="4"/>
  <c r="AB140" i="4"/>
  <c r="AE138" i="4"/>
  <c r="AD138" i="4"/>
  <c r="AC137" i="4"/>
  <c r="AB137" i="4"/>
  <c r="AE136" i="4"/>
  <c r="AD136" i="4"/>
  <c r="AE135" i="4"/>
  <c r="AD135" i="4"/>
  <c r="AE134" i="4"/>
  <c r="AD134" i="4"/>
  <c r="AE133" i="4"/>
  <c r="AD133" i="4"/>
  <c r="AE132" i="4"/>
  <c r="AD132" i="4"/>
  <c r="AE131" i="4"/>
  <c r="AD131" i="4"/>
  <c r="AC130" i="4"/>
  <c r="AB130" i="4"/>
  <c r="AE129" i="4"/>
  <c r="AD129" i="4"/>
  <c r="AC128" i="4"/>
  <c r="AB128" i="4"/>
  <c r="AE127" i="4"/>
  <c r="AD127" i="4"/>
  <c r="AE126" i="4"/>
  <c r="AD126" i="4"/>
  <c r="AE125" i="4"/>
  <c r="AD125" i="4"/>
  <c r="AC124" i="4"/>
  <c r="AB124" i="4"/>
  <c r="AC123" i="4"/>
  <c r="AB123" i="4"/>
  <c r="AE122" i="4"/>
  <c r="AD122" i="4"/>
  <c r="AE121" i="4"/>
  <c r="AD121" i="4"/>
  <c r="AE120" i="4"/>
  <c r="AD120" i="4"/>
  <c r="AE119" i="4"/>
  <c r="AD119" i="4"/>
  <c r="AE118" i="4"/>
  <c r="AD118" i="4"/>
  <c r="AC117" i="4"/>
  <c r="AB117" i="4"/>
  <c r="AC116" i="4"/>
  <c r="AB116" i="4"/>
  <c r="AE115" i="4"/>
  <c r="AD115" i="4"/>
  <c r="AC113" i="4"/>
  <c r="AB113" i="4"/>
  <c r="AE112" i="4"/>
  <c r="AD112" i="4"/>
  <c r="AC110" i="4"/>
  <c r="AB110" i="4"/>
  <c r="AE109" i="4"/>
  <c r="AD109" i="4"/>
  <c r="AE108" i="4"/>
  <c r="AD108" i="4"/>
  <c r="AE107" i="4"/>
  <c r="AD107" i="4"/>
  <c r="AE106" i="4"/>
  <c r="AD106" i="4"/>
  <c r="AC105" i="4"/>
  <c r="AB105" i="4"/>
  <c r="AE104" i="4"/>
  <c r="AD104" i="4"/>
  <c r="AE103" i="4"/>
  <c r="AD103" i="4"/>
  <c r="AE102" i="4"/>
  <c r="AD102" i="4"/>
  <c r="AE101" i="4"/>
  <c r="AD101" i="4"/>
  <c r="AC100" i="4"/>
  <c r="AB100" i="4"/>
  <c r="AE99" i="4"/>
  <c r="AD99" i="4"/>
  <c r="AE98" i="4"/>
  <c r="AD98" i="4"/>
  <c r="AE97" i="4"/>
  <c r="AD97" i="4"/>
  <c r="AC96" i="4"/>
  <c r="AB96" i="4"/>
  <c r="AE95" i="4"/>
  <c r="AD95" i="4"/>
  <c r="AE94" i="4"/>
  <c r="AD94" i="4"/>
  <c r="AE93" i="4"/>
  <c r="AD93" i="4"/>
  <c r="AC92" i="4"/>
  <c r="AB92" i="4"/>
  <c r="AE91" i="4"/>
  <c r="AD91" i="4"/>
  <c r="AE90" i="4"/>
  <c r="AD90" i="4"/>
  <c r="AE89" i="4"/>
  <c r="AD89" i="4"/>
  <c r="AE88" i="4"/>
  <c r="AD88" i="4"/>
  <c r="AE87" i="4"/>
  <c r="AD87" i="4"/>
  <c r="AE86" i="4"/>
  <c r="AD86" i="4"/>
  <c r="AE85" i="4"/>
  <c r="AD85" i="4"/>
  <c r="AC84" i="4"/>
  <c r="AB84" i="4"/>
  <c r="AE83" i="4"/>
  <c r="AD83" i="4"/>
  <c r="AE82" i="4"/>
  <c r="AD82" i="4"/>
  <c r="AC81" i="4"/>
  <c r="AB81" i="4"/>
  <c r="AE80" i="4"/>
  <c r="AD80" i="4"/>
  <c r="AC79" i="4"/>
  <c r="AB79" i="4"/>
  <c r="AE78" i="4"/>
  <c r="AD78" i="4"/>
  <c r="AE77" i="4"/>
  <c r="AD77" i="4"/>
  <c r="AE76" i="4"/>
  <c r="AD76" i="4"/>
  <c r="AE75" i="4"/>
  <c r="AD75" i="4"/>
  <c r="AE74" i="4"/>
  <c r="AD74" i="4"/>
  <c r="AE73" i="4"/>
  <c r="AD73" i="4"/>
  <c r="AE72" i="4"/>
  <c r="AD72" i="4"/>
  <c r="AE71" i="4"/>
  <c r="AD71" i="4"/>
  <c r="AE70" i="4"/>
  <c r="AD70" i="4"/>
  <c r="AE69" i="4"/>
  <c r="AD69" i="4"/>
  <c r="AE68" i="4"/>
  <c r="AD68" i="4"/>
  <c r="AE67" i="4"/>
  <c r="AD67" i="4"/>
  <c r="AE66" i="4"/>
  <c r="AD66" i="4"/>
  <c r="AE65" i="4"/>
  <c r="AD65" i="4"/>
  <c r="AE64" i="4"/>
  <c r="AD64" i="4"/>
  <c r="AE63" i="4"/>
  <c r="AD63" i="4"/>
  <c r="AE62" i="4"/>
  <c r="AD62" i="4"/>
  <c r="AC61" i="4"/>
  <c r="AB61" i="4"/>
  <c r="AC60" i="4"/>
  <c r="AB60" i="4"/>
  <c r="AC59" i="4"/>
  <c r="AB59" i="4"/>
  <c r="AC58" i="4"/>
  <c r="AB58" i="4"/>
  <c r="AC57" i="4"/>
  <c r="AB57" i="4"/>
  <c r="AC56" i="4"/>
  <c r="AB56" i="4"/>
  <c r="AC55" i="4"/>
  <c r="AB55" i="4"/>
  <c r="AC54" i="4"/>
  <c r="AB54" i="4"/>
  <c r="AC53" i="4"/>
  <c r="AB53" i="4"/>
  <c r="AC52" i="4"/>
  <c r="AB52" i="4"/>
  <c r="AC51" i="4"/>
  <c r="AB51" i="4"/>
  <c r="AC50" i="4"/>
  <c r="AB50" i="4"/>
  <c r="AC49" i="4"/>
  <c r="AB49" i="4"/>
  <c r="AC48" i="4"/>
  <c r="AB48" i="4"/>
  <c r="AC47" i="4"/>
  <c r="AB47" i="4"/>
  <c r="AC46" i="4"/>
  <c r="AB46" i="4"/>
  <c r="AC45" i="4"/>
  <c r="AB45" i="4"/>
  <c r="AC44" i="4"/>
  <c r="AB44" i="4"/>
  <c r="AC43" i="4"/>
  <c r="AB43" i="4"/>
  <c r="AC42" i="4"/>
  <c r="AB42" i="4"/>
  <c r="AC41" i="4"/>
  <c r="AB41" i="4"/>
  <c r="AC40" i="4"/>
  <c r="AB40" i="4"/>
  <c r="AC39" i="4"/>
  <c r="AB39" i="4"/>
  <c r="AC38" i="4"/>
  <c r="AB38" i="4"/>
  <c r="AC37" i="4"/>
  <c r="AB37" i="4"/>
  <c r="AC36" i="4"/>
  <c r="AB36" i="4"/>
  <c r="AC35" i="4"/>
  <c r="AB35" i="4"/>
  <c r="AC34" i="4"/>
  <c r="AB34" i="4"/>
  <c r="AC33" i="4"/>
  <c r="AB33" i="4"/>
  <c r="AC32" i="4"/>
  <c r="AB32" i="4"/>
  <c r="AC31" i="4"/>
  <c r="AB31" i="4"/>
  <c r="AC30" i="4"/>
  <c r="AB30" i="4"/>
  <c r="AC29" i="4"/>
  <c r="AB29" i="4"/>
  <c r="AC28" i="4"/>
  <c r="AB28" i="4"/>
  <c r="AC27" i="4"/>
  <c r="AB27" i="4"/>
  <c r="AC26" i="4"/>
  <c r="AB26" i="4"/>
  <c r="AC25" i="4"/>
  <c r="AB25" i="4"/>
  <c r="AC24" i="4"/>
  <c r="AB24" i="4"/>
  <c r="AC23" i="4"/>
  <c r="AB23" i="4"/>
  <c r="AC22" i="4"/>
  <c r="AB22" i="4"/>
  <c r="AC21" i="4"/>
  <c r="AB21" i="4"/>
  <c r="AC20" i="4"/>
  <c r="AB20" i="4"/>
  <c r="AC19" i="4"/>
  <c r="AB19" i="4"/>
  <c r="AC18" i="4"/>
  <c r="AB18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AC4" i="4"/>
  <c r="AB4" i="4"/>
  <c r="U52" i="7" l="1"/>
  <c r="V52" i="7" s="1"/>
  <c r="T52" i="7"/>
  <c r="T65" i="7"/>
  <c r="U65" i="7"/>
  <c r="V65" i="7" s="1"/>
  <c r="T58" i="7"/>
  <c r="U58" i="7"/>
  <c r="V58" i="7" s="1"/>
  <c r="T59" i="7"/>
  <c r="U59" i="7"/>
  <c r="V59" i="7" s="1"/>
  <c r="U86" i="7"/>
  <c r="V86" i="7" s="1"/>
  <c r="T86" i="7"/>
  <c r="S9" i="7"/>
  <c r="S75" i="7"/>
  <c r="T47" i="7"/>
  <c r="X47" i="7" s="1"/>
  <c r="U47" i="7"/>
  <c r="U70" i="7"/>
  <c r="V70" i="7" s="1"/>
  <c r="T70" i="7"/>
  <c r="T42" i="7"/>
  <c r="U42" i="7"/>
  <c r="V42" i="7" s="1"/>
  <c r="S67" i="7"/>
  <c r="S72" i="7"/>
  <c r="U21" i="7"/>
  <c r="V21" i="7" s="1"/>
  <c r="T21" i="7"/>
  <c r="AB90" i="7"/>
  <c r="G13" i="7" s="1"/>
  <c r="Z90" i="7"/>
  <c r="E13" i="7" s="1"/>
  <c r="C13" i="7"/>
  <c r="T34" i="7"/>
  <c r="U34" i="7"/>
  <c r="V34" i="7" s="1"/>
  <c r="S8" i="7"/>
  <c r="T66" i="7"/>
  <c r="U66" i="7"/>
  <c r="V66" i="7" s="1"/>
  <c r="AI102" i="7"/>
  <c r="S102" i="7" s="1"/>
  <c r="AI91" i="7"/>
  <c r="S91" i="7" s="1"/>
  <c r="AI62" i="7"/>
  <c r="S82" i="7" s="1"/>
  <c r="AI53" i="7"/>
  <c r="S53" i="7" s="1"/>
  <c r="AI24" i="7"/>
  <c r="S24" i="7" s="1"/>
  <c r="AI74" i="7"/>
  <c r="S74" i="7" s="1"/>
  <c r="AI71" i="7"/>
  <c r="S71" i="7" s="1"/>
  <c r="AI33" i="7"/>
  <c r="S33" i="7" s="1"/>
  <c r="AI30" i="7"/>
  <c r="S30" i="7" s="1"/>
  <c r="T30" i="7" s="1"/>
  <c r="AI63" i="7"/>
  <c r="S79" i="7" s="1"/>
  <c r="AI40" i="7"/>
  <c r="S29" i="7" s="1"/>
  <c r="AI57" i="7"/>
  <c r="AI104" i="7"/>
  <c r="S23" i="7" s="1"/>
  <c r="AI94" i="7"/>
  <c r="U87" i="7"/>
  <c r="T87" i="7"/>
  <c r="T67" i="7"/>
  <c r="U67" i="7"/>
  <c r="T8" i="7"/>
  <c r="U8" i="7"/>
  <c r="V8" i="7" s="1"/>
  <c r="T75" i="7"/>
  <c r="U75" i="7"/>
  <c r="T16" i="7"/>
  <c r="U16" i="7"/>
  <c r="T83" i="7"/>
  <c r="U83" i="7"/>
  <c r="T9" i="7"/>
  <c r="U9" i="7"/>
  <c r="V9" i="7" s="1"/>
  <c r="T10" i="7"/>
  <c r="U10" i="7"/>
  <c r="V10" i="7" s="1"/>
  <c r="U7" i="7"/>
  <c r="V7" i="7" s="1"/>
  <c r="T7" i="7"/>
  <c r="T12" i="7"/>
  <c r="U12" i="7"/>
  <c r="V12" i="7" s="1"/>
  <c r="U5" i="7"/>
  <c r="V5" i="7" s="1"/>
  <c r="T5" i="7"/>
  <c r="T56" i="7"/>
  <c r="U56" i="7"/>
  <c r="T4" i="7"/>
  <c r="U4" i="7"/>
  <c r="S25" i="7"/>
  <c r="S27" i="7"/>
  <c r="S51" i="7"/>
  <c r="S43" i="7"/>
  <c r="S19" i="7"/>
  <c r="S40" i="7"/>
  <c r="S85" i="7"/>
  <c r="S17" i="7"/>
  <c r="S6" i="7"/>
  <c r="S46" i="7"/>
  <c r="S89" i="7"/>
  <c r="S77" i="7"/>
  <c r="S35" i="7"/>
  <c r="S99" i="7"/>
  <c r="S96" i="7"/>
  <c r="S48" i="7"/>
  <c r="S64" i="7"/>
  <c r="S84" i="7"/>
  <c r="S22" i="7"/>
  <c r="S93" i="7"/>
  <c r="S37" i="7"/>
  <c r="S78" i="7"/>
  <c r="S62" i="7"/>
  <c r="S32" i="7"/>
  <c r="S73" i="7"/>
  <c r="S61" i="7"/>
  <c r="S50" i="7"/>
  <c r="S11" i="7"/>
  <c r="S31" i="7"/>
  <c r="S63" i="7"/>
  <c r="S60" i="7"/>
  <c r="S13" i="7"/>
  <c r="S39" i="7"/>
  <c r="S80" i="7"/>
  <c r="S68" i="7"/>
  <c r="S41" i="7"/>
  <c r="S20" i="7"/>
  <c r="S103" i="7"/>
  <c r="S88" i="7"/>
  <c r="S57" i="7"/>
  <c r="S104" i="7"/>
  <c r="S94" i="7"/>
  <c r="S100" i="7"/>
  <c r="S95" i="7"/>
  <c r="S81" i="7"/>
  <c r="S54" i="7"/>
  <c r="S49" i="7"/>
  <c r="S97" i="7"/>
  <c r="S44" i="7"/>
  <c r="S28" i="7"/>
  <c r="S98" i="7"/>
  <c r="S101" i="7"/>
  <c r="S15" i="7"/>
  <c r="S76" i="7"/>
  <c r="S45" i="7"/>
  <c r="S14" i="7"/>
  <c r="S36" i="7"/>
  <c r="S18" i="7"/>
  <c r="S69" i="7"/>
  <c r="EC79" i="4"/>
  <c r="EC81" i="4"/>
  <c r="EC84" i="4"/>
  <c r="EC92" i="4"/>
  <c r="EC96" i="4"/>
  <c r="EC100" i="4"/>
  <c r="EC105" i="4"/>
  <c r="EC110" i="4"/>
  <c r="EC113" i="4"/>
  <c r="EC116" i="4"/>
  <c r="EC117" i="4"/>
  <c r="EC123" i="4"/>
  <c r="EC124" i="4"/>
  <c r="EC128" i="4"/>
  <c r="EC130" i="4"/>
  <c r="EC137" i="4"/>
  <c r="EC140" i="4"/>
  <c r="EC144" i="4"/>
  <c r="EC148" i="4"/>
  <c r="EC150" i="4"/>
  <c r="EC163" i="4"/>
  <c r="EB4" i="4"/>
  <c r="EC4" i="4"/>
  <c r="EB5" i="4"/>
  <c r="EC5" i="4"/>
  <c r="EB6" i="4"/>
  <c r="EC6" i="4"/>
  <c r="EB7" i="4"/>
  <c r="EC7" i="4"/>
  <c r="EB8" i="4"/>
  <c r="EC8" i="4"/>
  <c r="EB9" i="4"/>
  <c r="EC9" i="4"/>
  <c r="EB10" i="4"/>
  <c r="EC10" i="4"/>
  <c r="EB11" i="4"/>
  <c r="EC11" i="4"/>
  <c r="EB12" i="4"/>
  <c r="EC12" i="4"/>
  <c r="EB13" i="4"/>
  <c r="EC13" i="4"/>
  <c r="EB14" i="4"/>
  <c r="EC14" i="4"/>
  <c r="EB15" i="4"/>
  <c r="EC15" i="4"/>
  <c r="EB16" i="4"/>
  <c r="EC16" i="4"/>
  <c r="EB17" i="4"/>
  <c r="EC17" i="4"/>
  <c r="EB18" i="4"/>
  <c r="EC18" i="4"/>
  <c r="EB19" i="4"/>
  <c r="EC19" i="4"/>
  <c r="EB20" i="4"/>
  <c r="EC20" i="4"/>
  <c r="EB21" i="4"/>
  <c r="EC21" i="4"/>
  <c r="EB22" i="4"/>
  <c r="EC22" i="4"/>
  <c r="EB23" i="4"/>
  <c r="EC23" i="4"/>
  <c r="EB24" i="4"/>
  <c r="EC24" i="4"/>
  <c r="EB25" i="4"/>
  <c r="EC25" i="4"/>
  <c r="EB26" i="4"/>
  <c r="EC26" i="4"/>
  <c r="EB27" i="4"/>
  <c r="EC27" i="4"/>
  <c r="EB28" i="4"/>
  <c r="EC28" i="4"/>
  <c r="EB29" i="4"/>
  <c r="EC29" i="4"/>
  <c r="EB30" i="4"/>
  <c r="EC30" i="4"/>
  <c r="EB31" i="4"/>
  <c r="EC31" i="4"/>
  <c r="EB32" i="4"/>
  <c r="EC32" i="4"/>
  <c r="EB33" i="4"/>
  <c r="EC33" i="4"/>
  <c r="EB34" i="4"/>
  <c r="EC34" i="4"/>
  <c r="EB35" i="4"/>
  <c r="EC35" i="4"/>
  <c r="EB36" i="4"/>
  <c r="EC36" i="4"/>
  <c r="EB37" i="4"/>
  <c r="EC37" i="4"/>
  <c r="EB38" i="4"/>
  <c r="EC38" i="4"/>
  <c r="EB39" i="4"/>
  <c r="EC39" i="4"/>
  <c r="EB40" i="4"/>
  <c r="EC40" i="4"/>
  <c r="EB41" i="4"/>
  <c r="EC41" i="4"/>
  <c r="EB42" i="4"/>
  <c r="EC42" i="4"/>
  <c r="EB43" i="4"/>
  <c r="EC43" i="4"/>
  <c r="EB44" i="4"/>
  <c r="EC44" i="4"/>
  <c r="EB45" i="4"/>
  <c r="EC45" i="4"/>
  <c r="EB46" i="4"/>
  <c r="EC46" i="4"/>
  <c r="EB47" i="4"/>
  <c r="EC47" i="4"/>
  <c r="EB48" i="4"/>
  <c r="EC48" i="4"/>
  <c r="EB49" i="4"/>
  <c r="EC49" i="4"/>
  <c r="EB50" i="4"/>
  <c r="EC50" i="4"/>
  <c r="EB51" i="4"/>
  <c r="EC51" i="4"/>
  <c r="EB52" i="4"/>
  <c r="EC52" i="4"/>
  <c r="EB53" i="4"/>
  <c r="EC53" i="4"/>
  <c r="EB54" i="4"/>
  <c r="EC54" i="4"/>
  <c r="EB55" i="4"/>
  <c r="EC55" i="4"/>
  <c r="EB56" i="4"/>
  <c r="EC56" i="4"/>
  <c r="EB57" i="4"/>
  <c r="EC57" i="4"/>
  <c r="EB58" i="4"/>
  <c r="EC58" i="4"/>
  <c r="EB59" i="4"/>
  <c r="EC59" i="4"/>
  <c r="EB60" i="4"/>
  <c r="EC60" i="4"/>
  <c r="EB61" i="4"/>
  <c r="EC61" i="4"/>
  <c r="CC2" i="4"/>
  <c r="BZ2" i="4"/>
  <c r="CC167" i="4"/>
  <c r="CC166" i="4"/>
  <c r="D53" i="4" s="1"/>
  <c r="CC163" i="4"/>
  <c r="U30" i="7" l="1"/>
  <c r="U29" i="7"/>
  <c r="V29" i="7" s="1"/>
  <c r="T29" i="7"/>
  <c r="X70" i="7"/>
  <c r="W70" i="7"/>
  <c r="X59" i="7"/>
  <c r="W59" i="7"/>
  <c r="X66" i="7"/>
  <c r="W66" i="7"/>
  <c r="X21" i="7"/>
  <c r="W21" i="7"/>
  <c r="W47" i="7"/>
  <c r="V47" i="7"/>
  <c r="AB47" i="7"/>
  <c r="Z47" i="7"/>
  <c r="X58" i="7"/>
  <c r="W58" i="7"/>
  <c r="U23" i="7"/>
  <c r="V23" i="7" s="1"/>
  <c r="T23" i="7"/>
  <c r="T72" i="7"/>
  <c r="U72" i="7"/>
  <c r="V72" i="7" s="1"/>
  <c r="W34" i="7"/>
  <c r="X34" i="7"/>
  <c r="W65" i="7"/>
  <c r="AA65" i="7" s="1"/>
  <c r="X65" i="7"/>
  <c r="AB65" i="7" s="1"/>
  <c r="T82" i="7"/>
  <c r="U82" i="7"/>
  <c r="V82" i="7" s="1"/>
  <c r="X86" i="7"/>
  <c r="W86" i="7"/>
  <c r="X52" i="7"/>
  <c r="W52" i="7"/>
  <c r="U79" i="7"/>
  <c r="V79" i="7" s="1"/>
  <c r="T79" i="7"/>
  <c r="X42" i="7"/>
  <c r="W42" i="7"/>
  <c r="AI106" i="7"/>
  <c r="S55" i="7" s="1"/>
  <c r="T80" i="7"/>
  <c r="U80" i="7"/>
  <c r="T48" i="7"/>
  <c r="U48" i="7"/>
  <c r="T36" i="7"/>
  <c r="U36" i="7"/>
  <c r="U44" i="7"/>
  <c r="T44" i="7"/>
  <c r="T104" i="7"/>
  <c r="U104" i="7"/>
  <c r="U39" i="7"/>
  <c r="T39" i="7"/>
  <c r="T11" i="7"/>
  <c r="U11" i="7"/>
  <c r="V11" i="7" s="1"/>
  <c r="U102" i="7"/>
  <c r="T102" i="7"/>
  <c r="T96" i="7"/>
  <c r="U96" i="7"/>
  <c r="U85" i="7"/>
  <c r="T85" i="7"/>
  <c r="T43" i="7"/>
  <c r="X43" i="7" s="1"/>
  <c r="Z43" i="7" s="1"/>
  <c r="U43" i="7"/>
  <c r="W4" i="7"/>
  <c r="T28" i="7"/>
  <c r="U28" i="7"/>
  <c r="U14" i="7"/>
  <c r="T14" i="7"/>
  <c r="T97" i="7"/>
  <c r="U97" i="7"/>
  <c r="T57" i="7"/>
  <c r="U57" i="7"/>
  <c r="U13" i="7"/>
  <c r="V13" i="7" s="1"/>
  <c r="T13" i="7"/>
  <c r="T50" i="7"/>
  <c r="U50" i="7"/>
  <c r="U78" i="7"/>
  <c r="T78" i="7"/>
  <c r="T99" i="7"/>
  <c r="U99" i="7"/>
  <c r="T18" i="7"/>
  <c r="U18" i="7"/>
  <c r="T91" i="7"/>
  <c r="U91" i="7"/>
  <c r="U45" i="7"/>
  <c r="T45" i="7"/>
  <c r="T88" i="7"/>
  <c r="U88" i="7"/>
  <c r="T60" i="7"/>
  <c r="U60" i="7"/>
  <c r="U61" i="7"/>
  <c r="T61" i="7"/>
  <c r="U37" i="7"/>
  <c r="T37" i="7"/>
  <c r="T35" i="7"/>
  <c r="U35" i="7"/>
  <c r="T51" i="7"/>
  <c r="X51" i="7" s="1"/>
  <c r="U51" i="7"/>
  <c r="T49" i="7"/>
  <c r="U49" i="7"/>
  <c r="U76" i="7"/>
  <c r="T76" i="7"/>
  <c r="U54" i="7"/>
  <c r="T54" i="7"/>
  <c r="T103" i="7"/>
  <c r="U103" i="7"/>
  <c r="U71" i="7"/>
  <c r="T71" i="7"/>
  <c r="T73" i="7"/>
  <c r="U73" i="7"/>
  <c r="U93" i="7"/>
  <c r="T93" i="7"/>
  <c r="U77" i="7"/>
  <c r="T77" i="7"/>
  <c r="T27" i="7"/>
  <c r="X27" i="7" s="1"/>
  <c r="U27" i="7"/>
  <c r="V27" i="7" s="1"/>
  <c r="T81" i="7"/>
  <c r="U81" i="7"/>
  <c r="U20" i="7"/>
  <c r="T20" i="7"/>
  <c r="T74" i="7"/>
  <c r="U74" i="7"/>
  <c r="T32" i="7"/>
  <c r="U32" i="7"/>
  <c r="U22" i="7"/>
  <c r="V22" i="7" s="1"/>
  <c r="T22" i="7"/>
  <c r="T89" i="7"/>
  <c r="U89" i="7"/>
  <c r="T25" i="7"/>
  <c r="X25" i="7" s="1"/>
  <c r="Z25" i="7" s="1"/>
  <c r="U25" i="7"/>
  <c r="U31" i="7"/>
  <c r="T31" i="7"/>
  <c r="T19" i="7"/>
  <c r="X19" i="7" s="1"/>
  <c r="Z19" i="7" s="1"/>
  <c r="U19" i="7"/>
  <c r="U15" i="7"/>
  <c r="T15" i="7"/>
  <c r="U101" i="7"/>
  <c r="T101" i="7"/>
  <c r="U95" i="7"/>
  <c r="T95" i="7"/>
  <c r="T41" i="7"/>
  <c r="U41" i="7"/>
  <c r="T24" i="7"/>
  <c r="U24" i="7"/>
  <c r="U53" i="7"/>
  <c r="T53" i="7"/>
  <c r="T84" i="7"/>
  <c r="U84" i="7"/>
  <c r="U46" i="7"/>
  <c r="T46" i="7"/>
  <c r="T40" i="7"/>
  <c r="X40" i="7" s="1"/>
  <c r="Z40" i="7" s="1"/>
  <c r="U40" i="7"/>
  <c r="U94" i="7"/>
  <c r="T94" i="7"/>
  <c r="T17" i="7"/>
  <c r="U17" i="7"/>
  <c r="U69" i="7"/>
  <c r="T69" i="7"/>
  <c r="T98" i="7"/>
  <c r="U98" i="7"/>
  <c r="U100" i="7"/>
  <c r="T100" i="7"/>
  <c r="T68" i="7"/>
  <c r="U68" i="7"/>
  <c r="T63" i="7"/>
  <c r="U63" i="7"/>
  <c r="U62" i="7"/>
  <c r="T62" i="7"/>
  <c r="T64" i="7"/>
  <c r="U64" i="7"/>
  <c r="U6" i="7"/>
  <c r="V6" i="7" s="1"/>
  <c r="T6" i="7"/>
  <c r="T33" i="7"/>
  <c r="U33" i="7"/>
  <c r="W5" i="7"/>
  <c r="Y5" i="7" s="1"/>
  <c r="W9" i="7"/>
  <c r="Y9" i="7" s="1"/>
  <c r="W30" i="7"/>
  <c r="Y30" i="7" s="1"/>
  <c r="W87" i="7"/>
  <c r="W29" i="7"/>
  <c r="Y29" i="7" s="1"/>
  <c r="X4" i="7"/>
  <c r="W75" i="7"/>
  <c r="Y75" i="7" s="1"/>
  <c r="W16" i="7"/>
  <c r="Y16" i="7" s="1"/>
  <c r="W83" i="7"/>
  <c r="Y83" i="7" s="1"/>
  <c r="X10" i="7"/>
  <c r="Z10" i="7" s="1"/>
  <c r="W10" i="7"/>
  <c r="Y10" i="7" s="1"/>
  <c r="X67" i="7"/>
  <c r="W67" i="7"/>
  <c r="X8" i="7"/>
  <c r="Z8" i="7" s="1"/>
  <c r="W8" i="7"/>
  <c r="Y8" i="7" s="1"/>
  <c r="X7" i="7"/>
  <c r="Z7" i="7" s="1"/>
  <c r="W7" i="7"/>
  <c r="Y7" i="7" s="1"/>
  <c r="X12" i="7"/>
  <c r="W12" i="7"/>
  <c r="W56" i="7"/>
  <c r="Y56" i="7" s="1"/>
  <c r="V30" i="7"/>
  <c r="V83" i="7"/>
  <c r="V75" i="7"/>
  <c r="X75" i="7"/>
  <c r="Z75" i="7" s="1"/>
  <c r="V56" i="7"/>
  <c r="X56" i="7"/>
  <c r="Z56" i="7" s="1"/>
  <c r="V87" i="7"/>
  <c r="X87" i="7"/>
  <c r="V67" i="7"/>
  <c r="V16" i="7"/>
  <c r="X16" i="7"/>
  <c r="Z16" i="7" s="1"/>
  <c r="S107" i="7"/>
  <c r="X83" i="7"/>
  <c r="Z83" i="7" s="1"/>
  <c r="X9" i="7"/>
  <c r="Z9" i="7" s="1"/>
  <c r="X29" i="7"/>
  <c r="Z29" i="7" s="1"/>
  <c r="X5" i="7"/>
  <c r="Z5" i="7" s="1"/>
  <c r="X30" i="7"/>
  <c r="Z30" i="7" s="1"/>
  <c r="C11" i="6"/>
  <c r="C22" i="6" s="1"/>
  <c r="C39" i="6"/>
  <c r="C53" i="6"/>
  <c r="O4" i="4"/>
  <c r="O5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P4" i="4"/>
  <c r="Q4" i="4"/>
  <c r="CP4" i="4"/>
  <c r="CF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P5" i="4"/>
  <c r="Q5" i="4"/>
  <c r="CP5" i="4"/>
  <c r="DI5" i="4"/>
  <c r="CF5" i="4"/>
  <c r="O6" i="4"/>
  <c r="P6" i="4"/>
  <c r="Q6" i="4"/>
  <c r="DF6" i="4"/>
  <c r="CF6" i="4"/>
  <c r="O7" i="4"/>
  <c r="P7" i="4"/>
  <c r="Q7" i="4"/>
  <c r="CQ7" i="4"/>
  <c r="CR7" i="4"/>
  <c r="CW7" i="4"/>
  <c r="CX7" i="4"/>
  <c r="CY7" i="4"/>
  <c r="DE7" i="4"/>
  <c r="CF7" i="4"/>
  <c r="O8" i="4"/>
  <c r="P8" i="4"/>
  <c r="Q8" i="4"/>
  <c r="DT8" i="4"/>
  <c r="CF8" i="4"/>
  <c r="O9" i="4"/>
  <c r="P9" i="4"/>
  <c r="Q9" i="4"/>
  <c r="CW9" i="4"/>
  <c r="CX9" i="4"/>
  <c r="DD9" i="4"/>
  <c r="CF9" i="4"/>
  <c r="O10" i="4"/>
  <c r="P10" i="4"/>
  <c r="Q10" i="4"/>
  <c r="CF10" i="4"/>
  <c r="O11" i="4"/>
  <c r="P11" i="4"/>
  <c r="Q11" i="4"/>
  <c r="DR11" i="4"/>
  <c r="DU11" i="4"/>
  <c r="CF11" i="4"/>
  <c r="O12" i="4"/>
  <c r="P12" i="4"/>
  <c r="Q12" i="4"/>
  <c r="CQ12" i="4"/>
  <c r="CR12" i="4"/>
  <c r="CS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CF12" i="4"/>
  <c r="O13" i="4"/>
  <c r="P13" i="4"/>
  <c r="Q13" i="4"/>
  <c r="DQ13" i="4"/>
  <c r="CF13" i="4"/>
  <c r="O14" i="4"/>
  <c r="P14" i="4"/>
  <c r="Q14" i="4"/>
  <c r="CF14" i="4"/>
  <c r="O15" i="4"/>
  <c r="P15" i="4"/>
  <c r="Q15" i="4"/>
  <c r="DS15" i="4"/>
  <c r="DV15" i="4"/>
  <c r="DW15" i="4"/>
  <c r="CF15" i="4"/>
  <c r="O16" i="4"/>
  <c r="P16" i="4"/>
  <c r="Q16" i="4"/>
  <c r="CF16" i="4"/>
  <c r="O17" i="4"/>
  <c r="P17" i="4"/>
  <c r="Q17" i="4"/>
  <c r="CQ17" i="4"/>
  <c r="CS17" i="4"/>
  <c r="CT17" i="4"/>
  <c r="CU17" i="4"/>
  <c r="CV17" i="4"/>
  <c r="CY17" i="4"/>
  <c r="CZ17" i="4"/>
  <c r="CF17" i="4"/>
  <c r="O18" i="4"/>
  <c r="P18" i="4"/>
  <c r="Q18" i="4"/>
  <c r="DS18" i="4"/>
  <c r="DV18" i="4"/>
  <c r="CF18" i="4"/>
  <c r="O19" i="4"/>
  <c r="P19" i="4"/>
  <c r="Q19" i="4"/>
  <c r="CF19" i="4"/>
  <c r="O20" i="4"/>
  <c r="P20" i="4"/>
  <c r="Q20" i="4"/>
  <c r="CP20" i="4"/>
  <c r="DE20" i="4"/>
  <c r="CF20" i="4"/>
  <c r="O21" i="4"/>
  <c r="P21" i="4"/>
  <c r="Q21" i="4"/>
  <c r="CF21" i="4"/>
  <c r="O22" i="4"/>
  <c r="P22" i="4"/>
  <c r="Q22" i="4"/>
  <c r="CF22" i="4"/>
  <c r="O23" i="4"/>
  <c r="P23" i="4"/>
  <c r="Q23" i="4"/>
  <c r="CP23" i="4"/>
  <c r="CR23" i="4"/>
  <c r="CS23" i="4"/>
  <c r="CT23" i="4"/>
  <c r="CU23" i="4"/>
  <c r="CV23" i="4"/>
  <c r="CZ23" i="4"/>
  <c r="CF23" i="4"/>
  <c r="O24" i="4"/>
  <c r="P24" i="4"/>
  <c r="Q24" i="4"/>
  <c r="DT24" i="4"/>
  <c r="DU24" i="4"/>
  <c r="DW24" i="4"/>
  <c r="DX24" i="4"/>
  <c r="DY24" i="4"/>
  <c r="DZ24" i="4"/>
  <c r="CF24" i="4"/>
  <c r="O25" i="4"/>
  <c r="P25" i="4"/>
  <c r="Q25" i="4"/>
  <c r="CF25" i="4"/>
  <c r="O26" i="4"/>
  <c r="P26" i="4"/>
  <c r="Q26" i="4"/>
  <c r="DQ26" i="4"/>
  <c r="CF26" i="4"/>
  <c r="O27" i="4"/>
  <c r="P27" i="4"/>
  <c r="Q27" i="4"/>
  <c r="DA27" i="4"/>
  <c r="DB27" i="4"/>
  <c r="CF27" i="4"/>
  <c r="O28" i="4"/>
  <c r="P28" i="4"/>
  <c r="Q28" i="4"/>
  <c r="CF28" i="4"/>
  <c r="O29" i="4"/>
  <c r="P29" i="4"/>
  <c r="Q29" i="4"/>
  <c r="DR29" i="4"/>
  <c r="DY29" i="4"/>
  <c r="DZ29" i="4"/>
  <c r="CF29" i="4"/>
  <c r="O30" i="4"/>
  <c r="P30" i="4"/>
  <c r="Q30" i="4"/>
  <c r="CO30" i="4"/>
  <c r="DA30" i="4"/>
  <c r="DD30" i="4"/>
  <c r="CF30" i="4"/>
  <c r="O31" i="4"/>
  <c r="P31" i="4"/>
  <c r="Q31" i="4"/>
  <c r="CF31" i="4"/>
  <c r="O32" i="4"/>
  <c r="P32" i="4"/>
  <c r="Q32" i="4"/>
  <c r="CQ32" i="4"/>
  <c r="CR32" i="4"/>
  <c r="CT32" i="4"/>
  <c r="CU32" i="4"/>
  <c r="DL32" i="4"/>
  <c r="CF32" i="4"/>
  <c r="O33" i="4"/>
  <c r="P33" i="4"/>
  <c r="Q33" i="4"/>
  <c r="CF33" i="4"/>
  <c r="O34" i="4"/>
  <c r="P34" i="4"/>
  <c r="Q34" i="4"/>
  <c r="CF34" i="4"/>
  <c r="O35" i="4"/>
  <c r="P35" i="4"/>
  <c r="Q35" i="4"/>
  <c r="CF35" i="4"/>
  <c r="O36" i="4"/>
  <c r="P36" i="4"/>
  <c r="Q36" i="4"/>
  <c r="DK36" i="4"/>
  <c r="CF36" i="4"/>
  <c r="O37" i="4"/>
  <c r="P37" i="4"/>
  <c r="Q37" i="4"/>
  <c r="CF37" i="4"/>
  <c r="O38" i="4"/>
  <c r="P38" i="4"/>
  <c r="Q38" i="4"/>
  <c r="DA38" i="4"/>
  <c r="DB38" i="4"/>
  <c r="CF38" i="4"/>
  <c r="O39" i="4"/>
  <c r="P39" i="4"/>
  <c r="Q39" i="4"/>
  <c r="DI39" i="4"/>
  <c r="CF39" i="4"/>
  <c r="O40" i="4"/>
  <c r="P40" i="4"/>
  <c r="Q40" i="4"/>
  <c r="CF40" i="4"/>
  <c r="O41" i="4"/>
  <c r="P41" i="4"/>
  <c r="Q41" i="4"/>
  <c r="DK41" i="4"/>
  <c r="CF41" i="4"/>
  <c r="O42" i="4"/>
  <c r="P42" i="4"/>
  <c r="Q42" i="4"/>
  <c r="DN42" i="4"/>
  <c r="CF42" i="4"/>
  <c r="O43" i="4"/>
  <c r="P43" i="4"/>
  <c r="Q43" i="4"/>
  <c r="DP43" i="4"/>
  <c r="CF43" i="4"/>
  <c r="O44" i="4"/>
  <c r="P44" i="4"/>
  <c r="Q44" i="4"/>
  <c r="DP44" i="4"/>
  <c r="CF44" i="4"/>
  <c r="O45" i="4"/>
  <c r="P45" i="4"/>
  <c r="Q45" i="4"/>
  <c r="DO45" i="4"/>
  <c r="CF45" i="4"/>
  <c r="O46" i="4"/>
  <c r="P46" i="4"/>
  <c r="Q46" i="4"/>
  <c r="DO46" i="4"/>
  <c r="CF46" i="4"/>
  <c r="O47" i="4"/>
  <c r="P47" i="4"/>
  <c r="Q47" i="4"/>
  <c r="CO47" i="4"/>
  <c r="DF47" i="4"/>
  <c r="CF47" i="4"/>
  <c r="O48" i="4"/>
  <c r="P48" i="4"/>
  <c r="Q48" i="4"/>
  <c r="DN48" i="4"/>
  <c r="CF48" i="4"/>
  <c r="O49" i="4"/>
  <c r="P49" i="4"/>
  <c r="Q49" i="4"/>
  <c r="DM49" i="4"/>
  <c r="CF49" i="4"/>
  <c r="O50" i="4"/>
  <c r="P50" i="4"/>
  <c r="Q50" i="4"/>
  <c r="CQ50" i="4"/>
  <c r="CS50" i="4"/>
  <c r="CT50" i="4"/>
  <c r="CU50" i="4"/>
  <c r="DH50" i="4"/>
  <c r="CF50" i="4"/>
  <c r="O51" i="4"/>
  <c r="P51" i="4"/>
  <c r="Q51" i="4"/>
  <c r="DL51" i="4"/>
  <c r="CF51" i="4"/>
  <c r="O52" i="4"/>
  <c r="P52" i="4"/>
  <c r="Q52" i="4"/>
  <c r="CR52" i="4"/>
  <c r="CS52" i="4"/>
  <c r="CT52" i="4"/>
  <c r="CW52" i="4"/>
  <c r="DC52" i="4"/>
  <c r="CF52" i="4"/>
  <c r="O53" i="4"/>
  <c r="P53" i="4"/>
  <c r="Q53" i="4"/>
  <c r="DJ53" i="4"/>
  <c r="CF53" i="4"/>
  <c r="O54" i="4"/>
  <c r="P54" i="4"/>
  <c r="Q54" i="4"/>
  <c r="DM54" i="4"/>
  <c r="CF54" i="4"/>
  <c r="O55" i="4"/>
  <c r="P55" i="4"/>
  <c r="Q55" i="4"/>
  <c r="DH55" i="4"/>
  <c r="CF55" i="4"/>
  <c r="Y163" i="4"/>
  <c r="A67" i="4" s="1"/>
  <c r="Z163" i="4"/>
  <c r="B67" i="4" s="1"/>
  <c r="AA163" i="4"/>
  <c r="C67" i="4" s="1"/>
  <c r="AB163" i="4"/>
  <c r="D67" i="4" s="1"/>
  <c r="AC163" i="4"/>
  <c r="E67" i="4" s="1"/>
  <c r="AD163" i="4"/>
  <c r="F67" i="4" s="1"/>
  <c r="AE163" i="4"/>
  <c r="G67" i="4" s="1"/>
  <c r="O56" i="4"/>
  <c r="P56" i="4"/>
  <c r="Q56" i="4"/>
  <c r="DJ56" i="4"/>
  <c r="CF56" i="4"/>
  <c r="Y164" i="4"/>
  <c r="A68" i="4" s="1"/>
  <c r="Z164" i="4"/>
  <c r="B68" i="4" s="1"/>
  <c r="AA164" i="4"/>
  <c r="C68" i="4" s="1"/>
  <c r="AB164" i="4"/>
  <c r="D68" i="4" s="1"/>
  <c r="AC164" i="4"/>
  <c r="E68" i="4" s="1"/>
  <c r="AD164" i="4"/>
  <c r="F68" i="4" s="1"/>
  <c r="AE164" i="4"/>
  <c r="G68" i="4" s="1"/>
  <c r="O57" i="4"/>
  <c r="P57" i="4"/>
  <c r="Q57" i="4"/>
  <c r="CF57" i="4"/>
  <c r="O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O59" i="4"/>
  <c r="DG59" i="4"/>
  <c r="O60" i="4"/>
  <c r="DG60" i="4"/>
  <c r="O61" i="4"/>
  <c r="CO61" i="4"/>
  <c r="CW61" i="4"/>
  <c r="DC61" i="4"/>
  <c r="CG62" i="4"/>
  <c r="CH62" i="4"/>
  <c r="CI62" i="4"/>
  <c r="O62" i="4"/>
  <c r="CG63" i="4"/>
  <c r="CH63" i="4"/>
  <c r="CI63" i="4"/>
  <c r="CJ63" i="4"/>
  <c r="CK63" i="4"/>
  <c r="CL63" i="4"/>
  <c r="O63" i="4"/>
  <c r="CG64" i="4"/>
  <c r="CH64" i="4"/>
  <c r="CI64" i="4"/>
  <c r="CJ64" i="4"/>
  <c r="CK64" i="4"/>
  <c r="O64" i="4"/>
  <c r="CG65" i="4"/>
  <c r="CH65" i="4"/>
  <c r="CI65" i="4"/>
  <c r="CJ65" i="4"/>
  <c r="CK65" i="4"/>
  <c r="CL65" i="4"/>
  <c r="CM65" i="4"/>
  <c r="CN65" i="4"/>
  <c r="O65" i="4"/>
  <c r="CG66" i="4"/>
  <c r="CH66" i="4"/>
  <c r="CI66" i="4"/>
  <c r="CJ66" i="4"/>
  <c r="CK66" i="4"/>
  <c r="CL66" i="4"/>
  <c r="CM66" i="4"/>
  <c r="CN66" i="4"/>
  <c r="O66" i="4"/>
  <c r="CG67" i="4"/>
  <c r="CH67" i="4"/>
  <c r="CI67" i="4"/>
  <c r="CJ67" i="4"/>
  <c r="CK67" i="4"/>
  <c r="CL67" i="4"/>
  <c r="CM67" i="4"/>
  <c r="CN67" i="4"/>
  <c r="O67" i="4"/>
  <c r="CG68" i="4"/>
  <c r="CH68" i="4"/>
  <c r="CI68" i="4"/>
  <c r="CJ68" i="4"/>
  <c r="CK68" i="4"/>
  <c r="CL68" i="4"/>
  <c r="CM68" i="4"/>
  <c r="CN68" i="4"/>
  <c r="CO68" i="4"/>
  <c r="CP68" i="4"/>
  <c r="O68" i="4"/>
  <c r="CG69" i="4"/>
  <c r="CH69" i="4"/>
  <c r="CI69" i="4"/>
  <c r="CJ69" i="4"/>
  <c r="CK69" i="4"/>
  <c r="CL69" i="4"/>
  <c r="CM69" i="4"/>
  <c r="O69" i="4"/>
  <c r="CG70" i="4"/>
  <c r="CH70" i="4"/>
  <c r="CI70" i="4"/>
  <c r="CJ70" i="4"/>
  <c r="CK70" i="4"/>
  <c r="CL70" i="4"/>
  <c r="CM70" i="4"/>
  <c r="O70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O71" i="4"/>
  <c r="DZ72" i="4"/>
  <c r="O72" i="4"/>
  <c r="DZ73" i="4"/>
  <c r="O73" i="4"/>
  <c r="DZ74" i="4"/>
  <c r="EB74" i="4"/>
  <c r="DZ75" i="4"/>
  <c r="O75" i="4"/>
  <c r="DZ76" i="4"/>
  <c r="O76" i="4"/>
  <c r="DZ77" i="4"/>
  <c r="O77" i="4"/>
  <c r="DZ78" i="4"/>
  <c r="O78" i="4"/>
  <c r="DZ79" i="4"/>
  <c r="EB79" i="4"/>
  <c r="T79" i="4" s="1"/>
  <c r="DZ80" i="4"/>
  <c r="O80" i="4"/>
  <c r="DZ81" i="4"/>
  <c r="EB81" i="4"/>
  <c r="T81" i="4" s="1"/>
  <c r="DZ82" i="4"/>
  <c r="O82" i="4"/>
  <c r="DZ83" i="4"/>
  <c r="O83" i="4"/>
  <c r="DZ84" i="4"/>
  <c r="EB84" i="4"/>
  <c r="T84" i="4" s="1"/>
  <c r="DZ85" i="4"/>
  <c r="O85" i="4"/>
  <c r="DZ86" i="4"/>
  <c r="O86" i="4"/>
  <c r="DZ87" i="4"/>
  <c r="O87" i="4"/>
  <c r="DZ88" i="4"/>
  <c r="O88" i="4"/>
  <c r="DZ89" i="4"/>
  <c r="O89" i="4"/>
  <c r="DZ90" i="4"/>
  <c r="O90" i="4"/>
  <c r="DZ91" i="4"/>
  <c r="O91" i="4"/>
  <c r="DZ92" i="4"/>
  <c r="EB92" i="4"/>
  <c r="T92" i="4" s="1"/>
  <c r="DZ93" i="4"/>
  <c r="O93" i="4"/>
  <c r="DZ94" i="4"/>
  <c r="O94" i="4"/>
  <c r="DZ95" i="4"/>
  <c r="O95" i="4"/>
  <c r="DZ96" i="4"/>
  <c r="EB96" i="4"/>
  <c r="T96" i="4" s="1"/>
  <c r="DZ97" i="4"/>
  <c r="O97" i="4"/>
  <c r="DZ98" i="4"/>
  <c r="O98" i="4"/>
  <c r="DZ99" i="4"/>
  <c r="O99" i="4"/>
  <c r="DZ100" i="4"/>
  <c r="EB100" i="4"/>
  <c r="T100" i="4" s="1"/>
  <c r="DZ101" i="4"/>
  <c r="O101" i="4"/>
  <c r="DZ102" i="4"/>
  <c r="O102" i="4"/>
  <c r="DZ103" i="4"/>
  <c r="O103" i="4"/>
  <c r="DZ104" i="4"/>
  <c r="O104" i="4"/>
  <c r="DZ105" i="4"/>
  <c r="EB105" i="4"/>
  <c r="T105" i="4" s="1"/>
  <c r="DZ106" i="4"/>
  <c r="O106" i="4"/>
  <c r="DZ107" i="4"/>
  <c r="O107" i="4"/>
  <c r="DZ108" i="4"/>
  <c r="O108" i="4"/>
  <c r="DZ109" i="4"/>
  <c r="O109" i="4"/>
  <c r="DZ110" i="4"/>
  <c r="EB110" i="4"/>
  <c r="T110" i="4" s="1"/>
  <c r="DZ111" i="4"/>
  <c r="O111" i="4"/>
  <c r="DZ112" i="4"/>
  <c r="O112" i="4"/>
  <c r="DZ113" i="4"/>
  <c r="EB113" i="4"/>
  <c r="T113" i="4" s="1"/>
  <c r="DZ114" i="4"/>
  <c r="DZ115" i="4"/>
  <c r="O115" i="4"/>
  <c r="DZ116" i="4"/>
  <c r="EB116" i="4"/>
  <c r="DZ117" i="4"/>
  <c r="EB117" i="4"/>
  <c r="DZ118" i="4"/>
  <c r="O118" i="4"/>
  <c r="DZ119" i="4"/>
  <c r="O119" i="4"/>
  <c r="DZ120" i="4"/>
  <c r="O120" i="4"/>
  <c r="DZ121" i="4"/>
  <c r="O121" i="4"/>
  <c r="DZ122" i="4"/>
  <c r="O122" i="4"/>
  <c r="DZ123" i="4"/>
  <c r="EB123" i="4"/>
  <c r="DZ124" i="4"/>
  <c r="EB124" i="4"/>
  <c r="DZ125" i="4"/>
  <c r="O125" i="4"/>
  <c r="DZ126" i="4"/>
  <c r="O126" i="4"/>
  <c r="DZ127" i="4"/>
  <c r="O127" i="4"/>
  <c r="DZ128" i="4"/>
  <c r="EB128" i="4"/>
  <c r="DZ129" i="4"/>
  <c r="O129" i="4"/>
  <c r="DZ130" i="4"/>
  <c r="EB130" i="4"/>
  <c r="DZ131" i="4"/>
  <c r="O131" i="4"/>
  <c r="DZ132" i="4"/>
  <c r="O132" i="4"/>
  <c r="DZ133" i="4"/>
  <c r="O133" i="4"/>
  <c r="DZ134" i="4"/>
  <c r="O134" i="4"/>
  <c r="DZ135" i="4"/>
  <c r="O135" i="4"/>
  <c r="DZ136" i="4"/>
  <c r="O136" i="4"/>
  <c r="DZ137" i="4"/>
  <c r="EB137" i="4"/>
  <c r="DZ138" i="4"/>
  <c r="O138" i="4"/>
  <c r="DZ139" i="4"/>
  <c r="O139" i="4"/>
  <c r="DZ140" i="4"/>
  <c r="EB140" i="4"/>
  <c r="DZ141" i="4"/>
  <c r="O141" i="4"/>
  <c r="DZ142" i="4"/>
  <c r="O142" i="4"/>
  <c r="DZ143" i="4"/>
  <c r="O143" i="4"/>
  <c r="DZ144" i="4"/>
  <c r="EB144" i="4"/>
  <c r="DZ145" i="4"/>
  <c r="O145" i="4"/>
  <c r="DZ146" i="4"/>
  <c r="O146" i="4"/>
  <c r="DZ147" i="4"/>
  <c r="O147" i="4"/>
  <c r="DZ148" i="4"/>
  <c r="EB148" i="4"/>
  <c r="DZ149" i="4"/>
  <c r="O149" i="4"/>
  <c r="DZ150" i="4"/>
  <c r="DZ151" i="4"/>
  <c r="O151" i="4"/>
  <c r="DZ152" i="4"/>
  <c r="O152" i="4"/>
  <c r="DZ153" i="4"/>
  <c r="O153" i="4"/>
  <c r="DZ154" i="4"/>
  <c r="O154" i="4"/>
  <c r="DZ155" i="4"/>
  <c r="O155" i="4"/>
  <c r="DZ156" i="4"/>
  <c r="O156" i="4"/>
  <c r="DZ157" i="4"/>
  <c r="O157" i="4"/>
  <c r="DZ158" i="4"/>
  <c r="O158" i="4"/>
  <c r="DZ159" i="4"/>
  <c r="O159" i="4"/>
  <c r="DZ160" i="4"/>
  <c r="O160" i="4"/>
  <c r="DZ161" i="4"/>
  <c r="O161" i="4"/>
  <c r="DZ162" i="4"/>
  <c r="O162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O74" i="4"/>
  <c r="CF74" i="4"/>
  <c r="CF75" i="4"/>
  <c r="CF76" i="4"/>
  <c r="CF77" i="4"/>
  <c r="CF78" i="4"/>
  <c r="O79" i="4"/>
  <c r="CF79" i="4"/>
  <c r="CF80" i="4"/>
  <c r="O81" i="4"/>
  <c r="CF81" i="4"/>
  <c r="CF82" i="4"/>
  <c r="CF83" i="4"/>
  <c r="O84" i="4"/>
  <c r="CF84" i="4"/>
  <c r="CF85" i="4"/>
  <c r="CF86" i="4"/>
  <c r="CF87" i="4"/>
  <c r="CF88" i="4"/>
  <c r="CF89" i="4"/>
  <c r="CF90" i="4"/>
  <c r="CF91" i="4"/>
  <c r="O92" i="4"/>
  <c r="CF92" i="4"/>
  <c r="CF93" i="4"/>
  <c r="CF94" i="4"/>
  <c r="CF95" i="4"/>
  <c r="O96" i="4"/>
  <c r="CF96" i="4"/>
  <c r="CF97" i="4"/>
  <c r="CF98" i="4"/>
  <c r="CF99" i="4"/>
  <c r="O100" i="4"/>
  <c r="CF100" i="4"/>
  <c r="CF101" i="4"/>
  <c r="CF102" i="4"/>
  <c r="CF103" i="4"/>
  <c r="CF104" i="4"/>
  <c r="O105" i="4"/>
  <c r="CF105" i="4"/>
  <c r="CF106" i="4"/>
  <c r="CF107" i="4"/>
  <c r="CF108" i="4"/>
  <c r="CF109" i="4"/>
  <c r="O110" i="4"/>
  <c r="CF110" i="4"/>
  <c r="CF111" i="4"/>
  <c r="CF112" i="4"/>
  <c r="O113" i="4"/>
  <c r="CF113" i="4"/>
  <c r="O114" i="4"/>
  <c r="CF114" i="4"/>
  <c r="CF115" i="4"/>
  <c r="O116" i="4"/>
  <c r="CF116" i="4"/>
  <c r="O117" i="4"/>
  <c r="CF117" i="4"/>
  <c r="CF118" i="4"/>
  <c r="CF119" i="4"/>
  <c r="CF120" i="4"/>
  <c r="CF121" i="4"/>
  <c r="CF122" i="4"/>
  <c r="O123" i="4"/>
  <c r="CF123" i="4"/>
  <c r="O124" i="4"/>
  <c r="CF124" i="4"/>
  <c r="CF125" i="4"/>
  <c r="CF126" i="4"/>
  <c r="CF127" i="4"/>
  <c r="O128" i="4"/>
  <c r="CF128" i="4"/>
  <c r="CF129" i="4"/>
  <c r="O130" i="4"/>
  <c r="CF130" i="4"/>
  <c r="CF131" i="4"/>
  <c r="CF132" i="4"/>
  <c r="CF133" i="4"/>
  <c r="CF134" i="4"/>
  <c r="CF135" i="4"/>
  <c r="CF136" i="4"/>
  <c r="O137" i="4"/>
  <c r="CF137" i="4"/>
  <c r="CF138" i="4"/>
  <c r="CF139" i="4"/>
  <c r="O140" i="4"/>
  <c r="CF140" i="4"/>
  <c r="CF141" i="4"/>
  <c r="CF142" i="4"/>
  <c r="CF143" i="4"/>
  <c r="O144" i="4"/>
  <c r="CF144" i="4"/>
  <c r="CF145" i="4"/>
  <c r="CF146" i="4"/>
  <c r="CF147" i="4"/>
  <c r="O148" i="4"/>
  <c r="CF148" i="4"/>
  <c r="CF149" i="4"/>
  <c r="O150" i="4"/>
  <c r="CF150" i="4"/>
  <c r="CF151" i="4"/>
  <c r="CF152" i="4"/>
  <c r="CF153" i="4"/>
  <c r="CF154" i="4"/>
  <c r="CF155" i="4"/>
  <c r="CF156" i="4"/>
  <c r="CF157" i="4"/>
  <c r="CF158" i="4"/>
  <c r="CF159" i="4"/>
  <c r="CF160" i="4"/>
  <c r="CF161" i="4"/>
  <c r="CF162" i="4"/>
  <c r="I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B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DN163" i="4"/>
  <c r="DO163" i="4"/>
  <c r="DP163" i="4"/>
  <c r="DQ163" i="4"/>
  <c r="DR163" i="4"/>
  <c r="DS163" i="4"/>
  <c r="DT163" i="4"/>
  <c r="DU163" i="4"/>
  <c r="DV163" i="4"/>
  <c r="DW163" i="4"/>
  <c r="DX163" i="4"/>
  <c r="DY163" i="4"/>
  <c r="DZ163" i="4"/>
  <c r="EB163" i="4"/>
  <c r="I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AF164" i="4"/>
  <c r="M165" i="4"/>
  <c r="N165" i="4"/>
  <c r="R165" i="4"/>
  <c r="S165" i="4"/>
  <c r="M166" i="4"/>
  <c r="N166" i="4"/>
  <c r="R166" i="4"/>
  <c r="S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B166" i="4"/>
  <c r="M167" i="4"/>
  <c r="N167" i="4"/>
  <c r="R167" i="4"/>
  <c r="S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B167" i="4"/>
  <c r="S169" i="4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E3" i="1"/>
  <c r="N3" i="1"/>
  <c r="AD73" i="1" s="1"/>
  <c r="D6" i="1" s="1"/>
  <c r="N4" i="1"/>
  <c r="AA73" i="1"/>
  <c r="D3" i="1"/>
  <c r="E4" i="1"/>
  <c r="F4" i="1" s="1"/>
  <c r="BX2" i="1" s="1"/>
  <c r="BX3" i="1" s="1"/>
  <c r="AB73" i="1"/>
  <c r="D4" i="1" s="1"/>
  <c r="E5" i="1"/>
  <c r="F5" i="1" s="1"/>
  <c r="BY2" i="1" s="1"/>
  <c r="AC73" i="1"/>
  <c r="D5" i="1" s="1"/>
  <c r="E6" i="1"/>
  <c r="F6" i="1"/>
  <c r="BZ2" i="1" s="1"/>
  <c r="E7" i="1"/>
  <c r="AE73" i="1"/>
  <c r="D7" i="1"/>
  <c r="F7" i="1" s="1"/>
  <c r="CA2" i="1" s="1"/>
  <c r="E8" i="1"/>
  <c r="F8" i="1" s="1"/>
  <c r="CB2" i="1" s="1"/>
  <c r="AF73" i="1"/>
  <c r="D8" i="1" s="1"/>
  <c r="E9" i="1"/>
  <c r="F9" i="1" s="1"/>
  <c r="AG73" i="1"/>
  <c r="D9" i="1" s="1"/>
  <c r="CC2" i="1"/>
  <c r="E10" i="1"/>
  <c r="E11" i="1"/>
  <c r="AI73" i="1"/>
  <c r="D11" i="1"/>
  <c r="F11" i="1" s="1"/>
  <c r="CE2" i="1" s="1"/>
  <c r="E12" i="1"/>
  <c r="F12" i="1" s="1"/>
  <c r="CF2" i="1" s="1"/>
  <c r="CF5" i="1" s="1"/>
  <c r="AJ73" i="1"/>
  <c r="D12" i="1" s="1"/>
  <c r="E13" i="1"/>
  <c r="F13" i="1" s="1"/>
  <c r="CG2" i="1" s="1"/>
  <c r="AK73" i="1"/>
  <c r="D13" i="1" s="1"/>
  <c r="E14" i="1"/>
  <c r="E15" i="1"/>
  <c r="AM73" i="1"/>
  <c r="D15" i="1"/>
  <c r="F15" i="1" s="1"/>
  <c r="CI2" i="1" s="1"/>
  <c r="E16" i="1"/>
  <c r="F16" i="1" s="1"/>
  <c r="CJ2" i="1" s="1"/>
  <c r="AN73" i="1"/>
  <c r="D16" i="1" s="1"/>
  <c r="E17" i="1"/>
  <c r="F17" i="1" s="1"/>
  <c r="AO73" i="1"/>
  <c r="D17" i="1" s="1"/>
  <c r="CK2" i="1"/>
  <c r="E18" i="1"/>
  <c r="E19" i="1"/>
  <c r="AQ73" i="1"/>
  <c r="D19" i="1"/>
  <c r="F19" i="1" s="1"/>
  <c r="CM2" i="1" s="1"/>
  <c r="E20" i="1"/>
  <c r="F20" i="1" s="1"/>
  <c r="CN2" i="1" s="1"/>
  <c r="CN3" i="1" s="1"/>
  <c r="AR73" i="1"/>
  <c r="D20" i="1" s="1"/>
  <c r="E21" i="1"/>
  <c r="F21" i="1" s="1"/>
  <c r="CO2" i="1" s="1"/>
  <c r="AS73" i="1"/>
  <c r="D21" i="1" s="1"/>
  <c r="E22" i="1"/>
  <c r="E23" i="1"/>
  <c r="AU73" i="1"/>
  <c r="D23" i="1"/>
  <c r="F23" i="1" s="1"/>
  <c r="CQ2" i="1" s="1"/>
  <c r="E24" i="1"/>
  <c r="F24" i="1" s="1"/>
  <c r="CR2" i="1" s="1"/>
  <c r="AV73" i="1"/>
  <c r="D24" i="1" s="1"/>
  <c r="E25" i="1"/>
  <c r="F25" i="1" s="1"/>
  <c r="AW73" i="1"/>
  <c r="D25" i="1" s="1"/>
  <c r="CS2" i="1"/>
  <c r="E26" i="1"/>
  <c r="E27" i="1"/>
  <c r="AY73" i="1"/>
  <c r="D27" i="1"/>
  <c r="F27" i="1" s="1"/>
  <c r="CU2" i="1" s="1"/>
  <c r="E28" i="1"/>
  <c r="F28" i="1" s="1"/>
  <c r="CV2" i="1" s="1"/>
  <c r="CV3" i="1" s="1"/>
  <c r="AZ73" i="1"/>
  <c r="D28" i="1" s="1"/>
  <c r="E29" i="1"/>
  <c r="F29" i="1" s="1"/>
  <c r="CW2" i="1" s="1"/>
  <c r="BA73" i="1"/>
  <c r="D29" i="1" s="1"/>
  <c r="E30" i="1"/>
  <c r="E31" i="1"/>
  <c r="BC73" i="1"/>
  <c r="D31" i="1"/>
  <c r="F31" i="1" s="1"/>
  <c r="CY2" i="1" s="1"/>
  <c r="E32" i="1"/>
  <c r="F32" i="1" s="1"/>
  <c r="CZ2" i="1" s="1"/>
  <c r="BD73" i="1"/>
  <c r="D32" i="1" s="1"/>
  <c r="E33" i="1"/>
  <c r="F33" i="1" s="1"/>
  <c r="BE73" i="1"/>
  <c r="D33" i="1" s="1"/>
  <c r="DA2" i="1"/>
  <c r="E34" i="1"/>
  <c r="E35" i="1"/>
  <c r="BG73" i="1"/>
  <c r="D35" i="1"/>
  <c r="F35" i="1" s="1"/>
  <c r="DC2" i="1" s="1"/>
  <c r="DC3" i="1" s="1"/>
  <c r="E36" i="1"/>
  <c r="F36" i="1" s="1"/>
  <c r="DD2" i="1" s="1"/>
  <c r="DD3" i="1" s="1"/>
  <c r="BH73" i="1"/>
  <c r="D36" i="1" s="1"/>
  <c r="E37" i="1"/>
  <c r="F37" i="1" s="1"/>
  <c r="DE2" i="1" s="1"/>
  <c r="BI73" i="1"/>
  <c r="D37" i="1" s="1"/>
  <c r="E38" i="1"/>
  <c r="E39" i="1"/>
  <c r="BK73" i="1"/>
  <c r="D39" i="1"/>
  <c r="F39" i="1" s="1"/>
  <c r="DG2" i="1" s="1"/>
  <c r="E40" i="1"/>
  <c r="F40" i="1" s="1"/>
  <c r="DH2" i="1" s="1"/>
  <c r="BL73" i="1"/>
  <c r="D40" i="1" s="1"/>
  <c r="E41" i="1"/>
  <c r="F41" i="1" s="1"/>
  <c r="BM73" i="1"/>
  <c r="D41" i="1" s="1"/>
  <c r="DI2" i="1"/>
  <c r="E42" i="1"/>
  <c r="E43" i="1"/>
  <c r="BO73" i="1"/>
  <c r="D43" i="1"/>
  <c r="F43" i="1" s="1"/>
  <c r="DK2" i="1" s="1"/>
  <c r="E44" i="1"/>
  <c r="F44" i="1" s="1"/>
  <c r="DL2" i="1" s="1"/>
  <c r="DL3" i="1" s="1"/>
  <c r="BP73" i="1"/>
  <c r="D44" i="1" s="1"/>
  <c r="E45" i="1"/>
  <c r="F45" i="1" s="1"/>
  <c r="DM2" i="1" s="1"/>
  <c r="BQ73" i="1"/>
  <c r="D45" i="1" s="1"/>
  <c r="E46" i="1"/>
  <c r="E47" i="1"/>
  <c r="BS73" i="1"/>
  <c r="D47" i="1"/>
  <c r="F47" i="1" s="1"/>
  <c r="DO2" i="1" s="1"/>
  <c r="E48" i="1"/>
  <c r="F48" i="1" s="1"/>
  <c r="DP2" i="1" s="1"/>
  <c r="BT73" i="1"/>
  <c r="D48" i="1" s="1"/>
  <c r="CA3" i="1"/>
  <c r="CE3" i="1"/>
  <c r="CF3" i="1"/>
  <c r="CI3" i="1"/>
  <c r="CM3" i="1"/>
  <c r="CQ3" i="1"/>
  <c r="CU3" i="1"/>
  <c r="CY3" i="1"/>
  <c r="DG3" i="1"/>
  <c r="DK3" i="1"/>
  <c r="DO3" i="1"/>
  <c r="X3" i="1"/>
  <c r="Y3" i="1"/>
  <c r="BV3" i="1"/>
  <c r="A4" i="1"/>
  <c r="BX4" i="1"/>
  <c r="CF4" i="1"/>
  <c r="CJ4" i="1"/>
  <c r="CN4" i="1"/>
  <c r="CY4" i="1"/>
  <c r="DD4" i="1"/>
  <c r="DL4" i="1"/>
  <c r="X4" i="1"/>
  <c r="Y4" i="1"/>
  <c r="BV4" i="1"/>
  <c r="A5" i="1"/>
  <c r="N5" i="1"/>
  <c r="BX5" i="1"/>
  <c r="CJ5" i="1"/>
  <c r="CN5" i="1"/>
  <c r="CV5" i="1"/>
  <c r="CZ5" i="1"/>
  <c r="DD5" i="1"/>
  <c r="DP5" i="1"/>
  <c r="X5" i="1"/>
  <c r="Y5" i="1"/>
  <c r="BV5" i="1"/>
  <c r="A6" i="1"/>
  <c r="N6" i="1"/>
  <c r="BX6" i="1"/>
  <c r="CF6" i="1"/>
  <c r="CG6" i="1"/>
  <c r="CH6" i="1"/>
  <c r="CM6" i="1"/>
  <c r="CN6" i="1"/>
  <c r="CO6" i="1"/>
  <c r="CU6" i="1"/>
  <c r="CZ6" i="1"/>
  <c r="DD6" i="1"/>
  <c r="DP6" i="1"/>
  <c r="X6" i="1"/>
  <c r="Y6" i="1"/>
  <c r="BV6" i="1"/>
  <c r="A7" i="1"/>
  <c r="N7" i="1"/>
  <c r="BX7" i="1"/>
  <c r="CF7" i="1"/>
  <c r="CN7" i="1"/>
  <c r="CV7" i="1"/>
  <c r="DD7" i="1"/>
  <c r="DJ7" i="1"/>
  <c r="DP7" i="1"/>
  <c r="X7" i="1"/>
  <c r="Y7" i="1"/>
  <c r="BV7" i="1"/>
  <c r="A8" i="1"/>
  <c r="N8" i="1"/>
  <c r="BX8" i="1"/>
  <c r="CF8" i="1"/>
  <c r="CM8" i="1"/>
  <c r="CN8" i="1"/>
  <c r="CT8" i="1"/>
  <c r="CV8" i="1"/>
  <c r="DD8" i="1"/>
  <c r="DL8" i="1"/>
  <c r="X8" i="1"/>
  <c r="Y8" i="1"/>
  <c r="BV8" i="1"/>
  <c r="A9" i="1"/>
  <c r="N9" i="1"/>
  <c r="BX9" i="1"/>
  <c r="CJ9" i="1"/>
  <c r="CN9" i="1"/>
  <c r="CZ9" i="1"/>
  <c r="DD9" i="1"/>
  <c r="DP9" i="1"/>
  <c r="X9" i="1"/>
  <c r="Y9" i="1"/>
  <c r="BV9" i="1"/>
  <c r="A10" i="1"/>
  <c r="N10" i="1"/>
  <c r="BX10" i="1"/>
  <c r="CF10" i="1"/>
  <c r="CN10" i="1"/>
  <c r="CV10" i="1"/>
  <c r="DD10" i="1"/>
  <c r="DH10" i="1"/>
  <c r="DK10" i="1"/>
  <c r="DP10" i="1"/>
  <c r="X10" i="1"/>
  <c r="Y10" i="1"/>
  <c r="BV10" i="1"/>
  <c r="A11" i="1"/>
  <c r="N11" i="1"/>
  <c r="BX11" i="1"/>
  <c r="CF11" i="1"/>
  <c r="CG11" i="1"/>
  <c r="CH11" i="1"/>
  <c r="CI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V11" i="1"/>
  <c r="W11" i="1"/>
  <c r="BV11" i="1"/>
  <c r="A12" i="1"/>
  <c r="N12" i="1"/>
  <c r="BX12" i="1"/>
  <c r="CF12" i="1"/>
  <c r="CJ12" i="1"/>
  <c r="CN12" i="1"/>
  <c r="CZ12" i="1"/>
  <c r="DD12" i="1"/>
  <c r="DG12" i="1"/>
  <c r="DL12" i="1"/>
  <c r="X12" i="1"/>
  <c r="Y12" i="1"/>
  <c r="BV12" i="1"/>
  <c r="A13" i="1"/>
  <c r="N13" i="1"/>
  <c r="BX13" i="1"/>
  <c r="CC13" i="1"/>
  <c r="CF13" i="1"/>
  <c r="CK13" i="1"/>
  <c r="CN13" i="1"/>
  <c r="CS13" i="1"/>
  <c r="CV13" i="1"/>
  <c r="DA13" i="1"/>
  <c r="DD13" i="1"/>
  <c r="DI13" i="1"/>
  <c r="DL13" i="1"/>
  <c r="X13" i="1"/>
  <c r="Y13" i="1"/>
  <c r="BV13" i="1"/>
  <c r="A14" i="1"/>
  <c r="A15" i="1" s="1"/>
  <c r="A16" i="1" s="1"/>
  <c r="A17" i="1" s="1"/>
  <c r="A18" i="1" s="1"/>
  <c r="N14" i="1"/>
  <c r="BX14" i="1"/>
  <c r="CB14" i="1"/>
  <c r="CF14" i="1"/>
  <c r="CJ14" i="1"/>
  <c r="CN14" i="1"/>
  <c r="CR14" i="1"/>
  <c r="CV14" i="1"/>
  <c r="CZ14" i="1"/>
  <c r="DD14" i="1"/>
  <c r="DH14" i="1"/>
  <c r="DI14" i="1"/>
  <c r="DL14" i="1"/>
  <c r="DM14" i="1"/>
  <c r="DP14" i="1"/>
  <c r="X14" i="1"/>
  <c r="Y14" i="1"/>
  <c r="BV14" i="1"/>
  <c r="N15" i="1"/>
  <c r="BX15" i="1"/>
  <c r="BY15" i="1"/>
  <c r="CF15" i="1"/>
  <c r="CN15" i="1"/>
  <c r="CO15" i="1"/>
  <c r="CV15" i="1"/>
  <c r="DD15" i="1"/>
  <c r="DE15" i="1"/>
  <c r="DL15" i="1"/>
  <c r="X15" i="1"/>
  <c r="Y15" i="1"/>
  <c r="BV15" i="1"/>
  <c r="N16" i="1"/>
  <c r="BX16" i="1"/>
  <c r="CF16" i="1"/>
  <c r="CG16" i="1"/>
  <c r="CI16" i="1"/>
  <c r="CJ16" i="1"/>
  <c r="CK16" i="1"/>
  <c r="CL16" i="1"/>
  <c r="CN16" i="1"/>
  <c r="CO16" i="1"/>
  <c r="CP16" i="1"/>
  <c r="CV16" i="1"/>
  <c r="DD16" i="1"/>
  <c r="DE16" i="1"/>
  <c r="DL16" i="1"/>
  <c r="X16" i="1"/>
  <c r="Y16" i="1"/>
  <c r="BV16" i="1"/>
  <c r="N17" i="1"/>
  <c r="BX17" i="1"/>
  <c r="CF17" i="1"/>
  <c r="CN17" i="1"/>
  <c r="CV17" i="1"/>
  <c r="DD17" i="1"/>
  <c r="DI17" i="1"/>
  <c r="DL17" i="1"/>
  <c r="X17" i="1"/>
  <c r="Y17" i="1"/>
  <c r="BV17" i="1"/>
  <c r="N18" i="1"/>
  <c r="BX18" i="1"/>
  <c r="CC18" i="1"/>
  <c r="CF18" i="1"/>
  <c r="CK18" i="1"/>
  <c r="CN18" i="1"/>
  <c r="CS18" i="1"/>
  <c r="CV18" i="1"/>
  <c r="DA18" i="1"/>
  <c r="DD18" i="1"/>
  <c r="DI18" i="1"/>
  <c r="DL18" i="1"/>
  <c r="X18" i="1"/>
  <c r="Y18" i="1"/>
  <c r="BV18" i="1"/>
  <c r="A19" i="1"/>
  <c r="A20" i="1" s="1"/>
  <c r="A21" i="1" s="1"/>
  <c r="A22" i="1" s="1"/>
  <c r="N19" i="1"/>
  <c r="BX19" i="1"/>
  <c r="CB19" i="1"/>
  <c r="CF19" i="1"/>
  <c r="CJ19" i="1"/>
  <c r="CN19" i="1"/>
  <c r="CR19" i="1"/>
  <c r="CU19" i="1"/>
  <c r="CV19" i="1"/>
  <c r="DD19" i="1"/>
  <c r="DE19" i="1"/>
  <c r="DL19" i="1"/>
  <c r="X19" i="1"/>
  <c r="Y19" i="1"/>
  <c r="BV19" i="1"/>
  <c r="N20" i="1"/>
  <c r="BX20" i="1"/>
  <c r="CF20" i="1"/>
  <c r="CN20" i="1"/>
  <c r="CV20" i="1"/>
  <c r="DD20" i="1"/>
  <c r="DL20" i="1"/>
  <c r="X20" i="1"/>
  <c r="Y20" i="1"/>
  <c r="BV20" i="1"/>
  <c r="N21" i="1"/>
  <c r="BX21" i="1"/>
  <c r="CC21" i="1"/>
  <c r="CF21" i="1"/>
  <c r="CK21" i="1"/>
  <c r="CM21" i="1"/>
  <c r="CN21" i="1"/>
  <c r="CQ21" i="1"/>
  <c r="CU21" i="1"/>
  <c r="CV21" i="1"/>
  <c r="CY21" i="1"/>
  <c r="DA21" i="1"/>
  <c r="DC21" i="1"/>
  <c r="DD21" i="1"/>
  <c r="DG21" i="1"/>
  <c r="DK21" i="1"/>
  <c r="DL21" i="1"/>
  <c r="DO21" i="1"/>
  <c r="X21" i="1"/>
  <c r="Y21" i="1"/>
  <c r="BV21" i="1"/>
  <c r="N22" i="1"/>
  <c r="BX22" i="1"/>
  <c r="CA22" i="1"/>
  <c r="CB22" i="1"/>
  <c r="CE22" i="1"/>
  <c r="CF22" i="1"/>
  <c r="CH22" i="1"/>
  <c r="CI22" i="1"/>
  <c r="CJ22" i="1"/>
  <c r="CK22" i="1"/>
  <c r="CL22" i="1"/>
  <c r="CM22" i="1"/>
  <c r="CN22" i="1"/>
  <c r="CO22" i="1"/>
  <c r="CP22" i="1"/>
  <c r="CQ22" i="1"/>
  <c r="CS22" i="1"/>
  <c r="CU22" i="1"/>
  <c r="CV22" i="1"/>
  <c r="CY22" i="1"/>
  <c r="DC22" i="1"/>
  <c r="DD22" i="1"/>
  <c r="DG22" i="1"/>
  <c r="DI22" i="1"/>
  <c r="DK22" i="1"/>
  <c r="DL22" i="1"/>
  <c r="DO22" i="1"/>
  <c r="X22" i="1"/>
  <c r="Y22" i="1"/>
  <c r="BV22" i="1"/>
  <c r="A23" i="1"/>
  <c r="N23" i="1"/>
  <c r="BX23" i="1"/>
  <c r="BY23" i="1"/>
  <c r="CA23" i="1"/>
  <c r="CE23" i="1"/>
  <c r="CF23" i="1"/>
  <c r="CI23" i="1"/>
  <c r="CJ23" i="1"/>
  <c r="CM23" i="1"/>
  <c r="CN23" i="1"/>
  <c r="CO23" i="1"/>
  <c r="CQ23" i="1"/>
  <c r="CU23" i="1"/>
  <c r="CV23" i="1"/>
  <c r="CY23" i="1"/>
  <c r="CZ23" i="1"/>
  <c r="DC23" i="1"/>
  <c r="DD23" i="1"/>
  <c r="DE23" i="1"/>
  <c r="DG23" i="1"/>
  <c r="DJ23" i="1"/>
  <c r="DK23" i="1"/>
  <c r="DL23" i="1"/>
  <c r="DM23" i="1"/>
  <c r="DN23" i="1"/>
  <c r="DO23" i="1"/>
  <c r="DP23" i="1"/>
  <c r="V23" i="1"/>
  <c r="W23" i="1"/>
  <c r="BV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N24" i="1"/>
  <c r="BX24" i="1"/>
  <c r="BY24" i="1"/>
  <c r="CA24" i="1"/>
  <c r="CE24" i="1"/>
  <c r="CF24" i="1"/>
  <c r="CI24" i="1"/>
  <c r="CJ24" i="1"/>
  <c r="CM24" i="1"/>
  <c r="CN24" i="1"/>
  <c r="CO24" i="1"/>
  <c r="CQ24" i="1"/>
  <c r="CU24" i="1"/>
  <c r="CV24" i="1"/>
  <c r="CY24" i="1"/>
  <c r="CZ24" i="1"/>
  <c r="DC24" i="1"/>
  <c r="DD24" i="1"/>
  <c r="DE24" i="1"/>
  <c r="DG24" i="1"/>
  <c r="DK24" i="1"/>
  <c r="DL24" i="1"/>
  <c r="DO24" i="1"/>
  <c r="DP24" i="1"/>
  <c r="X24" i="1"/>
  <c r="Y24" i="1"/>
  <c r="BV24" i="1"/>
  <c r="N25" i="1"/>
  <c r="BX25" i="1"/>
  <c r="CA25" i="1"/>
  <c r="CE25" i="1"/>
  <c r="CF25" i="1"/>
  <c r="CI25" i="1"/>
  <c r="CK25" i="1"/>
  <c r="CM25" i="1"/>
  <c r="CN25" i="1"/>
  <c r="CQ25" i="1"/>
  <c r="CU25" i="1"/>
  <c r="CV25" i="1"/>
  <c r="CY25" i="1"/>
  <c r="DA25" i="1"/>
  <c r="DC25" i="1"/>
  <c r="DD25" i="1"/>
  <c r="DG25" i="1"/>
  <c r="DK25" i="1"/>
  <c r="DL25" i="1"/>
  <c r="DO25" i="1"/>
  <c r="X25" i="1"/>
  <c r="Y25" i="1"/>
  <c r="BV25" i="1"/>
  <c r="N26" i="1"/>
  <c r="BX26" i="1"/>
  <c r="CA26" i="1"/>
  <c r="CB26" i="1"/>
  <c r="CE26" i="1"/>
  <c r="CF26" i="1"/>
  <c r="CI26" i="1"/>
  <c r="CM26" i="1"/>
  <c r="CN26" i="1"/>
  <c r="CQ26" i="1"/>
  <c r="CR26" i="1"/>
  <c r="CU26" i="1"/>
  <c r="CV26" i="1"/>
  <c r="CY26" i="1"/>
  <c r="DC26" i="1"/>
  <c r="DD26" i="1"/>
  <c r="DG26" i="1"/>
  <c r="DH26" i="1"/>
  <c r="DK26" i="1"/>
  <c r="DL26" i="1"/>
  <c r="DO26" i="1"/>
  <c r="X26" i="1"/>
  <c r="Y26" i="1"/>
  <c r="BV26" i="1"/>
  <c r="N27" i="1"/>
  <c r="BX27" i="1"/>
  <c r="CA27" i="1"/>
  <c r="CC27" i="1"/>
  <c r="CE27" i="1"/>
  <c r="CF27" i="1"/>
  <c r="CI27" i="1"/>
  <c r="CM27" i="1"/>
  <c r="CN27" i="1"/>
  <c r="CQ27" i="1"/>
  <c r="CS27" i="1"/>
  <c r="CU27" i="1"/>
  <c r="CV27" i="1"/>
  <c r="CY27" i="1"/>
  <c r="DC27" i="1"/>
  <c r="DD27" i="1"/>
  <c r="DG27" i="1"/>
  <c r="DI27" i="1"/>
  <c r="DK27" i="1"/>
  <c r="DL27" i="1"/>
  <c r="DO27" i="1"/>
  <c r="X27" i="1"/>
  <c r="Y27" i="1"/>
  <c r="BV27" i="1"/>
  <c r="N28" i="1"/>
  <c r="BX28" i="1"/>
  <c r="BY28" i="1"/>
  <c r="CA28" i="1"/>
  <c r="CE28" i="1"/>
  <c r="CF28" i="1"/>
  <c r="CI28" i="1"/>
  <c r="CJ28" i="1"/>
  <c r="CM28" i="1"/>
  <c r="CN28" i="1"/>
  <c r="CO28" i="1"/>
  <c r="CQ28" i="1"/>
  <c r="CU28" i="1"/>
  <c r="CV28" i="1"/>
  <c r="CY28" i="1"/>
  <c r="CZ28" i="1"/>
  <c r="DC28" i="1"/>
  <c r="DD28" i="1"/>
  <c r="DE28" i="1"/>
  <c r="DG28" i="1"/>
  <c r="DH28" i="1"/>
  <c r="DK28" i="1"/>
  <c r="DL28" i="1"/>
  <c r="DO28" i="1"/>
  <c r="DP28" i="1"/>
  <c r="V28" i="1"/>
  <c r="W28" i="1"/>
  <c r="BV28" i="1"/>
  <c r="N29" i="1"/>
  <c r="BX29" i="1"/>
  <c r="CA29" i="1"/>
  <c r="CB29" i="1"/>
  <c r="CE29" i="1"/>
  <c r="CF29" i="1"/>
  <c r="CG29" i="1"/>
  <c r="CI29" i="1"/>
  <c r="CM29" i="1"/>
  <c r="CN29" i="1"/>
  <c r="CQ29" i="1"/>
  <c r="CR29" i="1"/>
  <c r="CT29" i="1"/>
  <c r="CU29" i="1"/>
  <c r="CV29" i="1"/>
  <c r="CY29" i="1"/>
  <c r="DA29" i="1"/>
  <c r="DC29" i="1"/>
  <c r="DD29" i="1"/>
  <c r="DG29" i="1"/>
  <c r="DK29" i="1"/>
  <c r="DL29" i="1"/>
  <c r="DO29" i="1"/>
  <c r="X29" i="1"/>
  <c r="Y29" i="1"/>
  <c r="BV29" i="1"/>
  <c r="N30" i="1"/>
  <c r="BX30" i="1"/>
  <c r="CA30" i="1"/>
  <c r="CB30" i="1"/>
  <c r="CE30" i="1"/>
  <c r="CF30" i="1"/>
  <c r="CI30" i="1"/>
  <c r="CM30" i="1"/>
  <c r="CN30" i="1"/>
  <c r="CQ30" i="1"/>
  <c r="CR30" i="1"/>
  <c r="CU30" i="1"/>
  <c r="CV30" i="1"/>
  <c r="CY30" i="1"/>
  <c r="DC30" i="1"/>
  <c r="DD30" i="1"/>
  <c r="DG30" i="1"/>
  <c r="DH30" i="1"/>
  <c r="DK30" i="1"/>
  <c r="DL30" i="1"/>
  <c r="DO30" i="1"/>
  <c r="X30" i="1"/>
  <c r="Y30" i="1"/>
  <c r="BV30" i="1"/>
  <c r="N31" i="1"/>
  <c r="BX31" i="1"/>
  <c r="CA31" i="1"/>
  <c r="CC31" i="1"/>
  <c r="CE31" i="1"/>
  <c r="CF31" i="1"/>
  <c r="CG31" i="1"/>
  <c r="CH31" i="1"/>
  <c r="CI31" i="1"/>
  <c r="CJ31" i="1"/>
  <c r="CK31" i="1"/>
  <c r="CM31" i="1"/>
  <c r="CN31" i="1"/>
  <c r="CQ31" i="1"/>
  <c r="CR31" i="1"/>
  <c r="CU31" i="1"/>
  <c r="CV31" i="1"/>
  <c r="CY31" i="1"/>
  <c r="DB31" i="1"/>
  <c r="DC31" i="1"/>
  <c r="DD31" i="1"/>
  <c r="DG31" i="1"/>
  <c r="DK31" i="1"/>
  <c r="DL31" i="1"/>
  <c r="DO31" i="1"/>
  <c r="X31" i="1"/>
  <c r="Y31" i="1"/>
  <c r="BV31" i="1"/>
  <c r="N32" i="1"/>
  <c r="BX32" i="1"/>
  <c r="CA32" i="1"/>
  <c r="CE32" i="1"/>
  <c r="CF32" i="1"/>
  <c r="CI32" i="1"/>
  <c r="CM32" i="1"/>
  <c r="CN32" i="1"/>
  <c r="CQ32" i="1"/>
  <c r="CU32" i="1"/>
  <c r="CV32" i="1"/>
  <c r="CY32" i="1"/>
  <c r="DC32" i="1"/>
  <c r="DD32" i="1"/>
  <c r="DG32" i="1"/>
  <c r="DK32" i="1"/>
  <c r="DL32" i="1"/>
  <c r="DO32" i="1"/>
  <c r="X32" i="1"/>
  <c r="Y32" i="1"/>
  <c r="BV32" i="1"/>
  <c r="N33" i="1"/>
  <c r="BX33" i="1"/>
  <c r="CA33" i="1"/>
  <c r="CE33" i="1"/>
  <c r="CF33" i="1"/>
  <c r="CI33" i="1"/>
  <c r="CM33" i="1"/>
  <c r="CN33" i="1"/>
  <c r="CQ33" i="1"/>
  <c r="CU33" i="1"/>
  <c r="CV33" i="1"/>
  <c r="CY33" i="1"/>
  <c r="DC33" i="1"/>
  <c r="DD33" i="1"/>
  <c r="DG33" i="1"/>
  <c r="DK33" i="1"/>
  <c r="DL33" i="1"/>
  <c r="DO33" i="1"/>
  <c r="X33" i="1"/>
  <c r="Y33" i="1"/>
  <c r="BV33" i="1"/>
  <c r="N34" i="1"/>
  <c r="BX34" i="1"/>
  <c r="CA34" i="1"/>
  <c r="CE34" i="1"/>
  <c r="CF34" i="1"/>
  <c r="CI34" i="1"/>
  <c r="CM34" i="1"/>
  <c r="CN34" i="1"/>
  <c r="CQ34" i="1"/>
  <c r="CU34" i="1"/>
  <c r="CV34" i="1"/>
  <c r="CY34" i="1"/>
  <c r="DC34" i="1"/>
  <c r="DD34" i="1"/>
  <c r="DG34" i="1"/>
  <c r="DK34" i="1"/>
  <c r="DL34" i="1"/>
  <c r="DO34" i="1"/>
  <c r="X34" i="1"/>
  <c r="Y34" i="1"/>
  <c r="BV34" i="1"/>
  <c r="N35" i="1"/>
  <c r="BX35" i="1"/>
  <c r="CA35" i="1"/>
  <c r="CE35" i="1"/>
  <c r="CF35" i="1"/>
  <c r="CI35" i="1"/>
  <c r="CM35" i="1"/>
  <c r="CN35" i="1"/>
  <c r="CQ35" i="1"/>
  <c r="CU35" i="1"/>
  <c r="CV35" i="1"/>
  <c r="CY35" i="1"/>
  <c r="DA35" i="1"/>
  <c r="DC35" i="1"/>
  <c r="DD35" i="1"/>
  <c r="DG35" i="1"/>
  <c r="DK35" i="1"/>
  <c r="DL35" i="1"/>
  <c r="DO35" i="1"/>
  <c r="X35" i="1"/>
  <c r="Y35" i="1"/>
  <c r="BV35" i="1"/>
  <c r="N36" i="1"/>
  <c r="BX36" i="1"/>
  <c r="CA36" i="1"/>
  <c r="CE36" i="1"/>
  <c r="CF36" i="1"/>
  <c r="CI36" i="1"/>
  <c r="CM36" i="1"/>
  <c r="CN36" i="1"/>
  <c r="CQ36" i="1"/>
  <c r="CU36" i="1"/>
  <c r="CV36" i="1"/>
  <c r="CY36" i="1"/>
  <c r="DC36" i="1"/>
  <c r="DD36" i="1"/>
  <c r="DG36" i="1"/>
  <c r="DK36" i="1"/>
  <c r="DL36" i="1"/>
  <c r="DO36" i="1"/>
  <c r="X36" i="1"/>
  <c r="Y36" i="1"/>
  <c r="BV36" i="1"/>
  <c r="N37" i="1"/>
  <c r="BX37" i="1"/>
  <c r="CA37" i="1"/>
  <c r="CE37" i="1"/>
  <c r="CF37" i="1"/>
  <c r="CI37" i="1"/>
  <c r="CM37" i="1"/>
  <c r="CN37" i="1"/>
  <c r="CQ37" i="1"/>
  <c r="CR37" i="1"/>
  <c r="CU37" i="1"/>
  <c r="CV37" i="1"/>
  <c r="CY37" i="1"/>
  <c r="CZ37" i="1"/>
  <c r="DC37" i="1"/>
  <c r="DD37" i="1"/>
  <c r="DG37" i="1"/>
  <c r="DH37" i="1"/>
  <c r="DK37" i="1"/>
  <c r="DL37" i="1"/>
  <c r="DO37" i="1"/>
  <c r="DP37" i="1"/>
  <c r="X37" i="1"/>
  <c r="Y37" i="1"/>
  <c r="BV37" i="1"/>
  <c r="N38" i="1"/>
  <c r="BX38" i="1"/>
  <c r="CA38" i="1"/>
  <c r="CB38" i="1"/>
  <c r="CE38" i="1"/>
  <c r="CF38" i="1"/>
  <c r="CI38" i="1"/>
  <c r="CJ38" i="1"/>
  <c r="CM38" i="1"/>
  <c r="CN38" i="1"/>
  <c r="CQ38" i="1"/>
  <c r="CR38" i="1"/>
  <c r="CU38" i="1"/>
  <c r="CV38" i="1"/>
  <c r="CY38" i="1"/>
  <c r="CZ38" i="1"/>
  <c r="DC38" i="1"/>
  <c r="DD38" i="1"/>
  <c r="DG38" i="1"/>
  <c r="DH38" i="1"/>
  <c r="DK38" i="1"/>
  <c r="DL38" i="1"/>
  <c r="DO38" i="1"/>
  <c r="DP38" i="1"/>
  <c r="X38" i="1"/>
  <c r="Y38" i="1"/>
  <c r="BV38" i="1"/>
  <c r="N39" i="1"/>
  <c r="BX39" i="1"/>
  <c r="CA39" i="1"/>
  <c r="CB39" i="1"/>
  <c r="CE39" i="1"/>
  <c r="CF39" i="1"/>
  <c r="CI39" i="1"/>
  <c r="CJ39" i="1"/>
  <c r="CM39" i="1"/>
  <c r="CN39" i="1"/>
  <c r="CQ39" i="1"/>
  <c r="CR39" i="1"/>
  <c r="CU39" i="1"/>
  <c r="CV39" i="1"/>
  <c r="CY39" i="1"/>
  <c r="CZ39" i="1"/>
  <c r="DC39" i="1"/>
  <c r="DD39" i="1"/>
  <c r="DG39" i="1"/>
  <c r="DH39" i="1"/>
  <c r="DK39" i="1"/>
  <c r="DL39" i="1"/>
  <c r="DO39" i="1"/>
  <c r="DP39" i="1"/>
  <c r="X39" i="1"/>
  <c r="Y39" i="1"/>
  <c r="BV39" i="1"/>
  <c r="N40" i="1"/>
  <c r="BX40" i="1"/>
  <c r="CA40" i="1"/>
  <c r="CB40" i="1"/>
  <c r="CE40" i="1"/>
  <c r="CF40" i="1"/>
  <c r="CI40" i="1"/>
  <c r="CJ40" i="1"/>
  <c r="CM40" i="1"/>
  <c r="CN40" i="1"/>
  <c r="CQ40" i="1"/>
  <c r="CR40" i="1"/>
  <c r="CU40" i="1"/>
  <c r="CV40" i="1"/>
  <c r="CY40" i="1"/>
  <c r="CZ40" i="1"/>
  <c r="DA40" i="1"/>
  <c r="DC40" i="1"/>
  <c r="DD40" i="1"/>
  <c r="DG40" i="1"/>
  <c r="DH40" i="1"/>
  <c r="DK40" i="1"/>
  <c r="DL40" i="1"/>
  <c r="DO40" i="1"/>
  <c r="DP40" i="1"/>
  <c r="X40" i="1"/>
  <c r="Y40" i="1"/>
  <c r="BV40" i="1"/>
  <c r="N41" i="1"/>
  <c r="BX41" i="1"/>
  <c r="CA41" i="1"/>
  <c r="CB41" i="1"/>
  <c r="CE41" i="1"/>
  <c r="CF41" i="1"/>
  <c r="CI41" i="1"/>
  <c r="CJ41" i="1"/>
  <c r="CM41" i="1"/>
  <c r="CN41" i="1"/>
  <c r="CQ41" i="1"/>
  <c r="CR41" i="1"/>
  <c r="CU41" i="1"/>
  <c r="CV41" i="1"/>
  <c r="CY41" i="1"/>
  <c r="CZ41" i="1"/>
  <c r="DC41" i="1"/>
  <c r="DD41" i="1"/>
  <c r="DG41" i="1"/>
  <c r="DH41" i="1"/>
  <c r="DI41" i="1"/>
  <c r="DK41" i="1"/>
  <c r="DL41" i="1"/>
  <c r="DO41" i="1"/>
  <c r="DP41" i="1"/>
  <c r="X41" i="1"/>
  <c r="Y41" i="1"/>
  <c r="BV41" i="1"/>
  <c r="N42" i="1"/>
  <c r="BX42" i="1"/>
  <c r="BY42" i="1"/>
  <c r="CA42" i="1"/>
  <c r="CB42" i="1"/>
  <c r="CC42" i="1"/>
  <c r="CE42" i="1"/>
  <c r="CF42" i="1"/>
  <c r="CI42" i="1"/>
  <c r="CJ42" i="1"/>
  <c r="CK42" i="1"/>
  <c r="CM42" i="1"/>
  <c r="CN42" i="1"/>
  <c r="CO42" i="1"/>
  <c r="CQ42" i="1"/>
  <c r="CR42" i="1"/>
  <c r="CS42" i="1"/>
  <c r="CU42" i="1"/>
  <c r="CV42" i="1"/>
  <c r="CY42" i="1"/>
  <c r="CZ42" i="1"/>
  <c r="DA42" i="1"/>
  <c r="DC42" i="1"/>
  <c r="DD42" i="1"/>
  <c r="DE42" i="1"/>
  <c r="DF42" i="1"/>
  <c r="DG42" i="1"/>
  <c r="DH42" i="1"/>
  <c r="DI42" i="1"/>
  <c r="DK42" i="1"/>
  <c r="DL42" i="1"/>
  <c r="DO42" i="1"/>
  <c r="DP42" i="1"/>
  <c r="X42" i="1"/>
  <c r="Y42" i="1"/>
  <c r="BV42" i="1"/>
  <c r="N43" i="1"/>
  <c r="BX43" i="1"/>
  <c r="BY43" i="1"/>
  <c r="CA43" i="1"/>
  <c r="CB43" i="1"/>
  <c r="CC43" i="1"/>
  <c r="CE43" i="1"/>
  <c r="CF43" i="1"/>
  <c r="CI43" i="1"/>
  <c r="CJ43" i="1"/>
  <c r="CK43" i="1"/>
  <c r="CM43" i="1"/>
  <c r="CN43" i="1"/>
  <c r="CO43" i="1"/>
  <c r="CQ43" i="1"/>
  <c r="CR43" i="1"/>
  <c r="CS43" i="1"/>
  <c r="CU43" i="1"/>
  <c r="CV43" i="1"/>
  <c r="CY43" i="1"/>
  <c r="CZ43" i="1"/>
  <c r="DA43" i="1"/>
  <c r="DC43" i="1"/>
  <c r="DD43" i="1"/>
  <c r="DE43" i="1"/>
  <c r="DF43" i="1"/>
  <c r="DG43" i="1"/>
  <c r="DH43" i="1"/>
  <c r="DI43" i="1"/>
  <c r="DK43" i="1"/>
  <c r="DL43" i="1"/>
  <c r="DO43" i="1"/>
  <c r="DP43" i="1"/>
  <c r="X43" i="1"/>
  <c r="Y43" i="1"/>
  <c r="BV43" i="1"/>
  <c r="N44" i="1"/>
  <c r="BX44" i="1"/>
  <c r="BY44" i="1"/>
  <c r="CA44" i="1"/>
  <c r="CB44" i="1"/>
  <c r="CC44" i="1"/>
  <c r="CE44" i="1"/>
  <c r="CF44" i="1"/>
  <c r="CI44" i="1"/>
  <c r="CJ44" i="1"/>
  <c r="CK44" i="1"/>
  <c r="CM44" i="1"/>
  <c r="CN44" i="1"/>
  <c r="CO44" i="1"/>
  <c r="CQ44" i="1"/>
  <c r="CR44" i="1"/>
  <c r="CS44" i="1"/>
  <c r="CU44" i="1"/>
  <c r="CV44" i="1"/>
  <c r="CY44" i="1"/>
  <c r="CZ44" i="1"/>
  <c r="DA44" i="1"/>
  <c r="DC44" i="1"/>
  <c r="DD44" i="1"/>
  <c r="DE44" i="1"/>
  <c r="DG44" i="1"/>
  <c r="DH44" i="1"/>
  <c r="DI44" i="1"/>
  <c r="DK44" i="1"/>
  <c r="DL44" i="1"/>
  <c r="DO44" i="1"/>
  <c r="DP44" i="1"/>
  <c r="X44" i="1"/>
  <c r="Y44" i="1"/>
  <c r="BV44" i="1"/>
  <c r="N45" i="1"/>
  <c r="BX45" i="1"/>
  <c r="BY45" i="1"/>
  <c r="CA45" i="1"/>
  <c r="CB45" i="1"/>
  <c r="CC45" i="1"/>
  <c r="CE45" i="1"/>
  <c r="CF45" i="1"/>
  <c r="CI45" i="1"/>
  <c r="CJ45" i="1"/>
  <c r="CK45" i="1"/>
  <c r="CM45" i="1"/>
  <c r="CN45" i="1"/>
  <c r="CO45" i="1"/>
  <c r="CQ45" i="1"/>
  <c r="CR45" i="1"/>
  <c r="CS45" i="1"/>
  <c r="CU45" i="1"/>
  <c r="CV45" i="1"/>
  <c r="CY45" i="1"/>
  <c r="CZ45" i="1"/>
  <c r="DA45" i="1"/>
  <c r="DC45" i="1"/>
  <c r="DD45" i="1"/>
  <c r="DE45" i="1"/>
  <c r="DG45" i="1"/>
  <c r="DH45" i="1"/>
  <c r="DI45" i="1"/>
  <c r="DK45" i="1"/>
  <c r="DL45" i="1"/>
  <c r="DO45" i="1"/>
  <c r="DP45" i="1"/>
  <c r="X45" i="1"/>
  <c r="Y45" i="1"/>
  <c r="BV45" i="1"/>
  <c r="N46" i="1"/>
  <c r="BX46" i="1" s="1"/>
  <c r="BY46" i="1"/>
  <c r="BZ46" i="1"/>
  <c r="CB46" i="1"/>
  <c r="CE46" i="1"/>
  <c r="CF46" i="1"/>
  <c r="CJ46" i="1"/>
  <c r="CK46" i="1"/>
  <c r="CN46" i="1"/>
  <c r="CO46" i="1"/>
  <c r="CS46" i="1"/>
  <c r="CV46" i="1"/>
  <c r="CZ46" i="1"/>
  <c r="DA46" i="1"/>
  <c r="DD46" i="1"/>
  <c r="DE46" i="1"/>
  <c r="DI46" i="1"/>
  <c r="DL46" i="1"/>
  <c r="DP46" i="1"/>
  <c r="X46" i="1"/>
  <c r="Y46" i="1"/>
  <c r="BV46" i="1"/>
  <c r="N47" i="1"/>
  <c r="CA47" i="1"/>
  <c r="CG47" i="1"/>
  <c r="CQ47" i="1"/>
  <c r="CW47" i="1"/>
  <c r="DD47" i="1"/>
  <c r="DK47" i="1"/>
  <c r="X47" i="1"/>
  <c r="Y47" i="1"/>
  <c r="BV47" i="1"/>
  <c r="N48" i="1"/>
  <c r="BX48" i="1"/>
  <c r="BZ48" i="1"/>
  <c r="CA48" i="1"/>
  <c r="CE48" i="1"/>
  <c r="CF48" i="1"/>
  <c r="CI48" i="1"/>
  <c r="CJ48" i="1"/>
  <c r="CN48" i="1"/>
  <c r="CQ48" i="1"/>
  <c r="CU48" i="1"/>
  <c r="CV48" i="1"/>
  <c r="CY48" i="1"/>
  <c r="CZ48" i="1"/>
  <c r="DC48" i="1"/>
  <c r="DD48" i="1"/>
  <c r="DG48" i="1"/>
  <c r="DK48" i="1"/>
  <c r="DL48" i="1"/>
  <c r="DO48" i="1"/>
  <c r="DP48" i="1"/>
  <c r="X48" i="1"/>
  <c r="Y48" i="1"/>
  <c r="BV48" i="1"/>
  <c r="N49" i="1"/>
  <c r="BX49" i="1"/>
  <c r="BY49" i="1"/>
  <c r="CA49" i="1"/>
  <c r="CB49" i="1"/>
  <c r="CC49" i="1"/>
  <c r="CE49" i="1"/>
  <c r="CF49" i="1"/>
  <c r="CG49" i="1"/>
  <c r="CI49" i="1"/>
  <c r="CJ49" i="1"/>
  <c r="CK49" i="1"/>
  <c r="CM49" i="1"/>
  <c r="CN49" i="1"/>
  <c r="CO49" i="1"/>
  <c r="CQ49" i="1"/>
  <c r="CR49" i="1"/>
  <c r="CS49" i="1"/>
  <c r="CU49" i="1"/>
  <c r="CV49" i="1"/>
  <c r="CW49" i="1"/>
  <c r="CX49" i="1"/>
  <c r="CY49" i="1"/>
  <c r="CZ49" i="1"/>
  <c r="DA49" i="1"/>
  <c r="DC49" i="1"/>
  <c r="DD49" i="1"/>
  <c r="DE49" i="1"/>
  <c r="DG49" i="1"/>
  <c r="DH49" i="1"/>
  <c r="DI49" i="1"/>
  <c r="DK49" i="1"/>
  <c r="DL49" i="1"/>
  <c r="DO49" i="1"/>
  <c r="DP49" i="1"/>
  <c r="X49" i="1"/>
  <c r="Y49" i="1"/>
  <c r="BV49" i="1"/>
  <c r="N50" i="1"/>
  <c r="BX50" i="1" s="1"/>
  <c r="BY50" i="1"/>
  <c r="BZ50" i="1"/>
  <c r="CB50" i="1"/>
  <c r="CF50" i="1"/>
  <c r="CJ50" i="1"/>
  <c r="CK50" i="1"/>
  <c r="CO50" i="1"/>
  <c r="CR50" i="1"/>
  <c r="CV50" i="1"/>
  <c r="CZ50" i="1"/>
  <c r="DA50" i="1"/>
  <c r="DB50" i="1"/>
  <c r="DE50" i="1"/>
  <c r="DH50" i="1"/>
  <c r="DL50" i="1"/>
  <c r="DP50" i="1"/>
  <c r="X50" i="1"/>
  <c r="Y50" i="1"/>
  <c r="BV50" i="1"/>
  <c r="N51" i="1"/>
  <c r="BY51" i="1"/>
  <c r="BZ51" i="1"/>
  <c r="CA51" i="1"/>
  <c r="CC51" i="1"/>
  <c r="CE51" i="1"/>
  <c r="CH51" i="1"/>
  <c r="CI51" i="1"/>
  <c r="CJ51" i="1"/>
  <c r="CK51" i="1"/>
  <c r="CM51" i="1"/>
  <c r="CO51" i="1"/>
  <c r="CQ51" i="1"/>
  <c r="CS51" i="1"/>
  <c r="CU51" i="1"/>
  <c r="CW51" i="1"/>
  <c r="CY51" i="1"/>
  <c r="DA51" i="1"/>
  <c r="DC51" i="1"/>
  <c r="DE51" i="1"/>
  <c r="DG51" i="1"/>
  <c r="DI51" i="1"/>
  <c r="DK51" i="1"/>
  <c r="DM51" i="1"/>
  <c r="DO51" i="1"/>
  <c r="X51" i="1"/>
  <c r="Y51" i="1"/>
  <c r="BV51" i="1"/>
  <c r="N52" i="1"/>
  <c r="BZ52" i="1"/>
  <c r="CA52" i="1"/>
  <c r="CE52" i="1"/>
  <c r="CF52" i="1"/>
  <c r="CJ52" i="1"/>
  <c r="CQ52" i="1"/>
  <c r="CU52" i="1"/>
  <c r="CV52" i="1"/>
  <c r="CZ52" i="1"/>
  <c r="DG52" i="1"/>
  <c r="DK52" i="1"/>
  <c r="DL52" i="1"/>
  <c r="DP52" i="1"/>
  <c r="X52" i="1"/>
  <c r="Y52" i="1"/>
  <c r="BV52" i="1"/>
  <c r="N53" i="1"/>
  <c r="BX53" i="1"/>
  <c r="BY53" i="1"/>
  <c r="CA53" i="1"/>
  <c r="CB53" i="1"/>
  <c r="CC53" i="1"/>
  <c r="CE53" i="1"/>
  <c r="CF53" i="1"/>
  <c r="CI53" i="1"/>
  <c r="CJ53" i="1"/>
  <c r="CK53" i="1"/>
  <c r="CM53" i="1"/>
  <c r="CN53" i="1"/>
  <c r="CO53" i="1"/>
  <c r="CQ53" i="1"/>
  <c r="CR53" i="1"/>
  <c r="CS53" i="1"/>
  <c r="CU53" i="1"/>
  <c r="CV53" i="1"/>
  <c r="CY53" i="1"/>
  <c r="CZ53" i="1"/>
  <c r="DA53" i="1"/>
  <c r="DC53" i="1"/>
  <c r="DD53" i="1"/>
  <c r="DE53" i="1"/>
  <c r="DG53" i="1"/>
  <c r="DH53" i="1"/>
  <c r="DI53" i="1"/>
  <c r="DK53" i="1"/>
  <c r="DL53" i="1"/>
  <c r="DO53" i="1"/>
  <c r="DP53" i="1"/>
  <c r="X53" i="1"/>
  <c r="Y53" i="1"/>
  <c r="BV53" i="1"/>
  <c r="N54" i="1"/>
  <c r="CB54" i="1"/>
  <c r="CG54" i="1"/>
  <c r="CR54" i="1"/>
  <c r="CW54" i="1"/>
  <c r="CX54" i="1"/>
  <c r="DH54" i="1"/>
  <c r="DM54" i="1"/>
  <c r="X54" i="1"/>
  <c r="Y54" i="1"/>
  <c r="BV54" i="1"/>
  <c r="S71" i="1"/>
  <c r="A55" i="1" s="1"/>
  <c r="T71" i="1"/>
  <c r="B55" i="1"/>
  <c r="U71" i="1"/>
  <c r="C55" i="1" s="1"/>
  <c r="V71" i="1"/>
  <c r="D55" i="1"/>
  <c r="W71" i="1"/>
  <c r="E55" i="1" s="1"/>
  <c r="X71" i="1"/>
  <c r="F55" i="1"/>
  <c r="Y71" i="1"/>
  <c r="G55" i="1" s="1"/>
  <c r="N55" i="1"/>
  <c r="BX55" i="1"/>
  <c r="BY55" i="1"/>
  <c r="CA55" i="1"/>
  <c r="CB55" i="1"/>
  <c r="CC55" i="1"/>
  <c r="CE55" i="1"/>
  <c r="CF55" i="1"/>
  <c r="CG55" i="1"/>
  <c r="CI55" i="1"/>
  <c r="CJ55" i="1"/>
  <c r="CK55" i="1"/>
  <c r="CM55" i="1"/>
  <c r="CN55" i="1"/>
  <c r="CO55" i="1"/>
  <c r="CQ55" i="1"/>
  <c r="CR55" i="1"/>
  <c r="CS55" i="1"/>
  <c r="CU55" i="1"/>
  <c r="CV55" i="1"/>
  <c r="CW55" i="1"/>
  <c r="CY55" i="1"/>
  <c r="CZ55" i="1"/>
  <c r="DA55" i="1"/>
  <c r="DC55" i="1"/>
  <c r="DD55" i="1"/>
  <c r="DE55" i="1"/>
  <c r="DG55" i="1"/>
  <c r="DH55" i="1"/>
  <c r="DI55" i="1"/>
  <c r="DK55" i="1"/>
  <c r="DL55" i="1"/>
  <c r="DM55" i="1"/>
  <c r="DO55" i="1"/>
  <c r="DP55" i="1"/>
  <c r="X55" i="1"/>
  <c r="Y55" i="1"/>
  <c r="BV55" i="1"/>
  <c r="S72" i="1"/>
  <c r="A56" i="1" s="1"/>
  <c r="T72" i="1"/>
  <c r="B56" i="1" s="1"/>
  <c r="U72" i="1"/>
  <c r="C56" i="1" s="1"/>
  <c r="V72" i="1"/>
  <c r="D56" i="1" s="1"/>
  <c r="W72" i="1"/>
  <c r="E56" i="1" s="1"/>
  <c r="X72" i="1"/>
  <c r="F56" i="1" s="1"/>
  <c r="Y72" i="1"/>
  <c r="G56" i="1" s="1"/>
  <c r="N56" i="1"/>
  <c r="BX56" i="1"/>
  <c r="BZ56" i="1"/>
  <c r="CA56" i="1"/>
  <c r="CB56" i="1"/>
  <c r="CE56" i="1"/>
  <c r="CF56" i="1"/>
  <c r="CI56" i="1"/>
  <c r="CJ56" i="1"/>
  <c r="CM56" i="1"/>
  <c r="CN56" i="1"/>
  <c r="CQ56" i="1"/>
  <c r="CR56" i="1"/>
  <c r="CU56" i="1"/>
  <c r="CV56" i="1"/>
  <c r="CY56" i="1"/>
  <c r="CZ56" i="1"/>
  <c r="DC56" i="1"/>
  <c r="DD56" i="1"/>
  <c r="DG56" i="1"/>
  <c r="DH56" i="1"/>
  <c r="DK56" i="1"/>
  <c r="DL56" i="1"/>
  <c r="DO56" i="1"/>
  <c r="DP56" i="1"/>
  <c r="X56" i="1"/>
  <c r="Y56" i="1"/>
  <c r="BV56" i="1"/>
  <c r="N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N58" i="1"/>
  <c r="CA58" i="1"/>
  <c r="CF58" i="1"/>
  <c r="CQ58" i="1"/>
  <c r="CV58" i="1"/>
  <c r="CW58" i="1"/>
  <c r="CZ58" i="1"/>
  <c r="DK58" i="1"/>
  <c r="DP58" i="1"/>
  <c r="N59" i="1"/>
  <c r="BY59" i="1"/>
  <c r="BZ59" i="1"/>
  <c r="CA59" i="1"/>
  <c r="CE59" i="1"/>
  <c r="CI59" i="1"/>
  <c r="CK59" i="1"/>
  <c r="CO59" i="1"/>
  <c r="CQ59" i="1"/>
  <c r="CU59" i="1"/>
  <c r="CW59" i="1"/>
  <c r="CY59" i="1"/>
  <c r="DA59" i="1"/>
  <c r="DE59" i="1"/>
  <c r="DG59" i="1"/>
  <c r="DK59" i="1"/>
  <c r="DO59" i="1"/>
  <c r="N60" i="1"/>
  <c r="BX60" i="1"/>
  <c r="BY60" i="1"/>
  <c r="BZ60" i="1"/>
  <c r="CB60" i="1"/>
  <c r="CC60" i="1"/>
  <c r="CE60" i="1"/>
  <c r="CF60" i="1"/>
  <c r="CG60" i="1"/>
  <c r="CJ60" i="1"/>
  <c r="CK60" i="1"/>
  <c r="CM60" i="1"/>
  <c r="CN60" i="1"/>
  <c r="CO60" i="1"/>
  <c r="CR60" i="1"/>
  <c r="CS60" i="1"/>
  <c r="CV60" i="1"/>
  <c r="CW60" i="1"/>
  <c r="CZ60" i="1"/>
  <c r="DA60" i="1"/>
  <c r="DD60" i="1"/>
  <c r="DE60" i="1"/>
  <c r="DH60" i="1"/>
  <c r="DI60" i="1"/>
  <c r="DL60" i="1"/>
  <c r="DM60" i="1"/>
  <c r="DP60" i="1"/>
  <c r="BW61" i="1"/>
  <c r="BX61" i="1"/>
  <c r="BY61" i="1"/>
  <c r="N61" i="1"/>
  <c r="CA61" i="1" s="1"/>
  <c r="CC61" i="1"/>
  <c r="CE61" i="1"/>
  <c r="CI61" i="1"/>
  <c r="CJ61" i="1"/>
  <c r="CN61" i="1"/>
  <c r="CO61" i="1"/>
  <c r="CS61" i="1"/>
  <c r="CU61" i="1"/>
  <c r="CY61" i="1"/>
  <c r="CZ61" i="1"/>
  <c r="DD61" i="1"/>
  <c r="DE61" i="1"/>
  <c r="DI61" i="1"/>
  <c r="DK61" i="1"/>
  <c r="DO61" i="1"/>
  <c r="DP61" i="1"/>
  <c r="BW62" i="1"/>
  <c r="BX62" i="1"/>
  <c r="BY62" i="1"/>
  <c r="BZ62" i="1"/>
  <c r="CA62" i="1"/>
  <c r="CB62" i="1"/>
  <c r="N62" i="1"/>
  <c r="CF62" i="1"/>
  <c r="CM62" i="1"/>
  <c r="CQ62" i="1"/>
  <c r="CR62" i="1"/>
  <c r="CV62" i="1"/>
  <c r="DC62" i="1"/>
  <c r="DG62" i="1"/>
  <c r="DH62" i="1"/>
  <c r="DL62" i="1"/>
  <c r="BW63" i="1"/>
  <c r="BX63" i="1"/>
  <c r="BY63" i="1"/>
  <c r="BZ63" i="1"/>
  <c r="CA63" i="1"/>
  <c r="N63" i="1"/>
  <c r="CC63" i="1" s="1"/>
  <c r="CE63" i="1"/>
  <c r="CG63" i="1"/>
  <c r="CI63" i="1"/>
  <c r="CK63" i="1"/>
  <c r="CO63" i="1"/>
  <c r="CQ63" i="1"/>
  <c r="CU63" i="1"/>
  <c r="CW63" i="1"/>
  <c r="CY63" i="1"/>
  <c r="DA63" i="1"/>
  <c r="DE63" i="1"/>
  <c r="DG63" i="1"/>
  <c r="DK63" i="1"/>
  <c r="DM63" i="1"/>
  <c r="DO63" i="1"/>
  <c r="BW64" i="1"/>
  <c r="BX64" i="1"/>
  <c r="BY64" i="1"/>
  <c r="BZ64" i="1"/>
  <c r="CA64" i="1"/>
  <c r="CB64" i="1"/>
  <c r="CC64" i="1"/>
  <c r="CD64" i="1"/>
  <c r="N64" i="1"/>
  <c r="CF64" i="1"/>
  <c r="CG64" i="1"/>
  <c r="CJ64" i="1"/>
  <c r="CK64" i="1"/>
  <c r="CN64" i="1"/>
  <c r="CO64" i="1"/>
  <c r="CR64" i="1"/>
  <c r="CS64" i="1"/>
  <c r="CV64" i="1"/>
  <c r="CW64" i="1"/>
  <c r="CZ64" i="1"/>
  <c r="DA64" i="1"/>
  <c r="DD64" i="1"/>
  <c r="DE64" i="1"/>
  <c r="DH64" i="1"/>
  <c r="DI64" i="1"/>
  <c r="DL64" i="1"/>
  <c r="DM64" i="1"/>
  <c r="DP64" i="1"/>
  <c r="BW65" i="1"/>
  <c r="BX65" i="1"/>
  <c r="BY65" i="1"/>
  <c r="BZ65" i="1"/>
  <c r="CA65" i="1"/>
  <c r="CB65" i="1"/>
  <c r="CC65" i="1"/>
  <c r="CD65" i="1"/>
  <c r="N65" i="1"/>
  <c r="CE65" i="1"/>
  <c r="CF65" i="1"/>
  <c r="CG65" i="1"/>
  <c r="CI65" i="1"/>
  <c r="CJ65" i="1"/>
  <c r="CK65" i="1"/>
  <c r="CM65" i="1"/>
  <c r="CN65" i="1"/>
  <c r="CO65" i="1"/>
  <c r="CQ65" i="1"/>
  <c r="CR65" i="1"/>
  <c r="CS65" i="1"/>
  <c r="CU65" i="1"/>
  <c r="CV65" i="1"/>
  <c r="CW65" i="1"/>
  <c r="CY65" i="1"/>
  <c r="CZ65" i="1"/>
  <c r="DA65" i="1"/>
  <c r="DC65" i="1"/>
  <c r="DD65" i="1"/>
  <c r="DE65" i="1"/>
  <c r="DG65" i="1"/>
  <c r="DH65" i="1"/>
  <c r="DI65" i="1"/>
  <c r="DK65" i="1"/>
  <c r="DL65" i="1"/>
  <c r="DM65" i="1"/>
  <c r="DO65" i="1"/>
  <c r="DP65" i="1"/>
  <c r="BW66" i="1"/>
  <c r="BX66" i="1"/>
  <c r="BY66" i="1"/>
  <c r="BZ66" i="1"/>
  <c r="CA66" i="1"/>
  <c r="CB66" i="1"/>
  <c r="CC66" i="1"/>
  <c r="CD66" i="1"/>
  <c r="N66" i="1"/>
  <c r="CE66" i="1" s="1"/>
  <c r="CI66" i="1"/>
  <c r="CM66" i="1"/>
  <c r="CN66" i="1"/>
  <c r="CR66" i="1"/>
  <c r="CY66" i="1"/>
  <c r="DC66" i="1"/>
  <c r="DD66" i="1"/>
  <c r="DH66" i="1"/>
  <c r="DO66" i="1"/>
  <c r="BW67" i="1"/>
  <c r="BX67" i="1"/>
  <c r="BY67" i="1"/>
  <c r="BZ67" i="1"/>
  <c r="CA67" i="1"/>
  <c r="CB67" i="1"/>
  <c r="CC67" i="1"/>
  <c r="CD67" i="1"/>
  <c r="CE67" i="1"/>
  <c r="CF67" i="1"/>
  <c r="N67" i="1"/>
  <c r="CI67" i="1"/>
  <c r="CK67" i="1"/>
  <c r="CM67" i="1"/>
  <c r="CN67" i="1"/>
  <c r="CO67" i="1"/>
  <c r="CQ67" i="1"/>
  <c r="CS67" i="1"/>
  <c r="CU67" i="1"/>
  <c r="CV67" i="1"/>
  <c r="CW67" i="1"/>
  <c r="CY67" i="1"/>
  <c r="DA67" i="1"/>
  <c r="DC67" i="1"/>
  <c r="DD67" i="1"/>
  <c r="DE67" i="1"/>
  <c r="DG67" i="1"/>
  <c r="DI67" i="1"/>
  <c r="DK67" i="1"/>
  <c r="DL67" i="1"/>
  <c r="DO67" i="1"/>
  <c r="BW68" i="1"/>
  <c r="BX68" i="1"/>
  <c r="BY68" i="1"/>
  <c r="BZ68" i="1"/>
  <c r="CA68" i="1"/>
  <c r="CB68" i="1"/>
  <c r="CC68" i="1"/>
  <c r="N68" i="1"/>
  <c r="CF68" i="1"/>
  <c r="CG68" i="1"/>
  <c r="CJ68" i="1"/>
  <c r="CK68" i="1"/>
  <c r="CN68" i="1"/>
  <c r="CO68" i="1"/>
  <c r="CR68" i="1"/>
  <c r="CS68" i="1"/>
  <c r="CV68" i="1"/>
  <c r="CW68" i="1"/>
  <c r="CZ68" i="1"/>
  <c r="DA68" i="1"/>
  <c r="DD68" i="1"/>
  <c r="DE68" i="1"/>
  <c r="DH68" i="1"/>
  <c r="DI68" i="1"/>
  <c r="DL68" i="1"/>
  <c r="DM68" i="1"/>
  <c r="DP68" i="1"/>
  <c r="BW69" i="1"/>
  <c r="BX69" i="1"/>
  <c r="BY69" i="1"/>
  <c r="BZ69" i="1"/>
  <c r="CA69" i="1"/>
  <c r="CB69" i="1"/>
  <c r="CC69" i="1"/>
  <c r="N69" i="1"/>
  <c r="CE69" i="1" s="1"/>
  <c r="CF69" i="1"/>
  <c r="CG69" i="1"/>
  <c r="CI69" i="1"/>
  <c r="CK69" i="1"/>
  <c r="CM69" i="1"/>
  <c r="CN69" i="1"/>
  <c r="CQ69" i="1"/>
  <c r="CR69" i="1"/>
  <c r="CS69" i="1"/>
  <c r="CV69" i="1"/>
  <c r="CW69" i="1"/>
  <c r="CY69" i="1"/>
  <c r="DA69" i="1"/>
  <c r="DC69" i="1"/>
  <c r="DD69" i="1"/>
  <c r="DG69" i="1"/>
  <c r="DH69" i="1"/>
  <c r="DI69" i="1"/>
  <c r="DL69" i="1"/>
  <c r="DM69" i="1"/>
  <c r="DO69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N70" i="1"/>
  <c r="DP70" i="1" s="1"/>
  <c r="V57" i="1"/>
  <c r="W57" i="1"/>
  <c r="X58" i="1"/>
  <c r="X59" i="1"/>
  <c r="X60" i="1"/>
  <c r="X61" i="1"/>
  <c r="X75" i="1" s="1"/>
  <c r="X62" i="1"/>
  <c r="X63" i="1"/>
  <c r="X64" i="1"/>
  <c r="X65" i="1"/>
  <c r="X66" i="1"/>
  <c r="X67" i="1"/>
  <c r="X68" i="1"/>
  <c r="X69" i="1"/>
  <c r="X70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I71" i="1"/>
  <c r="L71" i="1"/>
  <c r="M71" i="1"/>
  <c r="N71" i="1"/>
  <c r="O71" i="1"/>
  <c r="P71" i="1"/>
  <c r="Q71" i="1"/>
  <c r="R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I72" i="1"/>
  <c r="L72" i="1"/>
  <c r="M72" i="1"/>
  <c r="N72" i="1"/>
  <c r="O72" i="1"/>
  <c r="P72" i="1"/>
  <c r="Q72" i="1"/>
  <c r="R72" i="1"/>
  <c r="Z72" i="1"/>
  <c r="I73" i="1"/>
  <c r="L73" i="1"/>
  <c r="M73" i="1"/>
  <c r="N73" i="1"/>
  <c r="L74" i="1"/>
  <c r="M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L75" i="1"/>
  <c r="M75" i="1"/>
  <c r="N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W19" i="7" l="1"/>
  <c r="Y19" i="7" s="1"/>
  <c r="X79" i="7"/>
  <c r="W79" i="7"/>
  <c r="AA58" i="7"/>
  <c r="Y58" i="7"/>
  <c r="AA66" i="7"/>
  <c r="Y66" i="7"/>
  <c r="AB58" i="7"/>
  <c r="Z58" i="7"/>
  <c r="AB66" i="7"/>
  <c r="Z66" i="7"/>
  <c r="Z4" i="7"/>
  <c r="AB4" i="7"/>
  <c r="AA52" i="7"/>
  <c r="Y52" i="7"/>
  <c r="AB34" i="7"/>
  <c r="Z34" i="7"/>
  <c r="AA59" i="7"/>
  <c r="Y59" i="7"/>
  <c r="Z87" i="7"/>
  <c r="AB87" i="7"/>
  <c r="Y67" i="7"/>
  <c r="AA67" i="7"/>
  <c r="Z27" i="7"/>
  <c r="AB27" i="7"/>
  <c r="AB52" i="7"/>
  <c r="Z52" i="7"/>
  <c r="AA34" i="7"/>
  <c r="Y34" i="7"/>
  <c r="AB59" i="7"/>
  <c r="Z59" i="7"/>
  <c r="Z67" i="7"/>
  <c r="AB67" i="7"/>
  <c r="Y87" i="7"/>
  <c r="AA87" i="7"/>
  <c r="AA86" i="7"/>
  <c r="Y86" i="7"/>
  <c r="AA70" i="7"/>
  <c r="Y70" i="7"/>
  <c r="Y12" i="7"/>
  <c r="AA12" i="7"/>
  <c r="Z51" i="7"/>
  <c r="AB51" i="7"/>
  <c r="U55" i="7"/>
  <c r="V55" i="7" s="1"/>
  <c r="A14" i="7" s="1"/>
  <c r="T55" i="7"/>
  <c r="AB86" i="7"/>
  <c r="Z86" i="7"/>
  <c r="W72" i="7"/>
  <c r="X72" i="7"/>
  <c r="AA47" i="7"/>
  <c r="Y47" i="7"/>
  <c r="AB70" i="7"/>
  <c r="Z70" i="7"/>
  <c r="Z12" i="7"/>
  <c r="AB12" i="7"/>
  <c r="Y4" i="7"/>
  <c r="AA4" i="7"/>
  <c r="AA42" i="7"/>
  <c r="Y42" i="7"/>
  <c r="W23" i="7"/>
  <c r="X23" i="7"/>
  <c r="AA21" i="7"/>
  <c r="Y21" i="7"/>
  <c r="W43" i="7"/>
  <c r="Y43" i="7" s="1"/>
  <c r="AB42" i="7"/>
  <c r="Z42" i="7"/>
  <c r="W82" i="7"/>
  <c r="X82" i="7"/>
  <c r="AB21" i="7"/>
  <c r="Z21" i="7"/>
  <c r="W51" i="7"/>
  <c r="C64" i="6"/>
  <c r="C61" i="6"/>
  <c r="C50" i="6"/>
  <c r="C47" i="6"/>
  <c r="C16" i="6"/>
  <c r="C30" i="6" s="1"/>
  <c r="C23" i="6"/>
  <c r="W101" i="7"/>
  <c r="Y101" i="7" s="1"/>
  <c r="W17" i="7"/>
  <c r="W46" i="7"/>
  <c r="Y46" i="7" s="1"/>
  <c r="W95" i="7"/>
  <c r="Y95" i="7" s="1"/>
  <c r="W63" i="7"/>
  <c r="W91" i="7"/>
  <c r="Y91" i="7" s="1"/>
  <c r="W80" i="7"/>
  <c r="W85" i="7"/>
  <c r="Y85" i="7" s="1"/>
  <c r="W45" i="7"/>
  <c r="Y45" i="7" s="1"/>
  <c r="W94" i="7"/>
  <c r="Y94" i="7" s="1"/>
  <c r="W41" i="7"/>
  <c r="Y41" i="7" s="1"/>
  <c r="W68" i="7"/>
  <c r="Y68" i="7" s="1"/>
  <c r="W53" i="7"/>
  <c r="W35" i="7"/>
  <c r="Y35" i="7" s="1"/>
  <c r="W69" i="7"/>
  <c r="Y69" i="7" s="1"/>
  <c r="W57" i="7"/>
  <c r="Y57" i="7" s="1"/>
  <c r="W15" i="7"/>
  <c r="Y15" i="7" s="1"/>
  <c r="W98" i="7"/>
  <c r="Y98" i="7" s="1"/>
  <c r="W88" i="7"/>
  <c r="Y88" i="7" s="1"/>
  <c r="W104" i="7"/>
  <c r="Y104" i="7" s="1"/>
  <c r="W71" i="7"/>
  <c r="Y71" i="7" s="1"/>
  <c r="W97" i="7"/>
  <c r="Y97" i="7" s="1"/>
  <c r="W96" i="7"/>
  <c r="W60" i="7"/>
  <c r="W100" i="7"/>
  <c r="Y100" i="7" s="1"/>
  <c r="W20" i="7"/>
  <c r="Y20" i="7" s="1"/>
  <c r="W49" i="7"/>
  <c r="Y49" i="7" s="1"/>
  <c r="W13" i="7"/>
  <c r="Y13" i="7" s="1"/>
  <c r="W36" i="7"/>
  <c r="Y36" i="7" s="1"/>
  <c r="W73" i="7"/>
  <c r="Y73" i="7" s="1"/>
  <c r="W28" i="7"/>
  <c r="Y28" i="7" s="1"/>
  <c r="W39" i="7"/>
  <c r="Y39" i="7" s="1"/>
  <c r="W76" i="7"/>
  <c r="Y76" i="7" s="1"/>
  <c r="W44" i="7"/>
  <c r="Y44" i="7" s="1"/>
  <c r="W25" i="7"/>
  <c r="Y25" i="7" s="1"/>
  <c r="W84" i="7"/>
  <c r="Y84" i="7" s="1"/>
  <c r="X11" i="7"/>
  <c r="Z11" i="7" s="1"/>
  <c r="W11" i="7"/>
  <c r="Y11" i="7" s="1"/>
  <c r="W77" i="7"/>
  <c r="Y77" i="7" s="1"/>
  <c r="W102" i="7"/>
  <c r="Y102" i="7" s="1"/>
  <c r="W61" i="7"/>
  <c r="W50" i="7"/>
  <c r="Y50" i="7" s="1"/>
  <c r="W103" i="7"/>
  <c r="Y103" i="7" s="1"/>
  <c r="X6" i="7"/>
  <c r="Z6" i="7" s="1"/>
  <c r="W6" i="7"/>
  <c r="Y6" i="7" s="1"/>
  <c r="W32" i="7"/>
  <c r="W27" i="7"/>
  <c r="W48" i="7"/>
  <c r="Y48" i="7" s="1"/>
  <c r="W22" i="7"/>
  <c r="W37" i="7"/>
  <c r="Y37" i="7" s="1"/>
  <c r="W89" i="7"/>
  <c r="W74" i="7"/>
  <c r="Y74" i="7" s="1"/>
  <c r="W64" i="7"/>
  <c r="Y64" i="7" s="1"/>
  <c r="W24" i="7"/>
  <c r="Y24" i="7" s="1"/>
  <c r="W78" i="7"/>
  <c r="Y78" i="7" s="1"/>
  <c r="W81" i="7"/>
  <c r="AA81" i="7" s="1"/>
  <c r="W31" i="7"/>
  <c r="Y31" i="7" s="1"/>
  <c r="W18" i="7"/>
  <c r="Y18" i="7" s="1"/>
  <c r="W99" i="7"/>
  <c r="Y99" i="7" s="1"/>
  <c r="W93" i="7"/>
  <c r="X62" i="7"/>
  <c r="Z62" i="7" s="1"/>
  <c r="W62" i="7"/>
  <c r="Y62" i="7" s="1"/>
  <c r="W54" i="7"/>
  <c r="Y54" i="7" s="1"/>
  <c r="X33" i="7"/>
  <c r="Z33" i="7" s="1"/>
  <c r="W33" i="7"/>
  <c r="Y33" i="7" s="1"/>
  <c r="W40" i="7"/>
  <c r="Y40" i="7" s="1"/>
  <c r="V4" i="7"/>
  <c r="C19" i="6"/>
  <c r="C15" i="6" s="1"/>
  <c r="C29" i="6" s="1"/>
  <c r="V100" i="7"/>
  <c r="V84" i="7"/>
  <c r="X36" i="7"/>
  <c r="Z36" i="7" s="1"/>
  <c r="V32" i="7"/>
  <c r="V68" i="7"/>
  <c r="V101" i="7"/>
  <c r="X61" i="7"/>
  <c r="X50" i="7"/>
  <c r="Z50" i="7" s="1"/>
  <c r="X103" i="7"/>
  <c r="Z103" i="7" s="1"/>
  <c r="V73" i="7"/>
  <c r="V91" i="7"/>
  <c r="X41" i="7"/>
  <c r="Z41" i="7" s="1"/>
  <c r="V61" i="7"/>
  <c r="V89" i="7"/>
  <c r="V48" i="7"/>
  <c r="V53" i="7"/>
  <c r="X20" i="7"/>
  <c r="Z20" i="7" s="1"/>
  <c r="X98" i="7"/>
  <c r="Z98" i="7" s="1"/>
  <c r="X48" i="7"/>
  <c r="Z48" i="7" s="1"/>
  <c r="X15" i="7"/>
  <c r="Z15" i="7" s="1"/>
  <c r="V60" i="7"/>
  <c r="V74" i="7"/>
  <c r="V57" i="7"/>
  <c r="V39" i="7"/>
  <c r="V20" i="7"/>
  <c r="V31" i="7"/>
  <c r="V64" i="7"/>
  <c r="V93" i="7"/>
  <c r="V24" i="7"/>
  <c r="X22" i="7"/>
  <c r="V43" i="7"/>
  <c r="X32" i="7"/>
  <c r="X46" i="7"/>
  <c r="Z46" i="7" s="1"/>
  <c r="X80" i="7"/>
  <c r="X85" i="7"/>
  <c r="Z85" i="7" s="1"/>
  <c r="X89" i="7"/>
  <c r="X74" i="7"/>
  <c r="Z74" i="7" s="1"/>
  <c r="V85" i="7"/>
  <c r="V80" i="7"/>
  <c r="X64" i="7"/>
  <c r="Z64" i="7" s="1"/>
  <c r="X24" i="7"/>
  <c r="Z24" i="7" s="1"/>
  <c r="V76" i="7"/>
  <c r="V25" i="7"/>
  <c r="X45" i="7"/>
  <c r="Z45" i="7" s="1"/>
  <c r="X96" i="7"/>
  <c r="X44" i="7"/>
  <c r="Z44" i="7" s="1"/>
  <c r="V103" i="7"/>
  <c r="V50" i="7"/>
  <c r="V81" i="7"/>
  <c r="V51" i="7"/>
  <c r="X97" i="7"/>
  <c r="Z97" i="7" s="1"/>
  <c r="X95" i="7"/>
  <c r="Z95" i="7" s="1"/>
  <c r="X78" i="7"/>
  <c r="Z78" i="7" s="1"/>
  <c r="V88" i="7"/>
  <c r="V15" i="7"/>
  <c r="V99" i="7"/>
  <c r="V97" i="7"/>
  <c r="V96" i="7"/>
  <c r="V104" i="7"/>
  <c r="V71" i="7"/>
  <c r="V94" i="7"/>
  <c r="V62" i="7"/>
  <c r="V98" i="7"/>
  <c r="V54" i="7"/>
  <c r="V41" i="7"/>
  <c r="V19" i="7"/>
  <c r="X37" i="7"/>
  <c r="Z37" i="7" s="1"/>
  <c r="X63" i="7"/>
  <c r="X68" i="7"/>
  <c r="Z68" i="7" s="1"/>
  <c r="X31" i="7"/>
  <c r="Z31" i="7" s="1"/>
  <c r="X18" i="7"/>
  <c r="Z18" i="7" s="1"/>
  <c r="X99" i="7"/>
  <c r="Z99" i="7" s="1"/>
  <c r="X93" i="7"/>
  <c r="V35" i="7"/>
  <c r="V49" i="7"/>
  <c r="V44" i="7"/>
  <c r="V28" i="7"/>
  <c r="X54" i="7"/>
  <c r="Z54" i="7" s="1"/>
  <c r="X35" i="7"/>
  <c r="Z35" i="7" s="1"/>
  <c r="X104" i="7"/>
  <c r="Z104" i="7" s="1"/>
  <c r="X53" i="7"/>
  <c r="X71" i="7"/>
  <c r="Z71" i="7" s="1"/>
  <c r="V77" i="7"/>
  <c r="V78" i="7"/>
  <c r="V102" i="7"/>
  <c r="V36" i="7"/>
  <c r="V17" i="7"/>
  <c r="X28" i="7"/>
  <c r="Z28" i="7" s="1"/>
  <c r="V63" i="7"/>
  <c r="V69" i="7"/>
  <c r="V46" i="7"/>
  <c r="V95" i="7"/>
  <c r="V33" i="7"/>
  <c r="X101" i="7"/>
  <c r="Z101" i="7" s="1"/>
  <c r="V37" i="7"/>
  <c r="X69" i="7"/>
  <c r="Z69" i="7" s="1"/>
  <c r="X39" i="7"/>
  <c r="Z39" i="7" s="1"/>
  <c r="X76" i="7"/>
  <c r="Z76" i="7" s="1"/>
  <c r="X73" i="7"/>
  <c r="Z73" i="7" s="1"/>
  <c r="V45" i="7"/>
  <c r="X77" i="7"/>
  <c r="Z77" i="7" s="1"/>
  <c r="X102" i="7"/>
  <c r="Z102" i="7" s="1"/>
  <c r="V18" i="7"/>
  <c r="V40" i="7"/>
  <c r="X91" i="7"/>
  <c r="Z91" i="7" s="1"/>
  <c r="X13" i="7"/>
  <c r="Z13" i="7" s="1"/>
  <c r="X81" i="7"/>
  <c r="AB81" i="7" s="1"/>
  <c r="X100" i="7"/>
  <c r="Z100" i="7" s="1"/>
  <c r="X17" i="7"/>
  <c r="X84" i="7"/>
  <c r="Z84" i="7" s="1"/>
  <c r="X57" i="7"/>
  <c r="Z57" i="7" s="1"/>
  <c r="X94" i="7"/>
  <c r="Z94" i="7" s="1"/>
  <c r="X88" i="7"/>
  <c r="Z88" i="7" s="1"/>
  <c r="X60" i="7"/>
  <c r="X49" i="7"/>
  <c r="Z49" i="7" s="1"/>
  <c r="U107" i="7"/>
  <c r="T107" i="7"/>
  <c r="T123" i="4"/>
  <c r="U123" i="4" s="1"/>
  <c r="T130" i="4"/>
  <c r="T137" i="4"/>
  <c r="T117" i="4"/>
  <c r="T148" i="4"/>
  <c r="T144" i="4"/>
  <c r="T140" i="4"/>
  <c r="T128" i="4"/>
  <c r="T124" i="4"/>
  <c r="T116" i="4"/>
  <c r="X116" i="4" s="1"/>
  <c r="Y116" i="4" s="1"/>
  <c r="CA165" i="4"/>
  <c r="D50" i="4" s="1"/>
  <c r="CC165" i="4"/>
  <c r="D52" i="4" s="1"/>
  <c r="P166" i="4"/>
  <c r="Q166" i="4"/>
  <c r="P167" i="4"/>
  <c r="CB165" i="4"/>
  <c r="AJ165" i="4"/>
  <c r="D7" i="4" s="1"/>
  <c r="F7" i="4" s="1"/>
  <c r="CJ2" i="4" s="1"/>
  <c r="AU165" i="4"/>
  <c r="D18" i="4" s="1"/>
  <c r="F18" i="4" s="1"/>
  <c r="CU2" i="4" s="1"/>
  <c r="CU19" i="4" s="1"/>
  <c r="AZ165" i="4"/>
  <c r="D23" i="4" s="1"/>
  <c r="F23" i="4" s="1"/>
  <c r="CZ2" i="4" s="1"/>
  <c r="BK165" i="4"/>
  <c r="D34" i="4" s="1"/>
  <c r="F34" i="4" s="1"/>
  <c r="DK2" i="4" s="1"/>
  <c r="BP165" i="4"/>
  <c r="D39" i="4" s="1"/>
  <c r="F39" i="4" s="1"/>
  <c r="DP2" i="4" s="1"/>
  <c r="AQ165" i="4"/>
  <c r="D14" i="4" s="1"/>
  <c r="F14" i="4" s="1"/>
  <c r="CQ2" i="4" s="1"/>
  <c r="AV165" i="4"/>
  <c r="D19" i="4" s="1"/>
  <c r="F19" i="4" s="1"/>
  <c r="CV2" i="4" s="1"/>
  <c r="BG165" i="4"/>
  <c r="D30" i="4" s="1"/>
  <c r="F30" i="4" s="1"/>
  <c r="DG2" i="4" s="1"/>
  <c r="BL165" i="4"/>
  <c r="D35" i="4" s="1"/>
  <c r="F35" i="4" s="1"/>
  <c r="DL2" i="4" s="1"/>
  <c r="BW165" i="4"/>
  <c r="D46" i="4" s="1"/>
  <c r="F46" i="4" s="1"/>
  <c r="DW2" i="4" s="1"/>
  <c r="AM165" i="4"/>
  <c r="D10" i="4" s="1"/>
  <c r="F10" i="4" s="1"/>
  <c r="CM2" i="4" s="1"/>
  <c r="AR165" i="4"/>
  <c r="D15" i="4" s="1"/>
  <c r="F15" i="4" s="1"/>
  <c r="CR2" i="4" s="1"/>
  <c r="BC165" i="4"/>
  <c r="D26" i="4" s="1"/>
  <c r="F26" i="4" s="1"/>
  <c r="DC2" i="4" s="1"/>
  <c r="BH165" i="4"/>
  <c r="D31" i="4" s="1"/>
  <c r="F31" i="4" s="1"/>
  <c r="DH2" i="4" s="1"/>
  <c r="BS165" i="4"/>
  <c r="D42" i="4" s="1"/>
  <c r="F42" i="4" s="1"/>
  <c r="DS2" i="4" s="1"/>
  <c r="BX165" i="4"/>
  <c r="D47" i="4" s="1"/>
  <c r="F47" i="4" s="1"/>
  <c r="DX2" i="4" s="1"/>
  <c r="BT165" i="4"/>
  <c r="D43" i="4" s="1"/>
  <c r="F43" i="4" s="1"/>
  <c r="DT2" i="4" s="1"/>
  <c r="AB166" i="4"/>
  <c r="P165" i="4"/>
  <c r="BD165" i="4"/>
  <c r="D27" i="4" s="1"/>
  <c r="F27" i="4" s="1"/>
  <c r="DD2" i="4" s="1"/>
  <c r="AI165" i="4"/>
  <c r="D6" i="4" s="1"/>
  <c r="F6" i="4" s="1"/>
  <c r="CI2" i="4" s="1"/>
  <c r="AN165" i="4"/>
  <c r="D11" i="4" s="1"/>
  <c r="F11" i="4" s="1"/>
  <c r="CN2" i="4" s="1"/>
  <c r="AY165" i="4"/>
  <c r="D22" i="4" s="1"/>
  <c r="F22" i="4" s="1"/>
  <c r="CY2" i="4" s="1"/>
  <c r="CY19" i="4" s="1"/>
  <c r="O166" i="4"/>
  <c r="AG165" i="4"/>
  <c r="D4" i="4" s="1"/>
  <c r="BO165" i="4"/>
  <c r="D38" i="4" s="1"/>
  <c r="F38" i="4" s="1"/>
  <c r="AC166" i="4"/>
  <c r="BY58" i="1"/>
  <c r="CC58" i="1"/>
  <c r="CG58" i="1"/>
  <c r="CK58" i="1"/>
  <c r="CO58" i="1"/>
  <c r="CS58" i="1"/>
  <c r="DA58" i="1"/>
  <c r="DE58" i="1"/>
  <c r="DI58" i="1"/>
  <c r="DM58" i="1"/>
  <c r="CA54" i="1"/>
  <c r="CE54" i="1"/>
  <c r="CI54" i="1"/>
  <c r="CM54" i="1"/>
  <c r="CQ54" i="1"/>
  <c r="CU54" i="1"/>
  <c r="CY54" i="1"/>
  <c r="DC54" i="1"/>
  <c r="DG54" i="1"/>
  <c r="DK54" i="1"/>
  <c r="DO54" i="1"/>
  <c r="BX47" i="1"/>
  <c r="CB47" i="1"/>
  <c r="CF47" i="1"/>
  <c r="CJ47" i="1"/>
  <c r="CN47" i="1"/>
  <c r="CR47" i="1"/>
  <c r="CV47" i="1"/>
  <c r="CZ47" i="1"/>
  <c r="DH47" i="1"/>
  <c r="DL47" i="1"/>
  <c r="DP47" i="1"/>
  <c r="DM4" i="1"/>
  <c r="DM5" i="1"/>
  <c r="DM6" i="1"/>
  <c r="DM7" i="1"/>
  <c r="DM8" i="1"/>
  <c r="DM9" i="1"/>
  <c r="DM10" i="1"/>
  <c r="DM12" i="1"/>
  <c r="DM17" i="1"/>
  <c r="DM20" i="1"/>
  <c r="DM21" i="1"/>
  <c r="DM25" i="1"/>
  <c r="DM29" i="1"/>
  <c r="DM31" i="1"/>
  <c r="DM13" i="1"/>
  <c r="DM18" i="1"/>
  <c r="DM24" i="1"/>
  <c r="DM28" i="1"/>
  <c r="DM32" i="1"/>
  <c r="DM33" i="1"/>
  <c r="DM34" i="1"/>
  <c r="DM35" i="1"/>
  <c r="DM36" i="1"/>
  <c r="DM37" i="1"/>
  <c r="DM38" i="1"/>
  <c r="DM39" i="1"/>
  <c r="DM40" i="1"/>
  <c r="DM22" i="1"/>
  <c r="DM27" i="1"/>
  <c r="CW4" i="1"/>
  <c r="CW5" i="1"/>
  <c r="CW6" i="1"/>
  <c r="CW7" i="1"/>
  <c r="CW8" i="1"/>
  <c r="CW9" i="1"/>
  <c r="CW10" i="1"/>
  <c r="CW12" i="1"/>
  <c r="CW17" i="1"/>
  <c r="CW20" i="1"/>
  <c r="CW21" i="1"/>
  <c r="CW25" i="1"/>
  <c r="CW29" i="1"/>
  <c r="CW13" i="1"/>
  <c r="CW18" i="1"/>
  <c r="CW23" i="1"/>
  <c r="CW24" i="1"/>
  <c r="CW28" i="1"/>
  <c r="CW32" i="1"/>
  <c r="CW33" i="1"/>
  <c r="CW34" i="1"/>
  <c r="CW35" i="1"/>
  <c r="CW36" i="1"/>
  <c r="CW37" i="1"/>
  <c r="CW38" i="1"/>
  <c r="CW39" i="1"/>
  <c r="CW40" i="1"/>
  <c r="CW41" i="1"/>
  <c r="CW14" i="1"/>
  <c r="CW22" i="1"/>
  <c r="CW27" i="1"/>
  <c r="CG4" i="1"/>
  <c r="CG5" i="1"/>
  <c r="CG7" i="1"/>
  <c r="CG8" i="1"/>
  <c r="CG9" i="1"/>
  <c r="CG10" i="1"/>
  <c r="CG12" i="1"/>
  <c r="CG17" i="1"/>
  <c r="CG20" i="1"/>
  <c r="CG25" i="1"/>
  <c r="CG13" i="1"/>
  <c r="CG18" i="1"/>
  <c r="CG21" i="1"/>
  <c r="CG23" i="1"/>
  <c r="CG24" i="1"/>
  <c r="CG28" i="1"/>
  <c r="CG32" i="1"/>
  <c r="CG33" i="1"/>
  <c r="CG34" i="1"/>
  <c r="CG35" i="1"/>
  <c r="CG36" i="1"/>
  <c r="CG37" i="1"/>
  <c r="CG38" i="1"/>
  <c r="CG39" i="1"/>
  <c r="CG40" i="1"/>
  <c r="CG41" i="1"/>
  <c r="CG14" i="1"/>
  <c r="CG19" i="1"/>
  <c r="CG27" i="1"/>
  <c r="N74" i="1"/>
  <c r="DP69" i="1"/>
  <c r="DK69" i="1"/>
  <c r="DE69" i="1"/>
  <c r="CZ69" i="1"/>
  <c r="CU69" i="1"/>
  <c r="CO69" i="1"/>
  <c r="CJ69" i="1"/>
  <c r="CE68" i="1"/>
  <c r="CI68" i="1"/>
  <c r="CM68" i="1"/>
  <c r="CQ68" i="1"/>
  <c r="CU68" i="1"/>
  <c r="CY68" i="1"/>
  <c r="DC68" i="1"/>
  <c r="DG68" i="1"/>
  <c r="DK68" i="1"/>
  <c r="DO68" i="1"/>
  <c r="DM67" i="1"/>
  <c r="CG67" i="1"/>
  <c r="DL66" i="1"/>
  <c r="DG66" i="1"/>
  <c r="CV66" i="1"/>
  <c r="CQ66" i="1"/>
  <c r="CF66" i="1"/>
  <c r="CE64" i="1"/>
  <c r="CI64" i="1"/>
  <c r="CM64" i="1"/>
  <c r="CQ64" i="1"/>
  <c r="CU64" i="1"/>
  <c r="CY64" i="1"/>
  <c r="DC64" i="1"/>
  <c r="DG64" i="1"/>
  <c r="DK64" i="1"/>
  <c r="DO64" i="1"/>
  <c r="DI63" i="1"/>
  <c r="DC63" i="1"/>
  <c r="CX63" i="1"/>
  <c r="CS63" i="1"/>
  <c r="CM63" i="1"/>
  <c r="DP62" i="1"/>
  <c r="DK62" i="1"/>
  <c r="CZ62" i="1"/>
  <c r="CU62" i="1"/>
  <c r="CJ62" i="1"/>
  <c r="CE62" i="1"/>
  <c r="DM61" i="1"/>
  <c r="DH61" i="1"/>
  <c r="DC61" i="1"/>
  <c r="CW61" i="1"/>
  <c r="CR61" i="1"/>
  <c r="CM61" i="1"/>
  <c r="CG61" i="1"/>
  <c r="CB61" i="1"/>
  <c r="CA60" i="1"/>
  <c r="CI60" i="1"/>
  <c r="CQ60" i="1"/>
  <c r="CU60" i="1"/>
  <c r="CY60" i="1"/>
  <c r="DC60" i="1"/>
  <c r="DG60" i="1"/>
  <c r="DK60" i="1"/>
  <c r="DO60" i="1"/>
  <c r="DI59" i="1"/>
  <c r="DC59" i="1"/>
  <c r="CS59" i="1"/>
  <c r="CM59" i="1"/>
  <c r="CC59" i="1"/>
  <c r="DO58" i="1"/>
  <c r="DD58" i="1"/>
  <c r="CY58" i="1"/>
  <c r="CU58" i="1"/>
  <c r="CP58" i="1"/>
  <c r="CJ58" i="1"/>
  <c r="CE58" i="1"/>
  <c r="BZ58" i="1"/>
  <c r="BY56" i="1"/>
  <c r="CC56" i="1"/>
  <c r="CG56" i="1"/>
  <c r="CK56" i="1"/>
  <c r="CO56" i="1"/>
  <c r="CS56" i="1"/>
  <c r="CW56" i="1"/>
  <c r="DA56" i="1"/>
  <c r="DE56" i="1"/>
  <c r="DI56" i="1"/>
  <c r="DM56" i="1"/>
  <c r="DL54" i="1"/>
  <c r="DF54" i="1"/>
  <c r="DA54" i="1"/>
  <c r="CV54" i="1"/>
  <c r="CK54" i="1"/>
  <c r="CF54" i="1"/>
  <c r="BZ54" i="1"/>
  <c r="DM53" i="1"/>
  <c r="CW53" i="1"/>
  <c r="CG53" i="1"/>
  <c r="DO52" i="1"/>
  <c r="DD52" i="1"/>
  <c r="CY52" i="1"/>
  <c r="CN52" i="1"/>
  <c r="CI52" i="1"/>
  <c r="BX52" i="1"/>
  <c r="CG51" i="1"/>
  <c r="BX51" i="1"/>
  <c r="CB51" i="1"/>
  <c r="CF51" i="1"/>
  <c r="CN51" i="1"/>
  <c r="CR51" i="1"/>
  <c r="CV51" i="1"/>
  <c r="CZ51" i="1"/>
  <c r="DD51" i="1"/>
  <c r="DH51" i="1"/>
  <c r="DL51" i="1"/>
  <c r="DP51" i="1"/>
  <c r="DI50" i="1"/>
  <c r="DD50" i="1"/>
  <c r="CS50" i="1"/>
  <c r="CN50" i="1"/>
  <c r="CC50" i="1"/>
  <c r="DH48" i="1"/>
  <c r="CR48" i="1"/>
  <c r="CM48" i="1"/>
  <c r="CH48" i="1"/>
  <c r="CB48" i="1"/>
  <c r="DO47" i="1"/>
  <c r="DE47" i="1"/>
  <c r="DA47" i="1"/>
  <c r="CU47" i="1"/>
  <c r="CK47" i="1"/>
  <c r="CE47" i="1"/>
  <c r="BZ47" i="1"/>
  <c r="DM46" i="1"/>
  <c r="DH46" i="1"/>
  <c r="CW46" i="1"/>
  <c r="CR46" i="1"/>
  <c r="CL46" i="1"/>
  <c r="CG46" i="1"/>
  <c r="CC46" i="1"/>
  <c r="DM43" i="1"/>
  <c r="DM42" i="1"/>
  <c r="DM41" i="1"/>
  <c r="DM19" i="1"/>
  <c r="CW19" i="1"/>
  <c r="DM16" i="1"/>
  <c r="CW16" i="1"/>
  <c r="DP3" i="1"/>
  <c r="DP4" i="1"/>
  <c r="DP8" i="1"/>
  <c r="DP15" i="1"/>
  <c r="DP16" i="1"/>
  <c r="DP19" i="1"/>
  <c r="DP22" i="1"/>
  <c r="DP27" i="1"/>
  <c r="DP32" i="1"/>
  <c r="DP33" i="1"/>
  <c r="DP34" i="1"/>
  <c r="DP35" i="1"/>
  <c r="DP36" i="1"/>
  <c r="DP12" i="1"/>
  <c r="DP17" i="1"/>
  <c r="DP20" i="1"/>
  <c r="DP26" i="1"/>
  <c r="DP30" i="1"/>
  <c r="DP13" i="1"/>
  <c r="DP18" i="1"/>
  <c r="DP21" i="1"/>
  <c r="DP25" i="1"/>
  <c r="DP29" i="1"/>
  <c r="DP31" i="1"/>
  <c r="DP67" i="1"/>
  <c r="DA4" i="1"/>
  <c r="DA5" i="1"/>
  <c r="DA6" i="1"/>
  <c r="DA7" i="1"/>
  <c r="DA8" i="1"/>
  <c r="DA9" i="1"/>
  <c r="DA10" i="1"/>
  <c r="DA12" i="1"/>
  <c r="DA14" i="1"/>
  <c r="DA23" i="1"/>
  <c r="DA24" i="1"/>
  <c r="DA28" i="1"/>
  <c r="DA15" i="1"/>
  <c r="DA16" i="1"/>
  <c r="DA19" i="1"/>
  <c r="DA22" i="1"/>
  <c r="DA27" i="1"/>
  <c r="DA32" i="1"/>
  <c r="DA33" i="1"/>
  <c r="DA34" i="1"/>
  <c r="DA36" i="1"/>
  <c r="DA37" i="1"/>
  <c r="DA38" i="1"/>
  <c r="DA39" i="1"/>
  <c r="DA41" i="1"/>
  <c r="DA17" i="1"/>
  <c r="DA20" i="1"/>
  <c r="DA26" i="1"/>
  <c r="DA30" i="1"/>
  <c r="DA31" i="1"/>
  <c r="CZ3" i="1"/>
  <c r="CZ4" i="1"/>
  <c r="CZ8" i="1"/>
  <c r="CZ15" i="1"/>
  <c r="CZ16" i="1"/>
  <c r="CZ19" i="1"/>
  <c r="CZ22" i="1"/>
  <c r="CZ27" i="1"/>
  <c r="CZ32" i="1"/>
  <c r="CZ33" i="1"/>
  <c r="CZ34" i="1"/>
  <c r="CZ35" i="1"/>
  <c r="CZ36" i="1"/>
  <c r="CZ17" i="1"/>
  <c r="CZ20" i="1"/>
  <c r="CZ26" i="1"/>
  <c r="CZ30" i="1"/>
  <c r="CZ31" i="1"/>
  <c r="CZ7" i="1"/>
  <c r="CZ10" i="1"/>
  <c r="CZ13" i="1"/>
  <c r="CZ18" i="1"/>
  <c r="CZ21" i="1"/>
  <c r="CZ25" i="1"/>
  <c r="CZ29" i="1"/>
  <c r="CZ67" i="1"/>
  <c r="CK4" i="1"/>
  <c r="CK5" i="1"/>
  <c r="CK6" i="1"/>
  <c r="CK7" i="1"/>
  <c r="CK8" i="1"/>
  <c r="CK9" i="1"/>
  <c r="CK10" i="1"/>
  <c r="CK12" i="1"/>
  <c r="CK14" i="1"/>
  <c r="CK19" i="1"/>
  <c r="CK23" i="1"/>
  <c r="CK24" i="1"/>
  <c r="CK28" i="1"/>
  <c r="CK15" i="1"/>
  <c r="CK27" i="1"/>
  <c r="CK32" i="1"/>
  <c r="CK33" i="1"/>
  <c r="CK34" i="1"/>
  <c r="CK35" i="1"/>
  <c r="CK36" i="1"/>
  <c r="CK37" i="1"/>
  <c r="CK38" i="1"/>
  <c r="CK39" i="1"/>
  <c r="CK40" i="1"/>
  <c r="CK41" i="1"/>
  <c r="CK17" i="1"/>
  <c r="CK20" i="1"/>
  <c r="CK26" i="1"/>
  <c r="CK29" i="1"/>
  <c r="CK30" i="1"/>
  <c r="CJ3" i="1"/>
  <c r="CJ6" i="1"/>
  <c r="CJ15" i="1"/>
  <c r="CJ27" i="1"/>
  <c r="CJ32" i="1"/>
  <c r="CJ33" i="1"/>
  <c r="CJ34" i="1"/>
  <c r="CJ35" i="1"/>
  <c r="CJ36" i="1"/>
  <c r="CJ37" i="1"/>
  <c r="CJ11" i="1"/>
  <c r="CJ17" i="1"/>
  <c r="CJ20" i="1"/>
  <c r="CJ26" i="1"/>
  <c r="CJ29" i="1"/>
  <c r="CJ30" i="1"/>
  <c r="CJ7" i="1"/>
  <c r="CJ8" i="1"/>
  <c r="CJ10" i="1"/>
  <c r="CJ13" i="1"/>
  <c r="CJ18" i="1"/>
  <c r="CJ21" i="1"/>
  <c r="CJ25" i="1"/>
  <c r="CJ67" i="1"/>
  <c r="CP69" i="1"/>
  <c r="DF69" i="1"/>
  <c r="DP66" i="1"/>
  <c r="DK66" i="1"/>
  <c r="CZ66" i="1"/>
  <c r="CU66" i="1"/>
  <c r="CP66" i="1"/>
  <c r="CJ66" i="1"/>
  <c r="CB63" i="1"/>
  <c r="CF63" i="1"/>
  <c r="CJ63" i="1"/>
  <c r="CN63" i="1"/>
  <c r="CR63" i="1"/>
  <c r="CV63" i="1"/>
  <c r="CZ63" i="1"/>
  <c r="DD63" i="1"/>
  <c r="DH63" i="1"/>
  <c r="DL63" i="1"/>
  <c r="DP63" i="1"/>
  <c r="DO62" i="1"/>
  <c r="DD62" i="1"/>
  <c r="CY62" i="1"/>
  <c r="CN62" i="1"/>
  <c r="CI62" i="1"/>
  <c r="DL61" i="1"/>
  <c r="DG61" i="1"/>
  <c r="DA61" i="1"/>
  <c r="CV61" i="1"/>
  <c r="CQ61" i="1"/>
  <c r="CK61" i="1"/>
  <c r="CF61" i="1"/>
  <c r="DM59" i="1"/>
  <c r="CG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H58" i="1"/>
  <c r="DC58" i="1"/>
  <c r="CX58" i="1"/>
  <c r="CN58" i="1"/>
  <c r="CI58" i="1"/>
  <c r="BX58" i="1"/>
  <c r="DP54" i="1"/>
  <c r="DE54" i="1"/>
  <c r="CZ54" i="1"/>
  <c r="CO54" i="1"/>
  <c r="CJ54" i="1"/>
  <c r="BY54" i="1"/>
  <c r="DH52" i="1"/>
  <c r="DC52" i="1"/>
  <c r="CR52" i="1"/>
  <c r="CM52" i="1"/>
  <c r="CH52" i="1"/>
  <c r="CB52" i="1"/>
  <c r="DM50" i="1"/>
  <c r="CW50" i="1"/>
  <c r="CG50" i="1"/>
  <c r="CA50" i="1"/>
  <c r="CE50" i="1"/>
  <c r="CI50" i="1"/>
  <c r="CM50" i="1"/>
  <c r="CQ50" i="1"/>
  <c r="CU50" i="1"/>
  <c r="CY50" i="1"/>
  <c r="DC50" i="1"/>
  <c r="DG50" i="1"/>
  <c r="DK50" i="1"/>
  <c r="DO50" i="1"/>
  <c r="BY48" i="1"/>
  <c r="CC48" i="1"/>
  <c r="CG48" i="1"/>
  <c r="CK48" i="1"/>
  <c r="CO48" i="1"/>
  <c r="CS48" i="1"/>
  <c r="CW48" i="1"/>
  <c r="DA48" i="1"/>
  <c r="DE48" i="1"/>
  <c r="DI48" i="1"/>
  <c r="DM48" i="1"/>
  <c r="DN47" i="1"/>
  <c r="DI47" i="1"/>
  <c r="CY47" i="1"/>
  <c r="CO47" i="1"/>
  <c r="CI47" i="1"/>
  <c r="BY47" i="1"/>
  <c r="CA46" i="1"/>
  <c r="CI46" i="1"/>
  <c r="CM46" i="1"/>
  <c r="CQ46" i="1"/>
  <c r="CU46" i="1"/>
  <c r="CY46" i="1"/>
  <c r="DC46" i="1"/>
  <c r="DG46" i="1"/>
  <c r="DK46" i="1"/>
  <c r="DO46" i="1"/>
  <c r="DM44" i="1"/>
  <c r="CW44" i="1"/>
  <c r="CG44" i="1"/>
  <c r="CW43" i="1"/>
  <c r="CG43" i="1"/>
  <c r="CW42" i="1"/>
  <c r="CG42" i="1"/>
  <c r="DM15" i="1"/>
  <c r="CW15" i="1"/>
  <c r="CG15" i="1"/>
  <c r="DE4" i="1"/>
  <c r="DE5" i="1"/>
  <c r="DE6" i="1"/>
  <c r="DE7" i="1"/>
  <c r="DE8" i="1"/>
  <c r="DE9" i="1"/>
  <c r="DE10" i="1"/>
  <c r="DE12" i="1"/>
  <c r="DE17" i="1"/>
  <c r="DE20" i="1"/>
  <c r="DE22" i="1"/>
  <c r="DE27" i="1"/>
  <c r="DE13" i="1"/>
  <c r="DE18" i="1"/>
  <c r="DE26" i="1"/>
  <c r="DE30" i="1"/>
  <c r="DE32" i="1"/>
  <c r="DE33" i="1"/>
  <c r="DE34" i="1"/>
  <c r="DE35" i="1"/>
  <c r="DE36" i="1"/>
  <c r="DE37" i="1"/>
  <c r="DE38" i="1"/>
  <c r="DE39" i="1"/>
  <c r="DE40" i="1"/>
  <c r="DE41" i="1"/>
  <c r="DE14" i="1"/>
  <c r="DE21" i="1"/>
  <c r="DE25" i="1"/>
  <c r="DE29" i="1"/>
  <c r="DE31" i="1"/>
  <c r="CO4" i="1"/>
  <c r="CO5" i="1"/>
  <c r="CO7" i="1"/>
  <c r="CO8" i="1"/>
  <c r="CO9" i="1"/>
  <c r="CO10" i="1"/>
  <c r="CO12" i="1"/>
  <c r="CO17" i="1"/>
  <c r="CO20" i="1"/>
  <c r="CO27" i="1"/>
  <c r="CO13" i="1"/>
  <c r="CO18" i="1"/>
  <c r="CO26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4" i="1"/>
  <c r="CO19" i="1"/>
  <c r="CO21" i="1"/>
  <c r="CO25" i="1"/>
  <c r="BY4" i="1"/>
  <c r="BY5" i="1"/>
  <c r="BY6" i="1"/>
  <c r="BY7" i="1"/>
  <c r="BY8" i="1"/>
  <c r="BY9" i="1"/>
  <c r="BY10" i="1"/>
  <c r="BY11" i="1"/>
  <c r="BY12" i="1"/>
  <c r="BY16" i="1"/>
  <c r="BY17" i="1"/>
  <c r="BY20" i="1"/>
  <c r="BY27" i="1"/>
  <c r="BY31" i="1"/>
  <c r="BY13" i="1"/>
  <c r="BY18" i="1"/>
  <c r="BY21" i="1"/>
  <c r="BY22" i="1"/>
  <c r="BY26" i="1"/>
  <c r="BY29" i="1"/>
  <c r="BY30" i="1"/>
  <c r="BY32" i="1"/>
  <c r="BY33" i="1"/>
  <c r="BY34" i="1"/>
  <c r="BY35" i="1"/>
  <c r="BY36" i="1"/>
  <c r="BY37" i="1"/>
  <c r="BY38" i="1"/>
  <c r="BY39" i="1"/>
  <c r="BY40" i="1"/>
  <c r="BY41" i="1"/>
  <c r="BY14" i="1"/>
  <c r="BY19" i="1"/>
  <c r="BY25" i="1"/>
  <c r="O70" i="1"/>
  <c r="CG66" i="1"/>
  <c r="CK66" i="1"/>
  <c r="CO66" i="1"/>
  <c r="CS66" i="1"/>
  <c r="CW66" i="1"/>
  <c r="DA66" i="1"/>
  <c r="DE66" i="1"/>
  <c r="DI66" i="1"/>
  <c r="DM66" i="1"/>
  <c r="CC62" i="1"/>
  <c r="CG62" i="1"/>
  <c r="CK62" i="1"/>
  <c r="CO62" i="1"/>
  <c r="CS62" i="1"/>
  <c r="CW62" i="1"/>
  <c r="DA62" i="1"/>
  <c r="DE62" i="1"/>
  <c r="DI62" i="1"/>
  <c r="DM62" i="1"/>
  <c r="BZ61" i="1"/>
  <c r="CL61" i="1"/>
  <c r="DB61" i="1"/>
  <c r="DL58" i="1"/>
  <c r="DG58" i="1"/>
  <c r="CR58" i="1"/>
  <c r="CM58" i="1"/>
  <c r="CB58" i="1"/>
  <c r="DN54" i="1"/>
  <c r="DI54" i="1"/>
  <c r="DD54" i="1"/>
  <c r="CS54" i="1"/>
  <c r="CN54" i="1"/>
  <c r="CC54" i="1"/>
  <c r="BX54" i="1"/>
  <c r="BY52" i="1"/>
  <c r="CC52" i="1"/>
  <c r="CG52" i="1"/>
  <c r="CK52" i="1"/>
  <c r="CO52" i="1"/>
  <c r="CS52" i="1"/>
  <c r="CW52" i="1"/>
  <c r="DA52" i="1"/>
  <c r="DE52" i="1"/>
  <c r="DI52" i="1"/>
  <c r="DM52" i="1"/>
  <c r="DM49" i="1"/>
  <c r="DM47" i="1"/>
  <c r="DG47" i="1"/>
  <c r="DC47" i="1"/>
  <c r="CS47" i="1"/>
  <c r="CM47" i="1"/>
  <c r="CC47" i="1"/>
  <c r="DM45" i="1"/>
  <c r="CW45" i="1"/>
  <c r="CG45" i="1"/>
  <c r="CW31" i="1"/>
  <c r="DM30" i="1"/>
  <c r="CW30" i="1"/>
  <c r="CG30" i="1"/>
  <c r="DM26" i="1"/>
  <c r="CW26" i="1"/>
  <c r="CG26" i="1"/>
  <c r="CG22" i="1"/>
  <c r="DI4" i="1"/>
  <c r="DI5" i="1"/>
  <c r="DI6" i="1"/>
  <c r="DI7" i="1"/>
  <c r="DI8" i="1"/>
  <c r="DI9" i="1"/>
  <c r="DI10" i="1"/>
  <c r="DI12" i="1"/>
  <c r="DI26" i="1"/>
  <c r="DI30" i="1"/>
  <c r="DI15" i="1"/>
  <c r="DI16" i="1"/>
  <c r="DI19" i="1"/>
  <c r="DI21" i="1"/>
  <c r="DI25" i="1"/>
  <c r="DI29" i="1"/>
  <c r="DI31" i="1"/>
  <c r="DI32" i="1"/>
  <c r="DI33" i="1"/>
  <c r="DI34" i="1"/>
  <c r="DI35" i="1"/>
  <c r="DI36" i="1"/>
  <c r="DI37" i="1"/>
  <c r="DI38" i="1"/>
  <c r="DI39" i="1"/>
  <c r="DI40" i="1"/>
  <c r="DI20" i="1"/>
  <c r="DI23" i="1"/>
  <c r="DI24" i="1"/>
  <c r="DI28" i="1"/>
  <c r="DH3" i="1"/>
  <c r="DH7" i="1"/>
  <c r="DH15" i="1"/>
  <c r="DH16" i="1"/>
  <c r="DH19" i="1"/>
  <c r="DH21" i="1"/>
  <c r="DH25" i="1"/>
  <c r="DH29" i="1"/>
  <c r="DH31" i="1"/>
  <c r="DH32" i="1"/>
  <c r="DH33" i="1"/>
  <c r="DH34" i="1"/>
  <c r="DH35" i="1"/>
  <c r="DH36" i="1"/>
  <c r="DH5" i="1"/>
  <c r="DH6" i="1"/>
  <c r="DH9" i="1"/>
  <c r="DH17" i="1"/>
  <c r="DH20" i="1"/>
  <c r="DH23" i="1"/>
  <c r="DH24" i="1"/>
  <c r="DH4" i="1"/>
  <c r="DH8" i="1"/>
  <c r="DH12" i="1"/>
  <c r="DH13" i="1"/>
  <c r="DH18" i="1"/>
  <c r="DH22" i="1"/>
  <c r="DH27" i="1"/>
  <c r="DH67" i="1"/>
  <c r="CS4" i="1"/>
  <c r="CS5" i="1"/>
  <c r="CS6" i="1"/>
  <c r="CS7" i="1"/>
  <c r="CS8" i="1"/>
  <c r="CS9" i="1"/>
  <c r="CS10" i="1"/>
  <c r="CS12" i="1"/>
  <c r="CS14" i="1"/>
  <c r="CS19" i="1"/>
  <c r="CS26" i="1"/>
  <c r="CS29" i="1"/>
  <c r="CS30" i="1"/>
  <c r="CS31" i="1"/>
  <c r="CS15" i="1"/>
  <c r="CS16" i="1"/>
  <c r="CS21" i="1"/>
  <c r="CS25" i="1"/>
  <c r="CS32" i="1"/>
  <c r="CS33" i="1"/>
  <c r="CS34" i="1"/>
  <c r="CS35" i="1"/>
  <c r="CS36" i="1"/>
  <c r="CS37" i="1"/>
  <c r="CS38" i="1"/>
  <c r="CS39" i="1"/>
  <c r="CS40" i="1"/>
  <c r="CS41" i="1"/>
  <c r="CS17" i="1"/>
  <c r="CS20" i="1"/>
  <c r="CS23" i="1"/>
  <c r="CS24" i="1"/>
  <c r="CS28" i="1"/>
  <c r="CR3" i="1"/>
  <c r="CR6" i="1"/>
  <c r="CR7" i="1"/>
  <c r="CR10" i="1"/>
  <c r="CR15" i="1"/>
  <c r="CR16" i="1"/>
  <c r="CR21" i="1"/>
  <c r="CR25" i="1"/>
  <c r="CR32" i="1"/>
  <c r="CR33" i="1"/>
  <c r="CR34" i="1"/>
  <c r="CR35" i="1"/>
  <c r="CR36" i="1"/>
  <c r="CR4" i="1"/>
  <c r="CR5" i="1"/>
  <c r="CR8" i="1"/>
  <c r="CR9" i="1"/>
  <c r="CR12" i="1"/>
  <c r="CR17" i="1"/>
  <c r="CR20" i="1"/>
  <c r="CR23" i="1"/>
  <c r="CR24" i="1"/>
  <c r="CR28" i="1"/>
  <c r="CR13" i="1"/>
  <c r="CR18" i="1"/>
  <c r="CR22" i="1"/>
  <c r="CR27" i="1"/>
  <c r="CR67" i="1"/>
  <c r="CC4" i="1"/>
  <c r="CC5" i="1"/>
  <c r="CC6" i="1"/>
  <c r="CC7" i="1"/>
  <c r="CC8" i="1"/>
  <c r="CC9" i="1"/>
  <c r="CC10" i="1"/>
  <c r="CC11" i="1"/>
  <c r="CC12" i="1"/>
  <c r="CC14" i="1"/>
  <c r="CC19" i="1"/>
  <c r="CC22" i="1"/>
  <c r="CC26" i="1"/>
  <c r="CC29" i="1"/>
  <c r="CC30" i="1"/>
  <c r="CC15" i="1"/>
  <c r="CC25" i="1"/>
  <c r="CC32" i="1"/>
  <c r="CC33" i="1"/>
  <c r="CC34" i="1"/>
  <c r="CC35" i="1"/>
  <c r="CC36" i="1"/>
  <c r="CC37" i="1"/>
  <c r="CC38" i="1"/>
  <c r="CC39" i="1"/>
  <c r="CC40" i="1"/>
  <c r="CC41" i="1"/>
  <c r="CC16" i="1"/>
  <c r="CC17" i="1"/>
  <c r="CC20" i="1"/>
  <c r="CC23" i="1"/>
  <c r="CC24" i="1"/>
  <c r="CC28" i="1"/>
  <c r="CB3" i="1"/>
  <c r="CB6" i="1"/>
  <c r="CB7" i="1"/>
  <c r="CB8" i="1"/>
  <c r="CB10" i="1"/>
  <c r="CB11" i="1"/>
  <c r="CB15" i="1"/>
  <c r="CB25" i="1"/>
  <c r="CB32" i="1"/>
  <c r="CB33" i="1"/>
  <c r="CB34" i="1"/>
  <c r="CB35" i="1"/>
  <c r="CB36" i="1"/>
  <c r="CB37" i="1"/>
  <c r="CB4" i="1"/>
  <c r="CB5" i="1"/>
  <c r="CB9" i="1"/>
  <c r="CB12" i="1"/>
  <c r="CB16" i="1"/>
  <c r="CB17" i="1"/>
  <c r="CB20" i="1"/>
  <c r="CB23" i="1"/>
  <c r="CB24" i="1"/>
  <c r="CB28" i="1"/>
  <c r="CB13" i="1"/>
  <c r="CB18" i="1"/>
  <c r="CB21" i="1"/>
  <c r="CB27" i="1"/>
  <c r="CB31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9" i="1"/>
  <c r="BZ53" i="1"/>
  <c r="BZ55" i="1"/>
  <c r="CV12" i="1"/>
  <c r="DL10" i="1"/>
  <c r="DL9" i="1"/>
  <c r="CV9" i="1"/>
  <c r="CF9" i="1"/>
  <c r="DL7" i="1"/>
  <c r="DL6" i="1"/>
  <c r="CV6" i="1"/>
  <c r="DL5" i="1"/>
  <c r="CV4" i="1"/>
  <c r="DO4" i="1"/>
  <c r="DO5" i="1"/>
  <c r="DO6" i="1"/>
  <c r="DO7" i="1"/>
  <c r="DO8" i="1"/>
  <c r="DO9" i="1"/>
  <c r="DO10" i="1"/>
  <c r="DO12" i="1"/>
  <c r="DO13" i="1"/>
  <c r="DO14" i="1"/>
  <c r="DO15" i="1"/>
  <c r="DO16" i="1"/>
  <c r="DO17" i="1"/>
  <c r="DO18" i="1"/>
  <c r="DO19" i="1"/>
  <c r="DO20" i="1"/>
  <c r="DG4" i="1"/>
  <c r="DG5" i="1"/>
  <c r="DG6" i="1"/>
  <c r="DG7" i="1"/>
  <c r="DG8" i="1"/>
  <c r="DG9" i="1"/>
  <c r="DG10" i="1"/>
  <c r="DG13" i="1"/>
  <c r="DG14" i="1"/>
  <c r="DG15" i="1"/>
  <c r="DG16" i="1"/>
  <c r="DG17" i="1"/>
  <c r="DG18" i="1"/>
  <c r="DG19" i="1"/>
  <c r="DG20" i="1"/>
  <c r="CY5" i="1"/>
  <c r="CY6" i="1"/>
  <c r="CY7" i="1"/>
  <c r="CY8" i="1"/>
  <c r="CY9" i="1"/>
  <c r="CY10" i="1"/>
  <c r="CY12" i="1"/>
  <c r="CY13" i="1"/>
  <c r="CY14" i="1"/>
  <c r="CY15" i="1"/>
  <c r="CY16" i="1"/>
  <c r="CY17" i="1"/>
  <c r="CY18" i="1"/>
  <c r="CY19" i="1"/>
  <c r="CY20" i="1"/>
  <c r="CQ4" i="1"/>
  <c r="CQ5" i="1"/>
  <c r="CQ6" i="1"/>
  <c r="CQ7" i="1"/>
  <c r="CQ8" i="1"/>
  <c r="CQ9" i="1"/>
  <c r="CQ10" i="1"/>
  <c r="CQ12" i="1"/>
  <c r="CQ13" i="1"/>
  <c r="CQ14" i="1"/>
  <c r="CQ15" i="1"/>
  <c r="CQ16" i="1"/>
  <c r="CQ17" i="1"/>
  <c r="CQ18" i="1"/>
  <c r="CQ19" i="1"/>
  <c r="CQ20" i="1"/>
  <c r="CI4" i="1"/>
  <c r="CI5" i="1"/>
  <c r="CI6" i="1"/>
  <c r="CI7" i="1"/>
  <c r="CI8" i="1"/>
  <c r="CI9" i="1"/>
  <c r="CI10" i="1"/>
  <c r="CI12" i="1"/>
  <c r="CI13" i="1"/>
  <c r="CI14" i="1"/>
  <c r="CI15" i="1"/>
  <c r="CI17" i="1"/>
  <c r="CI18" i="1"/>
  <c r="CI19" i="1"/>
  <c r="CI20" i="1"/>
  <c r="CI21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DK4" i="1"/>
  <c r="DK5" i="1"/>
  <c r="DK6" i="1"/>
  <c r="DK7" i="1"/>
  <c r="DK8" i="1"/>
  <c r="DK9" i="1"/>
  <c r="DK12" i="1"/>
  <c r="DK13" i="1"/>
  <c r="DK14" i="1"/>
  <c r="DK15" i="1"/>
  <c r="DK16" i="1"/>
  <c r="DK17" i="1"/>
  <c r="DK18" i="1"/>
  <c r="DK19" i="1"/>
  <c r="DK20" i="1"/>
  <c r="DC4" i="1"/>
  <c r="DC5" i="1"/>
  <c r="DC6" i="1"/>
  <c r="DC7" i="1"/>
  <c r="DC8" i="1"/>
  <c r="DC9" i="1"/>
  <c r="DC10" i="1"/>
  <c r="DC12" i="1"/>
  <c r="DC13" i="1"/>
  <c r="DC14" i="1"/>
  <c r="DC15" i="1"/>
  <c r="DC16" i="1"/>
  <c r="DC17" i="1"/>
  <c r="DC18" i="1"/>
  <c r="DC19" i="1"/>
  <c r="DC20" i="1"/>
  <c r="CU4" i="1"/>
  <c r="CU5" i="1"/>
  <c r="CU7" i="1"/>
  <c r="CU8" i="1"/>
  <c r="CU9" i="1"/>
  <c r="CU10" i="1"/>
  <c r="CU12" i="1"/>
  <c r="CU13" i="1"/>
  <c r="CU14" i="1"/>
  <c r="CU15" i="1"/>
  <c r="CU16" i="1"/>
  <c r="CU17" i="1"/>
  <c r="CU18" i="1"/>
  <c r="CU20" i="1"/>
  <c r="CM4" i="1"/>
  <c r="CM5" i="1"/>
  <c r="CM7" i="1"/>
  <c r="CM9" i="1"/>
  <c r="CM10" i="1"/>
  <c r="CM12" i="1"/>
  <c r="CM13" i="1"/>
  <c r="CM14" i="1"/>
  <c r="CM15" i="1"/>
  <c r="CM16" i="1"/>
  <c r="CM17" i="1"/>
  <c r="CM18" i="1"/>
  <c r="CM19" i="1"/>
  <c r="CM20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F3" i="1"/>
  <c r="BW2" i="1" s="1"/>
  <c r="DM3" i="1"/>
  <c r="DI3" i="1"/>
  <c r="DE3" i="1"/>
  <c r="DA3" i="1"/>
  <c r="CW3" i="1"/>
  <c r="CS3" i="1"/>
  <c r="CO3" i="1"/>
  <c r="CK3" i="1"/>
  <c r="CG3" i="1"/>
  <c r="CC3" i="1"/>
  <c r="BY3" i="1"/>
  <c r="BR73" i="1"/>
  <c r="D46" i="1" s="1"/>
  <c r="F46" i="1" s="1"/>
  <c r="DN2" i="1" s="1"/>
  <c r="BN73" i="1"/>
  <c r="D42" i="1" s="1"/>
  <c r="F42" i="1" s="1"/>
  <c r="DJ2" i="1" s="1"/>
  <c r="BJ73" i="1"/>
  <c r="D38" i="1" s="1"/>
  <c r="F38" i="1" s="1"/>
  <c r="DF2" i="1" s="1"/>
  <c r="DF62" i="1" s="1"/>
  <c r="BF73" i="1"/>
  <c r="D34" i="1" s="1"/>
  <c r="F34" i="1" s="1"/>
  <c r="DB2" i="1" s="1"/>
  <c r="DB69" i="1" s="1"/>
  <c r="BB73" i="1"/>
  <c r="D30" i="1" s="1"/>
  <c r="F30" i="1" s="1"/>
  <c r="CX2" i="1" s="1"/>
  <c r="AX73" i="1"/>
  <c r="D26" i="1" s="1"/>
  <c r="F26" i="1" s="1"/>
  <c r="CT2" i="1" s="1"/>
  <c r="AT73" i="1"/>
  <c r="D22" i="1" s="1"/>
  <c r="F22" i="1" s="1"/>
  <c r="CP2" i="1" s="1"/>
  <c r="CP54" i="1" s="1"/>
  <c r="AP73" i="1"/>
  <c r="D18" i="1" s="1"/>
  <c r="F18" i="1" s="1"/>
  <c r="CL2" i="1" s="1"/>
  <c r="CL69" i="1" s="1"/>
  <c r="AL73" i="1"/>
  <c r="D14" i="1" s="1"/>
  <c r="F14" i="1" s="1"/>
  <c r="CH2" i="1" s="1"/>
  <c r="AH73" i="1"/>
  <c r="D10" i="1" s="1"/>
  <c r="F10" i="1" s="1"/>
  <c r="CD2" i="1" s="1"/>
  <c r="O165" i="4"/>
  <c r="O167" i="4"/>
  <c r="Q167" i="4"/>
  <c r="Q165" i="4"/>
  <c r="BZ165" i="4"/>
  <c r="D49" i="4" s="1"/>
  <c r="BV165" i="4"/>
  <c r="D45" i="4" s="1"/>
  <c r="F45" i="4" s="1"/>
  <c r="DV2" i="4" s="1"/>
  <c r="BR165" i="4"/>
  <c r="D41" i="4" s="1"/>
  <c r="F41" i="4" s="1"/>
  <c r="DR2" i="4" s="1"/>
  <c r="BN165" i="4"/>
  <c r="D37" i="4" s="1"/>
  <c r="F37" i="4" s="1"/>
  <c r="DN2" i="4" s="1"/>
  <c r="BJ165" i="4"/>
  <c r="D33" i="4" s="1"/>
  <c r="F33" i="4" s="1"/>
  <c r="DJ2" i="4" s="1"/>
  <c r="BF165" i="4"/>
  <c r="D29" i="4" s="1"/>
  <c r="F29" i="4" s="1"/>
  <c r="DF2" i="4" s="1"/>
  <c r="BB165" i="4"/>
  <c r="D25" i="4" s="1"/>
  <c r="F25" i="4" s="1"/>
  <c r="DB2" i="4" s="1"/>
  <c r="AX165" i="4"/>
  <c r="D21" i="4" s="1"/>
  <c r="F21" i="4" s="1"/>
  <c r="CX2" i="4" s="1"/>
  <c r="AT165" i="4"/>
  <c r="D17" i="4" s="1"/>
  <c r="F17" i="4" s="1"/>
  <c r="CT2" i="4" s="1"/>
  <c r="AP165" i="4"/>
  <c r="D13" i="4" s="1"/>
  <c r="F13" i="4" s="1"/>
  <c r="CP2" i="4" s="1"/>
  <c r="AL165" i="4"/>
  <c r="D9" i="4" s="1"/>
  <c r="F9" i="4" s="1"/>
  <c r="CL2" i="4" s="1"/>
  <c r="AH165" i="4"/>
  <c r="D5" i="4" s="1"/>
  <c r="F5" i="4" s="1"/>
  <c r="CH2" i="4" s="1"/>
  <c r="BY165" i="4"/>
  <c r="D48" i="4" s="1"/>
  <c r="BU165" i="4"/>
  <c r="D44" i="4" s="1"/>
  <c r="F44" i="4" s="1"/>
  <c r="DU2" i="4" s="1"/>
  <c r="BQ165" i="4"/>
  <c r="D40" i="4" s="1"/>
  <c r="F40" i="4" s="1"/>
  <c r="DQ2" i="4" s="1"/>
  <c r="BM165" i="4"/>
  <c r="D36" i="4" s="1"/>
  <c r="F36" i="4" s="1"/>
  <c r="DM2" i="4" s="1"/>
  <c r="BI165" i="4"/>
  <c r="D32" i="4" s="1"/>
  <c r="F32" i="4" s="1"/>
  <c r="DI2" i="4" s="1"/>
  <c r="BE165" i="4"/>
  <c r="D28" i="4" s="1"/>
  <c r="F28" i="4" s="1"/>
  <c r="DE2" i="4" s="1"/>
  <c r="BA165" i="4"/>
  <c r="D24" i="4" s="1"/>
  <c r="F24" i="4" s="1"/>
  <c r="DA2" i="4" s="1"/>
  <c r="AW165" i="4"/>
  <c r="D20" i="4" s="1"/>
  <c r="F20" i="4" s="1"/>
  <c r="CW2" i="4" s="1"/>
  <c r="AS165" i="4"/>
  <c r="D16" i="4" s="1"/>
  <c r="F16" i="4" s="1"/>
  <c r="CS2" i="4" s="1"/>
  <c r="CS11" i="4" s="1"/>
  <c r="AO165" i="4"/>
  <c r="D12" i="4" s="1"/>
  <c r="F12" i="4" s="1"/>
  <c r="CO2" i="4" s="1"/>
  <c r="AK165" i="4"/>
  <c r="D8" i="4" s="1"/>
  <c r="F8" i="4" s="1"/>
  <c r="CK2" i="4" s="1"/>
  <c r="Z32" i="7" l="1"/>
  <c r="AB32" i="7"/>
  <c r="Y93" i="7"/>
  <c r="AA93" i="7"/>
  <c r="AB72" i="7"/>
  <c r="Z72" i="7"/>
  <c r="Z61" i="7"/>
  <c r="AB61" i="7"/>
  <c r="Y89" i="7"/>
  <c r="AA89" i="7"/>
  <c r="AA72" i="7"/>
  <c r="Y72" i="7"/>
  <c r="Z22" i="7"/>
  <c r="AB22" i="7"/>
  <c r="Y17" i="7"/>
  <c r="AA17" i="7"/>
  <c r="Y51" i="7"/>
  <c r="AA51" i="7"/>
  <c r="Z17" i="7"/>
  <c r="AB17" i="7"/>
  <c r="Z96" i="7"/>
  <c r="AB96" i="7"/>
  <c r="Y22" i="7"/>
  <c r="AA22" i="7"/>
  <c r="Y61" i="7"/>
  <c r="AA61" i="7"/>
  <c r="Z63" i="7"/>
  <c r="AB63" i="7"/>
  <c r="Z89" i="7"/>
  <c r="AB89" i="7"/>
  <c r="Y60" i="7"/>
  <c r="AA60" i="7"/>
  <c r="AB23" i="7"/>
  <c r="Z23" i="7"/>
  <c r="W55" i="7"/>
  <c r="X55" i="7"/>
  <c r="Y27" i="7"/>
  <c r="AA27" i="7"/>
  <c r="Y96" i="7"/>
  <c r="AA96" i="7"/>
  <c r="Y80" i="7"/>
  <c r="AA80" i="7"/>
  <c r="AB82" i="7"/>
  <c r="Z82" i="7"/>
  <c r="AA23" i="7"/>
  <c r="Y23" i="7"/>
  <c r="Z60" i="7"/>
  <c r="AB60" i="7"/>
  <c r="Z80" i="7"/>
  <c r="AB80" i="7"/>
  <c r="Y32" i="7"/>
  <c r="AA32" i="7"/>
  <c r="AA82" i="7"/>
  <c r="Y82" i="7"/>
  <c r="AA79" i="7"/>
  <c r="Y79" i="7"/>
  <c r="AB53" i="7"/>
  <c r="Z53" i="7"/>
  <c r="Z93" i="7"/>
  <c r="AB93" i="7"/>
  <c r="AA53" i="7"/>
  <c r="Y53" i="7"/>
  <c r="Y63" i="7"/>
  <c r="AA63" i="7"/>
  <c r="AB79" i="7"/>
  <c r="Z79" i="7"/>
  <c r="C43" i="6"/>
  <c r="C27" i="6"/>
  <c r="C37" i="6"/>
  <c r="C51" i="6" s="1"/>
  <c r="C44" i="6"/>
  <c r="C28" i="6"/>
  <c r="C62" i="6"/>
  <c r="C76" i="6" s="1"/>
  <c r="C90" i="6" s="1"/>
  <c r="C104" i="6" s="1"/>
  <c r="C118" i="6" s="1"/>
  <c r="C132" i="6" s="1"/>
  <c r="C150" i="6" s="1"/>
  <c r="C21" i="6"/>
  <c r="C35" i="6" s="1"/>
  <c r="C49" i="6" s="1"/>
  <c r="C63" i="6" s="1"/>
  <c r="C77" i="6" s="1"/>
  <c r="C91" i="6" s="1"/>
  <c r="C105" i="6" s="1"/>
  <c r="C119" i="6" s="1"/>
  <c r="C20" i="6"/>
  <c r="C14" i="6"/>
  <c r="DO2" i="4"/>
  <c r="DO24" i="4" s="1"/>
  <c r="DF39" i="4"/>
  <c r="DF38" i="4"/>
  <c r="DF37" i="4"/>
  <c r="DF30" i="4"/>
  <c r="DF36" i="4"/>
  <c r="DF35" i="4"/>
  <c r="DF31" i="4"/>
  <c r="DF34" i="4"/>
  <c r="DF33" i="4"/>
  <c r="DF32" i="4"/>
  <c r="EA2" i="4"/>
  <c r="D51" i="4"/>
  <c r="EB2" i="4" s="1"/>
  <c r="EC2" i="4"/>
  <c r="EC139" i="4"/>
  <c r="V116" i="4"/>
  <c r="EC111" i="4"/>
  <c r="CX65" i="4"/>
  <c r="CJ4" i="4"/>
  <c r="CK36" i="4"/>
  <c r="DB65" i="4"/>
  <c r="CY4" i="4"/>
  <c r="DX26" i="4"/>
  <c r="DG19" i="4"/>
  <c r="DF15" i="4"/>
  <c r="DS54" i="4"/>
  <c r="CV52" i="4"/>
  <c r="DI11" i="4"/>
  <c r="CO13" i="4"/>
  <c r="CH14" i="4"/>
  <c r="DC11" i="4"/>
  <c r="DU59" i="4"/>
  <c r="DA63" i="4"/>
  <c r="CL39" i="4"/>
  <c r="DO39" i="4"/>
  <c r="DW38" i="4"/>
  <c r="CW30" i="4"/>
  <c r="DE28" i="4"/>
  <c r="CP13" i="4"/>
  <c r="DV14" i="4"/>
  <c r="U116" i="4"/>
  <c r="W116" i="4"/>
  <c r="Z116" i="4" s="1"/>
  <c r="AD116" i="4" s="1"/>
  <c r="CY23" i="4"/>
  <c r="CY11" i="4"/>
  <c r="CY14" i="4"/>
  <c r="CY13" i="4"/>
  <c r="CY18" i="4"/>
  <c r="CY15" i="4"/>
  <c r="CY21" i="4"/>
  <c r="CY16" i="4"/>
  <c r="CY20" i="4"/>
  <c r="DW18" i="4"/>
  <c r="DW56" i="4"/>
  <c r="DW51" i="4"/>
  <c r="DW36" i="4"/>
  <c r="DW26" i="4"/>
  <c r="DW17" i="4"/>
  <c r="DW52" i="4"/>
  <c r="DW5" i="4"/>
  <c r="DW11" i="4"/>
  <c r="DW32" i="4"/>
  <c r="DW53" i="4"/>
  <c r="DW6" i="4"/>
  <c r="DW47" i="4"/>
  <c r="DW48" i="4"/>
  <c r="DW19" i="4"/>
  <c r="DW42" i="4"/>
  <c r="DW41" i="4"/>
  <c r="DO70" i="4"/>
  <c r="DO51" i="4"/>
  <c r="DO22" i="4"/>
  <c r="DO65" i="4"/>
  <c r="DO15" i="4"/>
  <c r="DO34" i="4"/>
  <c r="DO37" i="4"/>
  <c r="DO69" i="4"/>
  <c r="DO9" i="4"/>
  <c r="DO21" i="4"/>
  <c r="DO57" i="4"/>
  <c r="DO4" i="4"/>
  <c r="DO20" i="4"/>
  <c r="DO68" i="4"/>
  <c r="DO44" i="4"/>
  <c r="DO16" i="4"/>
  <c r="DO11" i="4"/>
  <c r="DO47" i="4"/>
  <c r="DO42" i="4"/>
  <c r="DO35" i="4"/>
  <c r="DO66" i="4"/>
  <c r="DO41" i="4"/>
  <c r="DO59" i="4"/>
  <c r="DO64" i="4"/>
  <c r="DO10" i="4"/>
  <c r="DW13" i="4"/>
  <c r="DW25" i="4"/>
  <c r="DW37" i="4"/>
  <c r="DW61" i="4"/>
  <c r="DW64" i="4"/>
  <c r="DW59" i="4"/>
  <c r="DW40" i="4"/>
  <c r="DW21" i="4"/>
  <c r="DW14" i="4"/>
  <c r="DW20" i="4"/>
  <c r="DW60" i="4"/>
  <c r="DW65" i="4"/>
  <c r="DW49" i="4"/>
  <c r="DW27" i="4"/>
  <c r="DW39" i="4"/>
  <c r="DW55" i="4"/>
  <c r="DW30" i="4"/>
  <c r="DW16" i="4"/>
  <c r="DW23" i="4"/>
  <c r="DW33" i="4"/>
  <c r="DW34" i="4"/>
  <c r="DW63" i="4"/>
  <c r="DW68" i="4"/>
  <c r="DW66" i="4"/>
  <c r="DW46" i="4"/>
  <c r="DW9" i="4"/>
  <c r="DW22" i="4"/>
  <c r="DW35" i="4"/>
  <c r="DW62" i="4"/>
  <c r="DW44" i="4"/>
  <c r="DW7" i="4"/>
  <c r="CJ13" i="4"/>
  <c r="CJ11" i="4"/>
  <c r="DX18" i="4"/>
  <c r="CJ19" i="4"/>
  <c r="CJ14" i="4"/>
  <c r="CJ18" i="4"/>
  <c r="CJ21" i="4"/>
  <c r="CJ53" i="4"/>
  <c r="CJ16" i="4"/>
  <c r="CJ36" i="4"/>
  <c r="CJ23" i="4"/>
  <c r="DP51" i="4"/>
  <c r="DP13" i="4"/>
  <c r="CR65" i="4"/>
  <c r="CR5" i="4"/>
  <c r="CR30" i="4"/>
  <c r="CR50" i="4"/>
  <c r="CR55" i="4"/>
  <c r="CR39" i="4"/>
  <c r="CR37" i="4"/>
  <c r="CR22" i="4"/>
  <c r="CR21" i="4"/>
  <c r="CR6" i="4"/>
  <c r="CR28" i="4"/>
  <c r="CR51" i="4"/>
  <c r="CR60" i="4"/>
  <c r="CR26" i="4"/>
  <c r="CR8" i="4"/>
  <c r="CR43" i="4"/>
  <c r="CR68" i="4"/>
  <c r="CR48" i="4"/>
  <c r="CR13" i="4"/>
  <c r="CR54" i="4"/>
  <c r="CR24" i="4"/>
  <c r="CR29" i="4"/>
  <c r="CR45" i="4"/>
  <c r="CR53" i="4"/>
  <c r="CR4" i="4"/>
  <c r="CR46" i="4"/>
  <c r="CR47" i="4"/>
  <c r="CR34" i="4"/>
  <c r="CR11" i="4"/>
  <c r="CR9" i="4"/>
  <c r="CR41" i="4"/>
  <c r="CR49" i="4"/>
  <c r="CR62" i="4"/>
  <c r="CR63" i="4"/>
  <c r="CR33" i="4"/>
  <c r="CR25" i="4"/>
  <c r="CR16" i="4"/>
  <c r="CR10" i="4"/>
  <c r="CR42" i="4"/>
  <c r="CR64" i="4"/>
  <c r="CR66" i="4"/>
  <c r="CR61" i="4"/>
  <c r="CR59" i="4"/>
  <c r="CR17" i="4"/>
  <c r="CR70" i="4"/>
  <c r="CR57" i="4"/>
  <c r="CR36" i="4"/>
  <c r="CR40" i="4"/>
  <c r="CR27" i="4"/>
  <c r="CR44" i="4"/>
  <c r="CR69" i="4"/>
  <c r="CR19" i="4"/>
  <c r="CR15" i="4"/>
  <c r="CR56" i="4"/>
  <c r="CR20" i="4"/>
  <c r="CR18" i="4"/>
  <c r="CR14" i="4"/>
  <c r="CR67" i="4"/>
  <c r="CR35" i="4"/>
  <c r="CR31" i="4"/>
  <c r="DO18" i="4"/>
  <c r="DO31" i="4"/>
  <c r="DO29" i="4"/>
  <c r="DO56" i="4"/>
  <c r="DO30" i="4"/>
  <c r="DO19" i="4"/>
  <c r="DS32" i="4"/>
  <c r="DS59" i="4"/>
  <c r="DO61" i="4"/>
  <c r="DO48" i="4"/>
  <c r="DO67" i="4"/>
  <c r="DO27" i="4"/>
  <c r="DO13" i="4"/>
  <c r="DO23" i="4"/>
  <c r="DO14" i="4"/>
  <c r="DO17" i="4"/>
  <c r="DO32" i="4"/>
  <c r="DO36" i="4"/>
  <c r="DO49" i="4"/>
  <c r="DO5" i="4"/>
  <c r="DO25" i="4"/>
  <c r="DO33" i="4"/>
  <c r="DX34" i="4"/>
  <c r="DO60" i="4"/>
  <c r="DO63" i="4"/>
  <c r="DO52" i="4"/>
  <c r="DO40" i="4"/>
  <c r="DO8" i="4"/>
  <c r="DL65" i="4"/>
  <c r="DL52" i="4"/>
  <c r="DL37" i="4"/>
  <c r="DL31" i="4"/>
  <c r="DL22" i="4"/>
  <c r="DL18" i="4"/>
  <c r="DL5" i="4"/>
  <c r="DL19" i="4"/>
  <c r="DL39" i="4"/>
  <c r="DL33" i="4"/>
  <c r="DL4" i="4"/>
  <c r="DL36" i="4"/>
  <c r="DL20" i="4"/>
  <c r="DL15" i="4"/>
  <c r="DL57" i="4"/>
  <c r="DL40" i="4"/>
  <c r="DL26" i="4"/>
  <c r="DL21" i="4"/>
  <c r="DL16" i="4"/>
  <c r="DL53" i="4"/>
  <c r="DL24" i="4"/>
  <c r="DL23" i="4"/>
  <c r="DL11" i="4"/>
  <c r="DL38" i="4"/>
  <c r="DL34" i="4"/>
  <c r="DL35" i="4"/>
  <c r="DL17" i="4"/>
  <c r="DL63" i="4"/>
  <c r="DL48" i="4"/>
  <c r="DL25" i="4"/>
  <c r="DL14" i="4"/>
  <c r="DL47" i="4"/>
  <c r="DS16" i="4"/>
  <c r="DS21" i="4"/>
  <c r="DS33" i="4"/>
  <c r="DS37" i="4"/>
  <c r="DS19" i="4"/>
  <c r="DS13" i="4"/>
  <c r="DS14" i="4"/>
  <c r="DS20" i="4"/>
  <c r="DS47" i="4"/>
  <c r="DX4" i="4"/>
  <c r="DX16" i="4"/>
  <c r="DX19" i="4"/>
  <c r="DS25" i="4"/>
  <c r="DS36" i="4"/>
  <c r="DS63" i="4"/>
  <c r="CR38" i="4"/>
  <c r="DS22" i="4"/>
  <c r="DS5" i="4"/>
  <c r="DP19" i="4"/>
  <c r="DS17" i="4"/>
  <c r="DS38" i="4"/>
  <c r="CJ6" i="4"/>
  <c r="DS11" i="4"/>
  <c r="DS24" i="4"/>
  <c r="DS35" i="4"/>
  <c r="DS34" i="4"/>
  <c r="DS23" i="4"/>
  <c r="DS65" i="4"/>
  <c r="CM16" i="4"/>
  <c r="CM36" i="4"/>
  <c r="CM14" i="4"/>
  <c r="CM23" i="4"/>
  <c r="CM19" i="4"/>
  <c r="DP65" i="4"/>
  <c r="DP15" i="4"/>
  <c r="DP24" i="4"/>
  <c r="DP52" i="4"/>
  <c r="DP34" i="4"/>
  <c r="DP37" i="4"/>
  <c r="DP53" i="4"/>
  <c r="DX15" i="4"/>
  <c r="DX21" i="4"/>
  <c r="DX23" i="4"/>
  <c r="DX11" i="4"/>
  <c r="CM27" i="4"/>
  <c r="V123" i="4"/>
  <c r="DX5" i="4"/>
  <c r="CY33" i="4"/>
  <c r="DS41" i="4"/>
  <c r="DL30" i="4"/>
  <c r="CM5" i="4"/>
  <c r="DP22" i="4"/>
  <c r="CM32" i="4"/>
  <c r="DP36" i="4"/>
  <c r="DP39" i="4"/>
  <c r="CM60" i="4"/>
  <c r="DP63" i="4"/>
  <c r="DP38" i="4"/>
  <c r="CM13" i="4"/>
  <c r="DP21" i="4"/>
  <c r="CM21" i="4"/>
  <c r="DP40" i="4"/>
  <c r="DP57" i="4"/>
  <c r="CM15" i="4"/>
  <c r="DP23" i="4"/>
  <c r="CM18" i="4"/>
  <c r="DP35" i="4"/>
  <c r="DP48" i="4"/>
  <c r="DP47" i="4"/>
  <c r="DP5" i="4"/>
  <c r="DP14" i="4"/>
  <c r="DP11" i="4"/>
  <c r="CM11" i="4"/>
  <c r="DP18" i="4"/>
  <c r="DP25" i="4"/>
  <c r="DP31" i="4"/>
  <c r="DP33" i="4"/>
  <c r="DP17" i="4"/>
  <c r="DP32" i="4"/>
  <c r="DP4" i="4"/>
  <c r="DP16" i="4"/>
  <c r="DP26" i="4"/>
  <c r="DP20" i="4"/>
  <c r="CY30" i="4"/>
  <c r="CI4" i="4"/>
  <c r="CI61" i="4"/>
  <c r="CI47" i="4"/>
  <c r="CI32" i="4"/>
  <c r="CI24" i="4"/>
  <c r="CI11" i="4"/>
  <c r="CI35" i="4"/>
  <c r="CI21" i="4"/>
  <c r="CI13" i="4"/>
  <c r="CI52" i="4"/>
  <c r="CI22" i="4"/>
  <c r="F48" i="4"/>
  <c r="DY2" i="4" s="1"/>
  <c r="DO62" i="4"/>
  <c r="DO50" i="4"/>
  <c r="DO26" i="4"/>
  <c r="DW69" i="4"/>
  <c r="DW67" i="4"/>
  <c r="DW45" i="4"/>
  <c r="DW31" i="4"/>
  <c r="DW10" i="4"/>
  <c r="DO38" i="4"/>
  <c r="F49" i="4"/>
  <c r="DZ2" i="4" s="1"/>
  <c r="DO54" i="4"/>
  <c r="DO43" i="4"/>
  <c r="DO7" i="4"/>
  <c r="DW70" i="4"/>
  <c r="DW57" i="4"/>
  <c r="DW43" i="4"/>
  <c r="DW29" i="4"/>
  <c r="DW4" i="4"/>
  <c r="DP41" i="4"/>
  <c r="DS39" i="4"/>
  <c r="DS60" i="4"/>
  <c r="DS52" i="4"/>
  <c r="DO53" i="4"/>
  <c r="DO55" i="4"/>
  <c r="DO28" i="4"/>
  <c r="DO6" i="4"/>
  <c r="DW54" i="4"/>
  <c r="DW50" i="4"/>
  <c r="DW28" i="4"/>
  <c r="DW8" i="4"/>
  <c r="CY54" i="4"/>
  <c r="W123" i="4"/>
  <c r="AA123" i="4" s="1"/>
  <c r="AE123" i="4" s="1"/>
  <c r="X123" i="4"/>
  <c r="Y123" i="4" s="1"/>
  <c r="CZ41" i="4"/>
  <c r="CZ32" i="4"/>
  <c r="CZ20" i="4"/>
  <c r="CZ22" i="4"/>
  <c r="CZ14" i="4"/>
  <c r="CZ61" i="4"/>
  <c r="CZ16" i="4"/>
  <c r="CZ57" i="4"/>
  <c r="CZ30" i="4"/>
  <c r="CZ63" i="4"/>
  <c r="CZ39" i="4"/>
  <c r="CZ52" i="4"/>
  <c r="CZ18" i="4"/>
  <c r="CZ53" i="4"/>
  <c r="CZ47" i="4"/>
  <c r="CZ40" i="4"/>
  <c r="CZ35" i="4"/>
  <c r="CZ19" i="4"/>
  <c r="CZ38" i="4"/>
  <c r="CZ26" i="4"/>
  <c r="CZ13" i="4"/>
  <c r="CZ65" i="4"/>
  <c r="CZ36" i="4"/>
  <c r="CZ48" i="4"/>
  <c r="CZ31" i="4"/>
  <c r="CZ24" i="4"/>
  <c r="CZ11" i="4"/>
  <c r="CZ49" i="4"/>
  <c r="CZ34" i="4"/>
  <c r="CZ37" i="4"/>
  <c r="CZ33" i="4"/>
  <c r="CZ25" i="4"/>
  <c r="CZ21" i="4"/>
  <c r="DH51" i="4"/>
  <c r="DH38" i="4"/>
  <c r="DH59" i="4"/>
  <c r="DH24" i="4"/>
  <c r="DH26" i="4"/>
  <c r="DH11" i="4"/>
  <c r="DH21" i="4"/>
  <c r="DH39" i="4"/>
  <c r="DH30" i="4"/>
  <c r="DH32" i="4"/>
  <c r="DH20" i="4"/>
  <c r="DH22" i="4"/>
  <c r="DH63" i="4"/>
  <c r="DH16" i="4"/>
  <c r="DH23" i="4"/>
  <c r="DH65" i="4"/>
  <c r="DH52" i="4"/>
  <c r="DH57" i="4"/>
  <c r="DH48" i="4"/>
  <c r="DH18" i="4"/>
  <c r="DH13" i="4"/>
  <c r="DH4" i="4"/>
  <c r="DH15" i="4"/>
  <c r="DH53" i="4"/>
  <c r="DH47" i="4"/>
  <c r="DH40" i="4"/>
  <c r="DH35" i="4"/>
  <c r="DH19" i="4"/>
  <c r="DH5" i="4"/>
  <c r="DH17" i="4"/>
  <c r="DH33" i="4"/>
  <c r="DH36" i="4"/>
  <c r="DH31" i="4"/>
  <c r="DH34" i="4"/>
  <c r="DH37" i="4"/>
  <c r="DH25" i="4"/>
  <c r="CI15" i="4"/>
  <c r="CI36" i="4"/>
  <c r="CI42" i="4"/>
  <c r="DS51" i="4"/>
  <c r="CI26" i="4"/>
  <c r="CI19" i="4"/>
  <c r="CI23" i="4"/>
  <c r="CI18" i="4"/>
  <c r="CI12" i="4"/>
  <c r="CI20" i="4"/>
  <c r="CI17" i="4"/>
  <c r="CI60" i="4"/>
  <c r="CI38" i="4"/>
  <c r="CI16" i="4"/>
  <c r="CI25" i="4"/>
  <c r="CI37" i="4"/>
  <c r="CI34" i="4"/>
  <c r="CI59" i="4"/>
  <c r="CI14" i="4"/>
  <c r="CI33" i="4"/>
  <c r="CI39" i="4"/>
  <c r="CI7" i="4"/>
  <c r="DD11" i="4"/>
  <c r="DD23" i="4"/>
  <c r="CQ27" i="4"/>
  <c r="CQ34" i="4"/>
  <c r="CQ37" i="4"/>
  <c r="CQ20" i="4"/>
  <c r="CQ39" i="4"/>
  <c r="CQ24" i="4"/>
  <c r="CQ26" i="4"/>
  <c r="CQ13" i="4"/>
  <c r="CQ9" i="4"/>
  <c r="CQ21" i="4"/>
  <c r="CQ19" i="4"/>
  <c r="CQ16" i="4"/>
  <c r="CQ15" i="4"/>
  <c r="CQ61" i="4"/>
  <c r="CQ36" i="4"/>
  <c r="CQ33" i="4"/>
  <c r="CQ25" i="4"/>
  <c r="CQ22" i="4"/>
  <c r="CQ14" i="4"/>
  <c r="CQ23" i="4"/>
  <c r="CQ38" i="4"/>
  <c r="CQ52" i="4"/>
  <c r="CQ18" i="4"/>
  <c r="CQ47" i="4"/>
  <c r="CQ65" i="4"/>
  <c r="CQ63" i="4"/>
  <c r="CQ60" i="4"/>
  <c r="CQ41" i="4"/>
  <c r="CQ35" i="4"/>
  <c r="CQ31" i="4"/>
  <c r="CQ11" i="4"/>
  <c r="DT9" i="4"/>
  <c r="DT53" i="4"/>
  <c r="DT39" i="4"/>
  <c r="DT26" i="4"/>
  <c r="DT27" i="4"/>
  <c r="DT30" i="4"/>
  <c r="DT63" i="4"/>
  <c r="DT35" i="4"/>
  <c r="DT15" i="4"/>
  <c r="DT51" i="4"/>
  <c r="DT34" i="4"/>
  <c r="DT37" i="4"/>
  <c r="DT57" i="4"/>
  <c r="DT20" i="4"/>
  <c r="DT14" i="4"/>
  <c r="DT41" i="4"/>
  <c r="DT49" i="4"/>
  <c r="DT17" i="4"/>
  <c r="DT31" i="4"/>
  <c r="DT4" i="4"/>
  <c r="DT52" i="4"/>
  <c r="DT59" i="4"/>
  <c r="DT32" i="4"/>
  <c r="DT40" i="4"/>
  <c r="DT25" i="4"/>
  <c r="DT22" i="4"/>
  <c r="DT11" i="4"/>
  <c r="DT5" i="4"/>
  <c r="DT38" i="4"/>
  <c r="DT36" i="4"/>
  <c r="DT48" i="4"/>
  <c r="DT33" i="4"/>
  <c r="DT23" i="4"/>
  <c r="DT21" i="4"/>
  <c r="DT19" i="4"/>
  <c r="DT16" i="4"/>
  <c r="DT47" i="4"/>
  <c r="DT18" i="4"/>
  <c r="CN4" i="4"/>
  <c r="CN38" i="4"/>
  <c r="CN52" i="4"/>
  <c r="CN36" i="4"/>
  <c r="CN33" i="4"/>
  <c r="CN21" i="4"/>
  <c r="CN19" i="4"/>
  <c r="CN16" i="4"/>
  <c r="CN47" i="4"/>
  <c r="CN32" i="4"/>
  <c r="CN18" i="4"/>
  <c r="CN14" i="4"/>
  <c r="CN23" i="4"/>
  <c r="CN53" i="4"/>
  <c r="CN39" i="4"/>
  <c r="CN26" i="4"/>
  <c r="CN63" i="4"/>
  <c r="CN61" i="4"/>
  <c r="CN35" i="4"/>
  <c r="CN34" i="4"/>
  <c r="CN37" i="4"/>
  <c r="CN48" i="4"/>
  <c r="CN24" i="4"/>
  <c r="CN70" i="4"/>
  <c r="CN57" i="4"/>
  <c r="CN20" i="4"/>
  <c r="CN11" i="4"/>
  <c r="CN30" i="4"/>
  <c r="CN59" i="4"/>
  <c r="CN40" i="4"/>
  <c r="CN17" i="4"/>
  <c r="CN25" i="4"/>
  <c r="CN22" i="4"/>
  <c r="CN12" i="4"/>
  <c r="CN13" i="4"/>
  <c r="CO29" i="4"/>
  <c r="DC63" i="4"/>
  <c r="DH49" i="4"/>
  <c r="CZ5" i="4"/>
  <c r="DH43" i="4"/>
  <c r="DV39" i="4"/>
  <c r="DE54" i="4"/>
  <c r="DP28" i="4"/>
  <c r="CP14" i="4"/>
  <c r="DP54" i="4"/>
  <c r="DL28" i="4"/>
  <c r="DE13" i="4"/>
  <c r="DL27" i="4"/>
  <c r="DH54" i="4"/>
  <c r="CZ7" i="4"/>
  <c r="DL41" i="4"/>
  <c r="CO27" i="4"/>
  <c r="CO14" i="4"/>
  <c r="DL49" i="4"/>
  <c r="CZ27" i="4"/>
  <c r="DL43" i="4"/>
  <c r="CU18" i="4"/>
  <c r="CW13" i="4"/>
  <c r="CS27" i="4"/>
  <c r="CS29" i="4"/>
  <c r="CO17" i="4"/>
  <c r="CP15" i="4"/>
  <c r="DE27" i="4"/>
  <c r="DE29" i="4"/>
  <c r="CU11" i="4"/>
  <c r="DV53" i="4"/>
  <c r="DD4" i="4"/>
  <c r="DD15" i="4"/>
  <c r="DD44" i="4"/>
  <c r="DD67" i="4"/>
  <c r="DD42" i="4"/>
  <c r="DD69" i="4"/>
  <c r="DD7" i="4"/>
  <c r="DD8" i="4"/>
  <c r="DD10" i="4"/>
  <c r="DD50" i="4"/>
  <c r="DD61" i="4"/>
  <c r="DD62" i="4"/>
  <c r="DD66" i="4"/>
  <c r="DD29" i="4"/>
  <c r="DD46" i="4"/>
  <c r="DD68" i="4"/>
  <c r="DD56" i="4"/>
  <c r="DD64" i="4"/>
  <c r="DD70" i="4"/>
  <c r="DD45" i="4"/>
  <c r="DD60" i="4"/>
  <c r="DD55" i="4"/>
  <c r="DD51" i="4"/>
  <c r="DD54" i="4"/>
  <c r="DD63" i="4"/>
  <c r="DD39" i="4"/>
  <c r="DD32" i="4"/>
  <c r="DD33" i="4"/>
  <c r="DD20" i="4"/>
  <c r="DD28" i="4"/>
  <c r="DD6" i="4"/>
  <c r="DD38" i="4"/>
  <c r="DD57" i="4"/>
  <c r="DD22" i="4"/>
  <c r="DD26" i="4"/>
  <c r="DD65" i="4"/>
  <c r="DD34" i="4"/>
  <c r="DD43" i="4"/>
  <c r="DD49" i="4"/>
  <c r="DD59" i="4"/>
  <c r="DD53" i="4"/>
  <c r="DD36" i="4"/>
  <c r="DD48" i="4"/>
  <c r="DD52" i="4"/>
  <c r="DD47" i="4"/>
  <c r="DD37" i="4"/>
  <c r="DD24" i="4"/>
  <c r="DD5" i="4"/>
  <c r="DD41" i="4"/>
  <c r="DD27" i="4"/>
  <c r="DD40" i="4"/>
  <c r="DD17" i="4"/>
  <c r="DD35" i="4"/>
  <c r="DD31" i="4"/>
  <c r="DM36" i="4"/>
  <c r="DM35" i="4"/>
  <c r="DM34" i="4"/>
  <c r="DM47" i="4"/>
  <c r="DU32" i="4"/>
  <c r="DU48" i="4"/>
  <c r="DU35" i="4"/>
  <c r="DU17" i="4"/>
  <c r="DU52" i="4"/>
  <c r="DU49" i="4"/>
  <c r="DU53" i="4"/>
  <c r="DU36" i="4"/>
  <c r="DU56" i="4"/>
  <c r="DU34" i="4"/>
  <c r="DU65" i="4"/>
  <c r="DF65" i="4"/>
  <c r="DF53" i="4"/>
  <c r="DF24" i="4"/>
  <c r="DF20" i="4"/>
  <c r="DF52" i="4"/>
  <c r="DC33" i="4"/>
  <c r="DC20" i="4"/>
  <c r="DC38" i="4"/>
  <c r="DC60" i="4"/>
  <c r="DC59" i="4"/>
  <c r="DC36" i="4"/>
  <c r="DC65" i="4"/>
  <c r="DC31" i="4"/>
  <c r="DC47" i="4"/>
  <c r="DC37" i="4"/>
  <c r="DC24" i="4"/>
  <c r="DF13" i="4"/>
  <c r="DG15" i="4"/>
  <c r="DD19" i="4"/>
  <c r="DM27" i="4"/>
  <c r="DI29" i="4"/>
  <c r="CU22" i="4"/>
  <c r="DE35" i="4"/>
  <c r="DC17" i="4"/>
  <c r="DX69" i="4"/>
  <c r="DX8" i="4"/>
  <c r="DX10" i="4"/>
  <c r="DX42" i="4"/>
  <c r="DX50" i="4"/>
  <c r="DX61" i="4"/>
  <c r="DX7" i="4"/>
  <c r="DX62" i="4"/>
  <c r="DX66" i="4"/>
  <c r="DX14" i="4"/>
  <c r="DX29" i="4"/>
  <c r="DX46" i="4"/>
  <c r="DX60" i="4"/>
  <c r="DX64" i="4"/>
  <c r="DX68" i="4"/>
  <c r="DX70" i="4"/>
  <c r="DX30" i="4"/>
  <c r="DX45" i="4"/>
  <c r="DX55" i="4"/>
  <c r="DX56" i="4"/>
  <c r="DX44" i="4"/>
  <c r="DX6" i="4"/>
  <c r="DX67" i="4"/>
  <c r="DX28" i="4"/>
  <c r="DX53" i="4"/>
  <c r="DX36" i="4"/>
  <c r="DX52" i="4"/>
  <c r="DX31" i="4"/>
  <c r="DX43" i="4"/>
  <c r="DX49" i="4"/>
  <c r="DX47" i="4"/>
  <c r="DX37" i="4"/>
  <c r="DX27" i="4"/>
  <c r="DX40" i="4"/>
  <c r="DX17" i="4"/>
  <c r="DX35" i="4"/>
  <c r="DX13" i="4"/>
  <c r="DX32" i="4"/>
  <c r="DX25" i="4"/>
  <c r="DX51" i="4"/>
  <c r="DX41" i="4"/>
  <c r="DX65" i="4"/>
  <c r="DX63" i="4"/>
  <c r="DX39" i="4"/>
  <c r="DX33" i="4"/>
  <c r="DX20" i="4"/>
  <c r="DX38" i="4"/>
  <c r="DX59" i="4"/>
  <c r="DX57" i="4"/>
  <c r="DX48" i="4"/>
  <c r="DX22" i="4"/>
  <c r="CT59" i="4"/>
  <c r="CT25" i="4"/>
  <c r="CO20" i="4"/>
  <c r="CO34" i="4"/>
  <c r="CO54" i="4"/>
  <c r="CO12" i="4"/>
  <c r="CO53" i="4"/>
  <c r="CO36" i="4"/>
  <c r="CO24" i="4"/>
  <c r="CO48" i="4"/>
  <c r="CO65" i="4"/>
  <c r="CO59" i="4"/>
  <c r="CO49" i="4"/>
  <c r="CO35" i="4"/>
  <c r="CO52" i="4"/>
  <c r="CO32" i="4"/>
  <c r="CO39" i="4"/>
  <c r="CO56" i="4"/>
  <c r="CS59" i="4"/>
  <c r="CS37" i="4"/>
  <c r="DJ38" i="4"/>
  <c r="DJ36" i="4"/>
  <c r="DJ20" i="4"/>
  <c r="DG52" i="4"/>
  <c r="DG32" i="4"/>
  <c r="DG22" i="4"/>
  <c r="DG34" i="4"/>
  <c r="DG35" i="4"/>
  <c r="CO18" i="4"/>
  <c r="CO28" i="4"/>
  <c r="DD14" i="4"/>
  <c r="CU41" i="4"/>
  <c r="DU47" i="4"/>
  <c r="CM4" i="4"/>
  <c r="CM46" i="4"/>
  <c r="CM45" i="4"/>
  <c r="CM56" i="4"/>
  <c r="CM64" i="4"/>
  <c r="CM55" i="4"/>
  <c r="CM44" i="4"/>
  <c r="CM50" i="4"/>
  <c r="CM53" i="4"/>
  <c r="CM57" i="4"/>
  <c r="CM48" i="4"/>
  <c r="CM62" i="4"/>
  <c r="CM10" i="4"/>
  <c r="CM8" i="4"/>
  <c r="CM40" i="4"/>
  <c r="CM43" i="4"/>
  <c r="CM49" i="4"/>
  <c r="CM29" i="4"/>
  <c r="CM47" i="4"/>
  <c r="CM39" i="4"/>
  <c r="CM41" i="4"/>
  <c r="CM37" i="4"/>
  <c r="CM31" i="4"/>
  <c r="CM24" i="4"/>
  <c r="CM52" i="4"/>
  <c r="CM35" i="4"/>
  <c r="CM9" i="4"/>
  <c r="CM63" i="4"/>
  <c r="CM25" i="4"/>
  <c r="CM26" i="4"/>
  <c r="CM51" i="4"/>
  <c r="CM7" i="4"/>
  <c r="CM59" i="4"/>
  <c r="CM33" i="4"/>
  <c r="CM20" i="4"/>
  <c r="CM54" i="4"/>
  <c r="CM6" i="4"/>
  <c r="CM61" i="4"/>
  <c r="CM42" i="4"/>
  <c r="CM22" i="4"/>
  <c r="CM12" i="4"/>
  <c r="CM28" i="4"/>
  <c r="CM38" i="4"/>
  <c r="CM34" i="4"/>
  <c r="CM17" i="4"/>
  <c r="CW36" i="4"/>
  <c r="CW54" i="4"/>
  <c r="CW22" i="4"/>
  <c r="CW34" i="4"/>
  <c r="CW47" i="4"/>
  <c r="CW17" i="4"/>
  <c r="CW39" i="4"/>
  <c r="CW35" i="4"/>
  <c r="CH52" i="4"/>
  <c r="CH34" i="4"/>
  <c r="CH32" i="4"/>
  <c r="DN52" i="4"/>
  <c r="DN59" i="4"/>
  <c r="DK38" i="4"/>
  <c r="DK63" i="4"/>
  <c r="DK31" i="4"/>
  <c r="DK24" i="4"/>
  <c r="DD13" i="4"/>
  <c r="DG13" i="4"/>
  <c r="CU15" i="4"/>
  <c r="DE18" i="4"/>
  <c r="CO26" i="4"/>
  <c r="CS28" i="4"/>
  <c r="CX11" i="4"/>
  <c r="DC14" i="4"/>
  <c r="CS33" i="4"/>
  <c r="DV35" i="4"/>
  <c r="DE32" i="4"/>
  <c r="DX9" i="4"/>
  <c r="CJ45" i="4"/>
  <c r="CJ56" i="4"/>
  <c r="CJ55" i="4"/>
  <c r="CJ44" i="4"/>
  <c r="CJ50" i="4"/>
  <c r="CJ59" i="4"/>
  <c r="CJ60" i="4"/>
  <c r="CJ8" i="4"/>
  <c r="CJ10" i="4"/>
  <c r="CJ15" i="4"/>
  <c r="CJ42" i="4"/>
  <c r="CJ61" i="4"/>
  <c r="CJ29" i="4"/>
  <c r="CJ62" i="4"/>
  <c r="CJ46" i="4"/>
  <c r="CJ31" i="4"/>
  <c r="CJ30" i="4"/>
  <c r="CJ41" i="4"/>
  <c r="CJ48" i="4"/>
  <c r="CJ52" i="4"/>
  <c r="CJ47" i="4"/>
  <c r="CJ37" i="4"/>
  <c r="CJ24" i="4"/>
  <c r="CJ9" i="4"/>
  <c r="CJ5" i="4"/>
  <c r="CJ40" i="4"/>
  <c r="CJ35" i="4"/>
  <c r="CJ51" i="4"/>
  <c r="CJ54" i="4"/>
  <c r="CJ17" i="4"/>
  <c r="CJ25" i="4"/>
  <c r="CJ28" i="4"/>
  <c r="CJ39" i="4"/>
  <c r="CJ33" i="4"/>
  <c r="CJ20" i="4"/>
  <c r="CJ27" i="4"/>
  <c r="CJ38" i="4"/>
  <c r="CJ57" i="4"/>
  <c r="CJ32" i="4"/>
  <c r="CJ22" i="4"/>
  <c r="CJ26" i="4"/>
  <c r="CJ43" i="4"/>
  <c r="CJ49" i="4"/>
  <c r="CJ7" i="4"/>
  <c r="CJ34" i="4"/>
  <c r="CJ12" i="4"/>
  <c r="CU34" i="4"/>
  <c r="CU36" i="4"/>
  <c r="CU66" i="4"/>
  <c r="CU47" i="4"/>
  <c r="CU39" i="4"/>
  <c r="CU37" i="4"/>
  <c r="CU24" i="4"/>
  <c r="CU52" i="4"/>
  <c r="CU35" i="4"/>
  <c r="CU63" i="4"/>
  <c r="CU25" i="4"/>
  <c r="CU33" i="4"/>
  <c r="CU20" i="4"/>
  <c r="CU31" i="4"/>
  <c r="DU13" i="4"/>
  <c r="DD16" i="4"/>
  <c r="DC16" i="4"/>
  <c r="DD21" i="4"/>
  <c r="DC21" i="4"/>
  <c r="DK23" i="4"/>
  <c r="DF26" i="4"/>
  <c r="DV11" i="4"/>
  <c r="DU14" i="4"/>
  <c r="DC18" i="4"/>
  <c r="DC25" i="4"/>
  <c r="CX69" i="4"/>
  <c r="DX54" i="4"/>
  <c r="DI52" i="4"/>
  <c r="DI33" i="4"/>
  <c r="DI20" i="4"/>
  <c r="DI37" i="4"/>
  <c r="DI25" i="4"/>
  <c r="DE17" i="4"/>
  <c r="DE22" i="4"/>
  <c r="DE38" i="4"/>
  <c r="DE52" i="4"/>
  <c r="DE48" i="4"/>
  <c r="DE53" i="4"/>
  <c r="DE36" i="4"/>
  <c r="DE34" i="4"/>
  <c r="DE24" i="4"/>
  <c r="DE49" i="4"/>
  <c r="DE65" i="4"/>
  <c r="DE47" i="4"/>
  <c r="DE56" i="4"/>
  <c r="DE59" i="4"/>
  <c r="CP38" i="4"/>
  <c r="CP17" i="4"/>
  <c r="CP53" i="4"/>
  <c r="CP35" i="4"/>
  <c r="CP24" i="4"/>
  <c r="CP47" i="4"/>
  <c r="DV38" i="4"/>
  <c r="DV65" i="4"/>
  <c r="DV20" i="4"/>
  <c r="DV17" i="4"/>
  <c r="DV47" i="4"/>
  <c r="DM13" i="4"/>
  <c r="CU13" i="4"/>
  <c r="DC23" i="4"/>
  <c r="DK26" i="4"/>
  <c r="DI28" i="4"/>
  <c r="CT11" i="4"/>
  <c r="DN14" i="4"/>
  <c r="DE14" i="4"/>
  <c r="DD18" i="4"/>
  <c r="DD25" i="4"/>
  <c r="CP65" i="4"/>
  <c r="CM30" i="4"/>
  <c r="CY26" i="4"/>
  <c r="CY40" i="4"/>
  <c r="CY42" i="4"/>
  <c r="CY48" i="4"/>
  <c r="CY69" i="4"/>
  <c r="CY8" i="4"/>
  <c r="CY10" i="4"/>
  <c r="CY50" i="4"/>
  <c r="CY61" i="4"/>
  <c r="CY62" i="4"/>
  <c r="CY29" i="4"/>
  <c r="CY46" i="4"/>
  <c r="CY45" i="4"/>
  <c r="CY56" i="4"/>
  <c r="CY64" i="4"/>
  <c r="CY68" i="4"/>
  <c r="CY70" i="4"/>
  <c r="CY55" i="4"/>
  <c r="CY53" i="4"/>
  <c r="CY44" i="4"/>
  <c r="CY67" i="4"/>
  <c r="CY6" i="4"/>
  <c r="CY57" i="4"/>
  <c r="CY49" i="4"/>
  <c r="CY28" i="4"/>
  <c r="CY38" i="4"/>
  <c r="CY32" i="4"/>
  <c r="CY22" i="4"/>
  <c r="CY27" i="4"/>
  <c r="CY66" i="4"/>
  <c r="CY60" i="4"/>
  <c r="CY34" i="4"/>
  <c r="CY36" i="4"/>
  <c r="CY43" i="4"/>
  <c r="CY39" i="4"/>
  <c r="CY65" i="4"/>
  <c r="CY51" i="4"/>
  <c r="CY59" i="4"/>
  <c r="CY47" i="4"/>
  <c r="CY37" i="4"/>
  <c r="CY24" i="4"/>
  <c r="CY5" i="4"/>
  <c r="CY52" i="4"/>
  <c r="CY35" i="4"/>
  <c r="CY31" i="4"/>
  <c r="CY9" i="4"/>
  <c r="CY63" i="4"/>
  <c r="CY41" i="4"/>
  <c r="CY25" i="4"/>
  <c r="CQ51" i="4"/>
  <c r="CN54" i="4"/>
  <c r="CZ51" i="4"/>
  <c r="DT54" i="4"/>
  <c r="CQ8" i="4"/>
  <c r="CQ10" i="4"/>
  <c r="CQ62" i="4"/>
  <c r="CQ46" i="4"/>
  <c r="CQ30" i="4"/>
  <c r="CQ45" i="4"/>
  <c r="CQ56" i="4"/>
  <c r="CQ64" i="4"/>
  <c r="CQ68" i="4"/>
  <c r="CQ70" i="4"/>
  <c r="CQ55" i="4"/>
  <c r="CQ59" i="4"/>
  <c r="CQ6" i="4"/>
  <c r="CQ44" i="4"/>
  <c r="CQ67" i="4"/>
  <c r="CQ53" i="4"/>
  <c r="CQ48" i="4"/>
  <c r="CQ49" i="4"/>
  <c r="CQ69" i="4"/>
  <c r="CQ40" i="4"/>
  <c r="CQ57" i="4"/>
  <c r="CQ42" i="4"/>
  <c r="DS4" i="4"/>
  <c r="DS7" i="4"/>
  <c r="DS31" i="4"/>
  <c r="DS57" i="4"/>
  <c r="DS62" i="4"/>
  <c r="DS66" i="4"/>
  <c r="DS40" i="4"/>
  <c r="DS53" i="4"/>
  <c r="DS26" i="4"/>
  <c r="DS29" i="4"/>
  <c r="DS46" i="4"/>
  <c r="DS48" i="4"/>
  <c r="DS64" i="4"/>
  <c r="DS68" i="4"/>
  <c r="DS70" i="4"/>
  <c r="DS30" i="4"/>
  <c r="DS45" i="4"/>
  <c r="DS55" i="4"/>
  <c r="DS56" i="4"/>
  <c r="DS44" i="4"/>
  <c r="DS67" i="4"/>
  <c r="DS6" i="4"/>
  <c r="DS27" i="4"/>
  <c r="DS10" i="4"/>
  <c r="DS42" i="4"/>
  <c r="DS49" i="4"/>
  <c r="DS61" i="4"/>
  <c r="DS69" i="4"/>
  <c r="DS8" i="4"/>
  <c r="DS50" i="4"/>
  <c r="CI6" i="4"/>
  <c r="CI49" i="4"/>
  <c r="CI27" i="4"/>
  <c r="CQ5" i="4"/>
  <c r="CI41" i="4"/>
  <c r="DL54" i="4"/>
  <c r="CI43" i="4"/>
  <c r="DT13" i="4"/>
  <c r="DH9" i="4"/>
  <c r="DH41" i="4"/>
  <c r="CQ29" i="4"/>
  <c r="CZ4" i="4"/>
  <c r="CZ42" i="4"/>
  <c r="CZ69" i="4"/>
  <c r="CZ8" i="4"/>
  <c r="CZ10" i="4"/>
  <c r="CZ50" i="4"/>
  <c r="CZ62" i="4"/>
  <c r="CZ66" i="4"/>
  <c r="CZ29" i="4"/>
  <c r="CZ46" i="4"/>
  <c r="CZ45" i="4"/>
  <c r="CZ56" i="4"/>
  <c r="CZ59" i="4"/>
  <c r="CZ60" i="4"/>
  <c r="CZ64" i="4"/>
  <c r="CZ68" i="4"/>
  <c r="CZ70" i="4"/>
  <c r="CZ15" i="4"/>
  <c r="CZ44" i="4"/>
  <c r="CZ67" i="4"/>
  <c r="CZ55" i="4"/>
  <c r="CZ6" i="4"/>
  <c r="CZ28" i="4"/>
  <c r="CN5" i="4"/>
  <c r="CQ43" i="4"/>
  <c r="DT10" i="4"/>
  <c r="DT42" i="4"/>
  <c r="DT50" i="4"/>
  <c r="DT61" i="4"/>
  <c r="DT7" i="4"/>
  <c r="DT62" i="4"/>
  <c r="DT66" i="4"/>
  <c r="DT29" i="4"/>
  <c r="DT46" i="4"/>
  <c r="DT60" i="4"/>
  <c r="DT64" i="4"/>
  <c r="DT68" i="4"/>
  <c r="DT70" i="4"/>
  <c r="DT45" i="4"/>
  <c r="DT55" i="4"/>
  <c r="DT56" i="4"/>
  <c r="DT44" i="4"/>
  <c r="DT67" i="4"/>
  <c r="DT6" i="4"/>
  <c r="DT69" i="4"/>
  <c r="DT28" i="4"/>
  <c r="DH28" i="4"/>
  <c r="DT65" i="4"/>
  <c r="DS9" i="4"/>
  <c r="DP29" i="4"/>
  <c r="DP59" i="4"/>
  <c r="DP46" i="4"/>
  <c r="DP64" i="4"/>
  <c r="DP68" i="4"/>
  <c r="DP70" i="4"/>
  <c r="DP45" i="4"/>
  <c r="DP55" i="4"/>
  <c r="DP56" i="4"/>
  <c r="DP60" i="4"/>
  <c r="DP67" i="4"/>
  <c r="DP6" i="4"/>
  <c r="DP69" i="4"/>
  <c r="DP66" i="4"/>
  <c r="DP9" i="4"/>
  <c r="DP10" i="4"/>
  <c r="DP42" i="4"/>
  <c r="DP7" i="4"/>
  <c r="DP61" i="4"/>
  <c r="DP62" i="4"/>
  <c r="DP8" i="4"/>
  <c r="DP50" i="4"/>
  <c r="CN29" i="4"/>
  <c r="DP30" i="4"/>
  <c r="CI55" i="4"/>
  <c r="CI44" i="4"/>
  <c r="CI50" i="4"/>
  <c r="CI8" i="4"/>
  <c r="CI10" i="4"/>
  <c r="CI53" i="4"/>
  <c r="CI57" i="4"/>
  <c r="CI31" i="4"/>
  <c r="CI40" i="4"/>
  <c r="CI48" i="4"/>
  <c r="CI29" i="4"/>
  <c r="CI56" i="4"/>
  <c r="CI30" i="4"/>
  <c r="CI45" i="4"/>
  <c r="CI46" i="4"/>
  <c r="DP49" i="4"/>
  <c r="CN41" i="4"/>
  <c r="DS43" i="4"/>
  <c r="CQ28" i="4"/>
  <c r="CI28" i="4"/>
  <c r="DP27" i="4"/>
  <c r="CN62" i="4"/>
  <c r="CN46" i="4"/>
  <c r="CN45" i="4"/>
  <c r="CN56" i="4"/>
  <c r="CN64" i="4"/>
  <c r="CN55" i="4"/>
  <c r="CN6" i="4"/>
  <c r="CN7" i="4"/>
  <c r="CN44" i="4"/>
  <c r="CN50" i="4"/>
  <c r="CN60" i="4"/>
  <c r="CN10" i="4"/>
  <c r="CN51" i="4"/>
  <c r="CN15" i="4"/>
  <c r="CN31" i="4"/>
  <c r="CN69" i="4"/>
  <c r="CN8" i="4"/>
  <c r="CN42" i="4"/>
  <c r="CN9" i="4"/>
  <c r="CN49" i="4"/>
  <c r="CN27" i="4"/>
  <c r="CZ54" i="4"/>
  <c r="CI54" i="4"/>
  <c r="CN43" i="4"/>
  <c r="CZ43" i="4"/>
  <c r="DS28" i="4"/>
  <c r="CI51" i="4"/>
  <c r="CZ9" i="4"/>
  <c r="DT43" i="4"/>
  <c r="CI5" i="4"/>
  <c r="DL45" i="4"/>
  <c r="DL64" i="4"/>
  <c r="DL68" i="4"/>
  <c r="DL70" i="4"/>
  <c r="DL55" i="4"/>
  <c r="DL56" i="4"/>
  <c r="DL60" i="4"/>
  <c r="DL44" i="4"/>
  <c r="DL67" i="4"/>
  <c r="DL6" i="4"/>
  <c r="DL42" i="4"/>
  <c r="DL69" i="4"/>
  <c r="DL8" i="4"/>
  <c r="DL10" i="4"/>
  <c r="DL50" i="4"/>
  <c r="DL61" i="4"/>
  <c r="DL46" i="4"/>
  <c r="DL7" i="4"/>
  <c r="DL66" i="4"/>
  <c r="DL59" i="4"/>
  <c r="DL29" i="4"/>
  <c r="DL62" i="4"/>
  <c r="DL9" i="4"/>
  <c r="DL13" i="4"/>
  <c r="CQ66" i="4"/>
  <c r="F4" i="4"/>
  <c r="CG2" i="4" s="1"/>
  <c r="DH60" i="4"/>
  <c r="DH44" i="4"/>
  <c r="DH67" i="4"/>
  <c r="DH6" i="4"/>
  <c r="DH14" i="4"/>
  <c r="DH42" i="4"/>
  <c r="DH69" i="4"/>
  <c r="DH8" i="4"/>
  <c r="DH10" i="4"/>
  <c r="DH61" i="4"/>
  <c r="DH7" i="4"/>
  <c r="DH62" i="4"/>
  <c r="DH66" i="4"/>
  <c r="DH70" i="4"/>
  <c r="DH29" i="4"/>
  <c r="DH68" i="4"/>
  <c r="DH56" i="4"/>
  <c r="DH64" i="4"/>
  <c r="DH45" i="4"/>
  <c r="DH46" i="4"/>
  <c r="CQ4" i="4"/>
  <c r="DH27" i="4"/>
  <c r="CQ54" i="4"/>
  <c r="CN28" i="4"/>
  <c r="CI9" i="4"/>
  <c r="DQ4" i="4"/>
  <c r="DQ5" i="4"/>
  <c r="DQ6" i="4"/>
  <c r="DQ7" i="4"/>
  <c r="DQ8" i="4"/>
  <c r="DQ9" i="4"/>
  <c r="DQ10" i="4"/>
  <c r="DQ28" i="4"/>
  <c r="DQ29" i="4"/>
  <c r="DQ15" i="4"/>
  <c r="DQ16" i="4"/>
  <c r="DQ19" i="4"/>
  <c r="DQ21" i="4"/>
  <c r="DQ23" i="4"/>
  <c r="DQ22" i="4"/>
  <c r="DQ24" i="4"/>
  <c r="DQ31" i="4"/>
  <c r="DQ20" i="4"/>
  <c r="DQ18" i="4"/>
  <c r="DQ51" i="4"/>
  <c r="DQ55" i="4"/>
  <c r="DQ69" i="4"/>
  <c r="DQ41" i="4"/>
  <c r="DQ42" i="4"/>
  <c r="DQ45" i="4"/>
  <c r="DQ64" i="4"/>
  <c r="DQ68" i="4"/>
  <c r="DQ40" i="4"/>
  <c r="DQ43" i="4"/>
  <c r="DQ60" i="4"/>
  <c r="DQ67" i="4"/>
  <c r="DQ46" i="4"/>
  <c r="DQ50" i="4"/>
  <c r="DQ44" i="4"/>
  <c r="DQ57" i="4"/>
  <c r="DQ66" i="4"/>
  <c r="DQ62" i="4"/>
  <c r="DQ70" i="4"/>
  <c r="DR4" i="4"/>
  <c r="DR5" i="4"/>
  <c r="DR6" i="4"/>
  <c r="DR7" i="4"/>
  <c r="DR8" i="4"/>
  <c r="DR9" i="4"/>
  <c r="DR10" i="4"/>
  <c r="DR13" i="4"/>
  <c r="DR14" i="4"/>
  <c r="DR26" i="4"/>
  <c r="DR27" i="4"/>
  <c r="DR28" i="4"/>
  <c r="DR15" i="4"/>
  <c r="DR18" i="4"/>
  <c r="DR19" i="4"/>
  <c r="DR30" i="4"/>
  <c r="DR16" i="4"/>
  <c r="DR21" i="4"/>
  <c r="DR23" i="4"/>
  <c r="DR33" i="4"/>
  <c r="DR35" i="4"/>
  <c r="DR40" i="4"/>
  <c r="DR41" i="4"/>
  <c r="DR42" i="4"/>
  <c r="DR43" i="4"/>
  <c r="DR44" i="4"/>
  <c r="DR45" i="4"/>
  <c r="DR46" i="4"/>
  <c r="DR50" i="4"/>
  <c r="DR51" i="4"/>
  <c r="DR55" i="4"/>
  <c r="DR37" i="4"/>
  <c r="DR49" i="4"/>
  <c r="DR54" i="4"/>
  <c r="DR56" i="4"/>
  <c r="DR32" i="4"/>
  <c r="DR34" i="4"/>
  <c r="DR48" i="4"/>
  <c r="DR31" i="4"/>
  <c r="DR57" i="4"/>
  <c r="DR59" i="4"/>
  <c r="DR62" i="4"/>
  <c r="DR66" i="4"/>
  <c r="DR70" i="4"/>
  <c r="DR69" i="4"/>
  <c r="DR64" i="4"/>
  <c r="DR68" i="4"/>
  <c r="DR53" i="4"/>
  <c r="DR60" i="4"/>
  <c r="DR63" i="4"/>
  <c r="DR67" i="4"/>
  <c r="DR36" i="4"/>
  <c r="DA15" i="4"/>
  <c r="CV19" i="4"/>
  <c r="DQ14" i="4"/>
  <c r="DA14" i="4"/>
  <c r="CK14" i="4"/>
  <c r="CV18" i="4"/>
  <c r="CL22" i="4"/>
  <c r="CK17" i="4"/>
  <c r="DA39" i="4"/>
  <c r="DB17" i="4"/>
  <c r="DR39" i="4"/>
  <c r="CV34" i="4"/>
  <c r="DQ59" i="4"/>
  <c r="DA59" i="4"/>
  <c r="CK59" i="4"/>
  <c r="CK61" i="4"/>
  <c r="DQ61" i="4"/>
  <c r="DM53" i="4"/>
  <c r="CW53" i="4"/>
  <c r="CV53" i="4"/>
  <c r="DJ59" i="4"/>
  <c r="DB61" i="4"/>
  <c r="DR61" i="4"/>
  <c r="DB47" i="4"/>
  <c r="DI63" i="4"/>
  <c r="CS63" i="4"/>
  <c r="DM65" i="4"/>
  <c r="CW65" i="4"/>
  <c r="CW38" i="4"/>
  <c r="DQ52" i="4"/>
  <c r="DA52" i="4"/>
  <c r="DK52" i="4"/>
  <c r="DR38" i="4"/>
  <c r="CH58" i="4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9" i="1"/>
  <c r="CD53" i="1"/>
  <c r="CD55" i="1"/>
  <c r="CD51" i="1"/>
  <c r="CD56" i="1"/>
  <c r="CD60" i="1"/>
  <c r="CD46" i="1"/>
  <c r="CD48" i="1"/>
  <c r="CD50" i="1"/>
  <c r="CD59" i="1"/>
  <c r="CD63" i="1"/>
  <c r="CD68" i="1"/>
  <c r="CT4" i="1"/>
  <c r="CT5" i="1"/>
  <c r="CT6" i="1"/>
  <c r="CT7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30" i="1"/>
  <c r="CT31" i="1"/>
  <c r="CT3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9" i="1"/>
  <c r="CT53" i="1"/>
  <c r="CT55" i="1"/>
  <c r="CT65" i="1"/>
  <c r="CT46" i="1"/>
  <c r="CT56" i="1"/>
  <c r="CT66" i="1"/>
  <c r="CT51" i="1"/>
  <c r="CT67" i="1"/>
  <c r="CT63" i="1"/>
  <c r="CT60" i="1"/>
  <c r="CT64" i="1"/>
  <c r="CT48" i="1"/>
  <c r="CT50" i="1"/>
  <c r="CT59" i="1"/>
  <c r="CT68" i="1"/>
  <c r="DJ4" i="1"/>
  <c r="DJ5" i="1"/>
  <c r="DJ6" i="1"/>
  <c r="DJ8" i="1"/>
  <c r="DJ9" i="1"/>
  <c r="DJ10" i="1"/>
  <c r="DJ12" i="1"/>
  <c r="DJ13" i="1"/>
  <c r="DJ14" i="1"/>
  <c r="DJ15" i="1"/>
  <c r="DJ16" i="1"/>
  <c r="DJ17" i="1"/>
  <c r="DJ18" i="1"/>
  <c r="DJ19" i="1"/>
  <c r="DJ20" i="1"/>
  <c r="DJ21" i="1"/>
  <c r="DJ22" i="1"/>
  <c r="DJ24" i="1"/>
  <c r="DJ25" i="1"/>
  <c r="DJ26" i="1"/>
  <c r="DJ27" i="1"/>
  <c r="DJ28" i="1"/>
  <c r="DJ29" i="1"/>
  <c r="DJ30" i="1"/>
  <c r="DJ31" i="1"/>
  <c r="DJ3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9" i="1"/>
  <c r="DJ53" i="1"/>
  <c r="DJ55" i="1"/>
  <c r="DJ65" i="1"/>
  <c r="DJ46" i="1"/>
  <c r="DJ56" i="1"/>
  <c r="DJ66" i="1"/>
  <c r="DJ63" i="1"/>
  <c r="DJ51" i="1"/>
  <c r="DJ68" i="1"/>
  <c r="DJ60" i="1"/>
  <c r="DJ64" i="1"/>
  <c r="DJ48" i="1"/>
  <c r="DJ50" i="1"/>
  <c r="DJ59" i="1"/>
  <c r="DJ6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5" i="1"/>
  <c r="BW3" i="1"/>
  <c r="BW23" i="1"/>
  <c r="BW24" i="1"/>
  <c r="BW28" i="1"/>
  <c r="BW27" i="1"/>
  <c r="BW31" i="1"/>
  <c r="BW36" i="1"/>
  <c r="BW37" i="1"/>
  <c r="BW45" i="1"/>
  <c r="BW57" i="1"/>
  <c r="O57" i="1" s="1"/>
  <c r="BW29" i="1"/>
  <c r="BW42" i="1"/>
  <c r="BW43" i="1"/>
  <c r="BW44" i="1"/>
  <c r="BW22" i="1"/>
  <c r="BW26" i="1"/>
  <c r="BW30" i="1"/>
  <c r="BW38" i="1"/>
  <c r="BW39" i="1"/>
  <c r="BW40" i="1"/>
  <c r="BW53" i="1"/>
  <c r="BW32" i="1"/>
  <c r="BW33" i="1"/>
  <c r="BW34" i="1"/>
  <c r="BW35" i="1"/>
  <c r="BW41" i="1"/>
  <c r="BW49" i="1"/>
  <c r="BW51" i="1"/>
  <c r="BW55" i="1"/>
  <c r="BW56" i="1"/>
  <c r="BW47" i="1"/>
  <c r="R70" i="1"/>
  <c r="P70" i="1"/>
  <c r="Q70" i="1"/>
  <c r="S70" i="1"/>
  <c r="BW46" i="1"/>
  <c r="CD58" i="1"/>
  <c r="DJ58" i="1"/>
  <c r="BW52" i="1"/>
  <c r="CO4" i="4"/>
  <c r="CO6" i="4"/>
  <c r="CO7" i="4"/>
  <c r="CO8" i="4"/>
  <c r="CO9" i="4"/>
  <c r="CO10" i="4"/>
  <c r="CO5" i="4"/>
  <c r="CO23" i="4"/>
  <c r="CO19" i="4"/>
  <c r="CO15" i="4"/>
  <c r="CO16" i="4"/>
  <c r="CO25" i="4"/>
  <c r="CO40" i="4"/>
  <c r="CO41" i="4"/>
  <c r="CO43" i="4"/>
  <c r="CO46" i="4"/>
  <c r="CO55" i="4"/>
  <c r="CO60" i="4"/>
  <c r="CO69" i="4"/>
  <c r="CO21" i="4"/>
  <c r="CO44" i="4"/>
  <c r="CO64" i="4"/>
  <c r="CO42" i="4"/>
  <c r="CO45" i="4"/>
  <c r="CO51" i="4"/>
  <c r="CO57" i="4"/>
  <c r="CO67" i="4"/>
  <c r="CO62" i="4"/>
  <c r="CO70" i="4"/>
  <c r="CO66" i="4"/>
  <c r="CO50" i="4"/>
  <c r="DE4" i="4"/>
  <c r="DE6" i="4"/>
  <c r="DE8" i="4"/>
  <c r="DE9" i="4"/>
  <c r="DE5" i="4"/>
  <c r="DE10" i="4"/>
  <c r="DE15" i="4"/>
  <c r="DE26" i="4"/>
  <c r="DE19" i="4"/>
  <c r="DE16" i="4"/>
  <c r="DE25" i="4"/>
  <c r="DE31" i="4"/>
  <c r="DE21" i="4"/>
  <c r="DE40" i="4"/>
  <c r="DE39" i="4"/>
  <c r="DE43" i="4"/>
  <c r="DE46" i="4"/>
  <c r="DE60" i="4"/>
  <c r="DE69" i="4"/>
  <c r="DE44" i="4"/>
  <c r="DE50" i="4"/>
  <c r="DE64" i="4"/>
  <c r="DE68" i="4"/>
  <c r="DE23" i="4"/>
  <c r="DE41" i="4"/>
  <c r="DE42" i="4"/>
  <c r="DE45" i="4"/>
  <c r="DE51" i="4"/>
  <c r="DE55" i="4"/>
  <c r="DE57" i="4"/>
  <c r="DE67" i="4"/>
  <c r="DE62" i="4"/>
  <c r="DE70" i="4"/>
  <c r="DE66" i="4"/>
  <c r="DU4" i="4"/>
  <c r="DU5" i="4"/>
  <c r="DU6" i="4"/>
  <c r="DU7" i="4"/>
  <c r="DU8" i="4"/>
  <c r="DU9" i="4"/>
  <c r="DU10" i="4"/>
  <c r="DU15" i="4"/>
  <c r="DU27" i="4"/>
  <c r="DU28" i="4"/>
  <c r="DU29" i="4"/>
  <c r="DU30" i="4"/>
  <c r="DU18" i="4"/>
  <c r="DU19" i="4"/>
  <c r="DU16" i="4"/>
  <c r="DU25" i="4"/>
  <c r="DU31" i="4"/>
  <c r="DU23" i="4"/>
  <c r="DU21" i="4"/>
  <c r="DU26" i="4"/>
  <c r="DU40" i="4"/>
  <c r="DU41" i="4"/>
  <c r="DU42" i="4"/>
  <c r="DU45" i="4"/>
  <c r="DU69" i="4"/>
  <c r="DU39" i="4"/>
  <c r="DU43" i="4"/>
  <c r="DU60" i="4"/>
  <c r="DU64" i="4"/>
  <c r="DU68" i="4"/>
  <c r="DU44" i="4"/>
  <c r="DU46" i="4"/>
  <c r="DU50" i="4"/>
  <c r="DU57" i="4"/>
  <c r="DU67" i="4"/>
  <c r="DU66" i="4"/>
  <c r="DU62" i="4"/>
  <c r="DU70" i="4"/>
  <c r="DU55" i="4"/>
  <c r="DU51" i="4"/>
  <c r="CP6" i="4"/>
  <c r="CP7" i="4"/>
  <c r="CP8" i="4"/>
  <c r="CP9" i="4"/>
  <c r="CP16" i="4"/>
  <c r="CP19" i="4"/>
  <c r="CP21" i="4"/>
  <c r="CP11" i="4"/>
  <c r="CP18" i="4"/>
  <c r="CP26" i="4"/>
  <c r="CP27" i="4"/>
  <c r="CP28" i="4"/>
  <c r="CP29" i="4"/>
  <c r="CP30" i="4"/>
  <c r="CP12" i="4"/>
  <c r="CP22" i="4"/>
  <c r="CP10" i="4"/>
  <c r="CP31" i="4"/>
  <c r="CP41" i="4"/>
  <c r="CP42" i="4"/>
  <c r="CP43" i="4"/>
  <c r="CP44" i="4"/>
  <c r="CP45" i="4"/>
  <c r="CP46" i="4"/>
  <c r="CP50" i="4"/>
  <c r="CP51" i="4"/>
  <c r="CP55" i="4"/>
  <c r="CP49" i="4"/>
  <c r="CP54" i="4"/>
  <c r="CP56" i="4"/>
  <c r="CP25" i="4"/>
  <c r="CP37" i="4"/>
  <c r="CP39" i="4"/>
  <c r="CP48" i="4"/>
  <c r="CP36" i="4"/>
  <c r="CP61" i="4"/>
  <c r="CP62" i="4"/>
  <c r="CP66" i="4"/>
  <c r="CP70" i="4"/>
  <c r="CP60" i="4"/>
  <c r="CP34" i="4"/>
  <c r="CP64" i="4"/>
  <c r="CP40" i="4"/>
  <c r="CP32" i="4"/>
  <c r="CP63" i="4"/>
  <c r="CP52" i="4"/>
  <c r="CP57" i="4"/>
  <c r="CP67" i="4"/>
  <c r="CP59" i="4"/>
  <c r="DF5" i="4"/>
  <c r="DF4" i="4"/>
  <c r="DF7" i="4"/>
  <c r="DF8" i="4"/>
  <c r="DF9" i="4"/>
  <c r="DF10" i="4"/>
  <c r="DF16" i="4"/>
  <c r="DF19" i="4"/>
  <c r="DF21" i="4"/>
  <c r="DF23" i="4"/>
  <c r="DF18" i="4"/>
  <c r="DF27" i="4"/>
  <c r="DF28" i="4"/>
  <c r="DF29" i="4"/>
  <c r="DF22" i="4"/>
  <c r="DF41" i="4"/>
  <c r="DF42" i="4"/>
  <c r="DF43" i="4"/>
  <c r="DF44" i="4"/>
  <c r="DF45" i="4"/>
  <c r="DF46" i="4"/>
  <c r="DF50" i="4"/>
  <c r="DF51" i="4"/>
  <c r="DF55" i="4"/>
  <c r="DF49" i="4"/>
  <c r="DF54" i="4"/>
  <c r="DF56" i="4"/>
  <c r="DF11" i="4"/>
  <c r="DF48" i="4"/>
  <c r="DF25" i="4"/>
  <c r="DF40" i="4"/>
  <c r="DF62" i="4"/>
  <c r="DF66" i="4"/>
  <c r="DF70" i="4"/>
  <c r="DF60" i="4"/>
  <c r="DF69" i="4"/>
  <c r="DF64" i="4"/>
  <c r="DF68" i="4"/>
  <c r="DF63" i="4"/>
  <c r="DF67" i="4"/>
  <c r="DF57" i="4"/>
  <c r="DF59" i="4"/>
  <c r="DV4" i="4"/>
  <c r="DV5" i="4"/>
  <c r="DV6" i="4"/>
  <c r="DV7" i="4"/>
  <c r="DV8" i="4"/>
  <c r="DV9" i="4"/>
  <c r="DV16" i="4"/>
  <c r="DV19" i="4"/>
  <c r="DV21" i="4"/>
  <c r="DV23" i="4"/>
  <c r="DV27" i="4"/>
  <c r="DV28" i="4"/>
  <c r="DV29" i="4"/>
  <c r="DV10" i="4"/>
  <c r="DV22" i="4"/>
  <c r="DV25" i="4"/>
  <c r="DV41" i="4"/>
  <c r="DV42" i="4"/>
  <c r="DV43" i="4"/>
  <c r="DV44" i="4"/>
  <c r="DV45" i="4"/>
  <c r="DV46" i="4"/>
  <c r="DV50" i="4"/>
  <c r="DV51" i="4"/>
  <c r="DV55" i="4"/>
  <c r="DV24" i="4"/>
  <c r="DV30" i="4"/>
  <c r="DV31" i="4"/>
  <c r="DV33" i="4"/>
  <c r="DV49" i="4"/>
  <c r="DV54" i="4"/>
  <c r="DV56" i="4"/>
  <c r="DV37" i="4"/>
  <c r="DV48" i="4"/>
  <c r="DV34" i="4"/>
  <c r="DV40" i="4"/>
  <c r="DV62" i="4"/>
  <c r="DV66" i="4"/>
  <c r="DV70" i="4"/>
  <c r="DV69" i="4"/>
  <c r="DV32" i="4"/>
  <c r="DV60" i="4"/>
  <c r="DV64" i="4"/>
  <c r="DV68" i="4"/>
  <c r="DV59" i="4"/>
  <c r="DV63" i="4"/>
  <c r="DV57" i="4"/>
  <c r="DV67" i="4"/>
  <c r="DC4" i="4"/>
  <c r="DC5" i="4"/>
  <c r="DC9" i="4"/>
  <c r="DC10" i="4"/>
  <c r="DC6" i="4"/>
  <c r="DC8" i="4"/>
  <c r="DC7" i="4"/>
  <c r="DC28" i="4"/>
  <c r="DC29" i="4"/>
  <c r="DC27" i="4"/>
  <c r="DC30" i="4"/>
  <c r="DC40" i="4"/>
  <c r="DC41" i="4"/>
  <c r="DC42" i="4"/>
  <c r="DC43" i="4"/>
  <c r="DC44" i="4"/>
  <c r="DC45" i="4"/>
  <c r="DC46" i="4"/>
  <c r="DC50" i="4"/>
  <c r="DC51" i="4"/>
  <c r="DC55" i="4"/>
  <c r="DC26" i="4"/>
  <c r="DC39" i="4"/>
  <c r="DC49" i="4"/>
  <c r="DC53" i="4"/>
  <c r="DC67" i="4"/>
  <c r="DC57" i="4"/>
  <c r="DC62" i="4"/>
  <c r="DC70" i="4"/>
  <c r="DC54" i="4"/>
  <c r="DC56" i="4"/>
  <c r="DC69" i="4"/>
  <c r="DC48" i="4"/>
  <c r="DC64" i="4"/>
  <c r="DC68" i="4"/>
  <c r="CU4" i="4"/>
  <c r="CU5" i="4"/>
  <c r="CU10" i="4"/>
  <c r="CU7" i="4"/>
  <c r="CU6" i="4"/>
  <c r="CU9" i="4"/>
  <c r="CU8" i="4"/>
  <c r="CU28" i="4"/>
  <c r="CU27" i="4"/>
  <c r="CU29" i="4"/>
  <c r="CU30" i="4"/>
  <c r="CU42" i="4"/>
  <c r="CU43" i="4"/>
  <c r="CU44" i="4"/>
  <c r="CU45" i="4"/>
  <c r="CU46" i="4"/>
  <c r="CU51" i="4"/>
  <c r="CU55" i="4"/>
  <c r="CU49" i="4"/>
  <c r="CU53" i="4"/>
  <c r="CU61" i="4"/>
  <c r="CU67" i="4"/>
  <c r="CU40" i="4"/>
  <c r="CU48" i="4"/>
  <c r="CU62" i="4"/>
  <c r="CU70" i="4"/>
  <c r="CU54" i="4"/>
  <c r="CU56" i="4"/>
  <c r="CU69" i="4"/>
  <c r="CU57" i="4"/>
  <c r="CU68" i="4"/>
  <c r="CU59" i="4"/>
  <c r="CU64" i="4"/>
  <c r="DI13" i="4"/>
  <c r="CS13" i="4"/>
  <c r="DC13" i="4"/>
  <c r="DV13" i="4"/>
  <c r="CW15" i="4"/>
  <c r="CV15" i="4"/>
  <c r="DC15" i="4"/>
  <c r="DK16" i="4"/>
  <c r="CU16" i="4"/>
  <c r="DC19" i="4"/>
  <c r="DK21" i="4"/>
  <c r="CU21" i="4"/>
  <c r="DG23" i="4"/>
  <c r="CU26" i="4"/>
  <c r="DV26" i="4"/>
  <c r="CW27" i="4"/>
  <c r="DQ27" i="4"/>
  <c r="CW28" i="4"/>
  <c r="DM28" i="4"/>
  <c r="CW29" i="4"/>
  <c r="DM29" i="4"/>
  <c r="DE30" i="4"/>
  <c r="CH11" i="4"/>
  <c r="DE11" i="4"/>
  <c r="CO11" i="4"/>
  <c r="DF14" i="4"/>
  <c r="DM14" i="4"/>
  <c r="CW14" i="4"/>
  <c r="DK14" i="4"/>
  <c r="CU14" i="4"/>
  <c r="CV26" i="4"/>
  <c r="CH12" i="4"/>
  <c r="DU22" i="4"/>
  <c r="CO22" i="4"/>
  <c r="DJ22" i="4"/>
  <c r="DC22" i="4"/>
  <c r="CW24" i="4"/>
  <c r="DJ24" i="4"/>
  <c r="DG24" i="4"/>
  <c r="DR25" i="4"/>
  <c r="CL25" i="4"/>
  <c r="DA25" i="4"/>
  <c r="CV31" i="4"/>
  <c r="DU20" i="4"/>
  <c r="DB20" i="4"/>
  <c r="CO31" i="4"/>
  <c r="DN17" i="4"/>
  <c r="DU33" i="4"/>
  <c r="DE33" i="4"/>
  <c r="CO33" i="4"/>
  <c r="DI35" i="4"/>
  <c r="CS35" i="4"/>
  <c r="DC35" i="4"/>
  <c r="DV36" i="4"/>
  <c r="CS49" i="4"/>
  <c r="DI49" i="4"/>
  <c r="CK54" i="4"/>
  <c r="DA54" i="4"/>
  <c r="DU54" i="4"/>
  <c r="CS56" i="4"/>
  <c r="DI56" i="4"/>
  <c r="DF17" i="4"/>
  <c r="CX17" i="4"/>
  <c r="DQ17" i="4"/>
  <c r="CL17" i="4"/>
  <c r="DB32" i="4"/>
  <c r="CX34" i="4"/>
  <c r="CH36" i="4"/>
  <c r="DU37" i="4"/>
  <c r="DE37" i="4"/>
  <c r="CO37" i="4"/>
  <c r="DB39" i="4"/>
  <c r="CV40" i="4"/>
  <c r="CS48" i="4"/>
  <c r="DI48" i="4"/>
  <c r="DQ32" i="4"/>
  <c r="DA32" i="4"/>
  <c r="CK32" i="4"/>
  <c r="CV32" i="4"/>
  <c r="DC32" i="4"/>
  <c r="DI34" i="4"/>
  <c r="CS34" i="4"/>
  <c r="DC34" i="4"/>
  <c r="DQ36" i="4"/>
  <c r="DA36" i="4"/>
  <c r="DG36" i="4"/>
  <c r="DI47" i="4"/>
  <c r="CS47" i="4"/>
  <c r="DM59" i="4"/>
  <c r="CW59" i="4"/>
  <c r="CH53" i="4"/>
  <c r="DN53" i="4"/>
  <c r="CX59" i="4"/>
  <c r="CU60" i="4"/>
  <c r="DE61" i="4"/>
  <c r="DU61" i="4"/>
  <c r="DC66" i="4"/>
  <c r="CW68" i="4"/>
  <c r="DI53" i="4"/>
  <c r="CS53" i="4"/>
  <c r="DF61" i="4"/>
  <c r="DV61" i="4"/>
  <c r="DJ52" i="4"/>
  <c r="DU63" i="4"/>
  <c r="DE63" i="4"/>
  <c r="CO63" i="4"/>
  <c r="CV63" i="4"/>
  <c r="DG63" i="4"/>
  <c r="DM38" i="4"/>
  <c r="CH59" i="4"/>
  <c r="DK65" i="4"/>
  <c r="CU65" i="4"/>
  <c r="DR65" i="4"/>
  <c r="DI65" i="4"/>
  <c r="CS65" i="4"/>
  <c r="DV52" i="4"/>
  <c r="CL52" i="4"/>
  <c r="CX52" i="4"/>
  <c r="CS68" i="4"/>
  <c r="CL38" i="4"/>
  <c r="DQ38" i="4"/>
  <c r="DN38" i="4"/>
  <c r="CO38" i="4"/>
  <c r="CP69" i="4"/>
  <c r="CH4" i="1"/>
  <c r="CH5" i="1"/>
  <c r="CH7" i="1"/>
  <c r="CH8" i="1"/>
  <c r="CH9" i="1"/>
  <c r="CH10" i="1"/>
  <c r="CH12" i="1"/>
  <c r="CH13" i="1"/>
  <c r="CH14" i="1"/>
  <c r="CH15" i="1"/>
  <c r="CH16" i="1"/>
  <c r="CH17" i="1"/>
  <c r="CH18" i="1"/>
  <c r="CH19" i="1"/>
  <c r="CH20" i="1"/>
  <c r="CH21" i="1"/>
  <c r="CH23" i="1"/>
  <c r="CH24" i="1"/>
  <c r="CH25" i="1"/>
  <c r="CH26" i="1"/>
  <c r="CH27" i="1"/>
  <c r="CH28" i="1"/>
  <c r="CH29" i="1"/>
  <c r="CH30" i="1"/>
  <c r="CH3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9" i="1"/>
  <c r="CH53" i="1"/>
  <c r="CH55" i="1"/>
  <c r="CH65" i="1"/>
  <c r="O65" i="1" s="1"/>
  <c r="CH60" i="1"/>
  <c r="CH62" i="1"/>
  <c r="CH67" i="1"/>
  <c r="O67" i="1" s="1"/>
  <c r="CH64" i="1"/>
  <c r="CH68" i="1"/>
  <c r="CH46" i="1"/>
  <c r="CH56" i="1"/>
  <c r="CH66" i="1"/>
  <c r="CX4" i="1"/>
  <c r="CX5" i="1"/>
  <c r="CX6" i="1"/>
  <c r="CX7" i="1"/>
  <c r="CX8" i="1"/>
  <c r="CX9" i="1"/>
  <c r="CX10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53" i="1"/>
  <c r="CX55" i="1"/>
  <c r="CX65" i="1"/>
  <c r="CX51" i="1"/>
  <c r="CX62" i="1"/>
  <c r="CX66" i="1"/>
  <c r="CX60" i="1"/>
  <c r="CX64" i="1"/>
  <c r="CX67" i="1"/>
  <c r="CX56" i="1"/>
  <c r="CX68" i="1"/>
  <c r="CX46" i="1"/>
  <c r="DN4" i="1"/>
  <c r="DN5" i="1"/>
  <c r="DN6" i="1"/>
  <c r="DN7" i="1"/>
  <c r="DN8" i="1"/>
  <c r="DN9" i="1"/>
  <c r="DN10" i="1"/>
  <c r="DN12" i="1"/>
  <c r="DN13" i="1"/>
  <c r="DN14" i="1"/>
  <c r="DN15" i="1"/>
  <c r="DN16" i="1"/>
  <c r="DN17" i="1"/>
  <c r="DN18" i="1"/>
  <c r="DN19" i="1"/>
  <c r="DN20" i="1"/>
  <c r="DN21" i="1"/>
  <c r="DN22" i="1"/>
  <c r="DN24" i="1"/>
  <c r="DN25" i="1"/>
  <c r="DN26" i="1"/>
  <c r="DN27" i="1"/>
  <c r="DN28" i="1"/>
  <c r="DN29" i="1"/>
  <c r="DN30" i="1"/>
  <c r="DN31" i="1"/>
  <c r="DN3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9" i="1"/>
  <c r="DN53" i="1"/>
  <c r="DN55" i="1"/>
  <c r="DN65" i="1"/>
  <c r="DN51" i="1"/>
  <c r="DN62" i="1"/>
  <c r="DN56" i="1"/>
  <c r="DN52" i="1"/>
  <c r="DN60" i="1"/>
  <c r="DN64" i="1"/>
  <c r="DN67" i="1"/>
  <c r="DN68" i="1"/>
  <c r="DN46" i="1"/>
  <c r="DN66" i="1"/>
  <c r="CX47" i="1"/>
  <c r="BW58" i="1"/>
  <c r="DN61" i="1"/>
  <c r="CX61" i="1"/>
  <c r="CH61" i="1"/>
  <c r="CT47" i="1"/>
  <c r="DJ54" i="1"/>
  <c r="CP47" i="1"/>
  <c r="DJ47" i="1"/>
  <c r="DN48" i="1"/>
  <c r="DN50" i="1"/>
  <c r="DJ52" i="1"/>
  <c r="DN59" i="1"/>
  <c r="CH63" i="1"/>
  <c r="BW54" i="1"/>
  <c r="BW59" i="1"/>
  <c r="CK4" i="4"/>
  <c r="CK6" i="4"/>
  <c r="CK7" i="4"/>
  <c r="CK8" i="4"/>
  <c r="CK9" i="4"/>
  <c r="CK5" i="4"/>
  <c r="CK10" i="4"/>
  <c r="CK16" i="4"/>
  <c r="CK19" i="4"/>
  <c r="CK21" i="4"/>
  <c r="CK23" i="4"/>
  <c r="CK22" i="4"/>
  <c r="CK24" i="4"/>
  <c r="CK26" i="4"/>
  <c r="CK20" i="4"/>
  <c r="CK18" i="4"/>
  <c r="CK42" i="4"/>
  <c r="CK50" i="4"/>
  <c r="CK39" i="4"/>
  <c r="CK40" i="4"/>
  <c r="CK43" i="4"/>
  <c r="CK46" i="4"/>
  <c r="CK55" i="4"/>
  <c r="CK60" i="4"/>
  <c r="CK41" i="4"/>
  <c r="CK44" i="4"/>
  <c r="CK57" i="4"/>
  <c r="CK62" i="4"/>
  <c r="CK45" i="4"/>
  <c r="CK51" i="4"/>
  <c r="DB5" i="4"/>
  <c r="DB4" i="4"/>
  <c r="DB6" i="4"/>
  <c r="DB7" i="4"/>
  <c r="DB8" i="4"/>
  <c r="DB9" i="4"/>
  <c r="DB10" i="4"/>
  <c r="DB13" i="4"/>
  <c r="DB14" i="4"/>
  <c r="DB26" i="4"/>
  <c r="DB28" i="4"/>
  <c r="DB29" i="4"/>
  <c r="DB30" i="4"/>
  <c r="DB11" i="4"/>
  <c r="DB18" i="4"/>
  <c r="DB19" i="4"/>
  <c r="DB16" i="4"/>
  <c r="DB21" i="4"/>
  <c r="DB23" i="4"/>
  <c r="DB33" i="4"/>
  <c r="DB35" i="4"/>
  <c r="DB40" i="4"/>
  <c r="DB41" i="4"/>
  <c r="DB42" i="4"/>
  <c r="DB43" i="4"/>
  <c r="DB44" i="4"/>
  <c r="DB45" i="4"/>
  <c r="DB46" i="4"/>
  <c r="DB50" i="4"/>
  <c r="DB51" i="4"/>
  <c r="DB55" i="4"/>
  <c r="DB37" i="4"/>
  <c r="DB49" i="4"/>
  <c r="DB54" i="4"/>
  <c r="DB56" i="4"/>
  <c r="DB34" i="4"/>
  <c r="DB36" i="4"/>
  <c r="DB48" i="4"/>
  <c r="DB57" i="4"/>
  <c r="DB59" i="4"/>
  <c r="DB62" i="4"/>
  <c r="DB66" i="4"/>
  <c r="DB70" i="4"/>
  <c r="DB69" i="4"/>
  <c r="DB60" i="4"/>
  <c r="DB64" i="4"/>
  <c r="DB68" i="4"/>
  <c r="DB31" i="4"/>
  <c r="DB63" i="4"/>
  <c r="DB67" i="4"/>
  <c r="DB53" i="4"/>
  <c r="DQ30" i="4"/>
  <c r="DR24" i="4"/>
  <c r="CV35" i="4"/>
  <c r="DI4" i="4"/>
  <c r="DI6" i="4"/>
  <c r="DI7" i="4"/>
  <c r="DI8" i="4"/>
  <c r="DI9" i="4"/>
  <c r="DI10" i="4"/>
  <c r="DI15" i="4"/>
  <c r="DI16" i="4"/>
  <c r="DI19" i="4"/>
  <c r="DI21" i="4"/>
  <c r="DI23" i="4"/>
  <c r="DI18" i="4"/>
  <c r="DI26" i="4"/>
  <c r="DI22" i="4"/>
  <c r="DI24" i="4"/>
  <c r="DI31" i="4"/>
  <c r="DI40" i="4"/>
  <c r="DI41" i="4"/>
  <c r="DI42" i="4"/>
  <c r="DI45" i="4"/>
  <c r="DI51" i="4"/>
  <c r="DI55" i="4"/>
  <c r="DI60" i="4"/>
  <c r="DI69" i="4"/>
  <c r="DI57" i="4"/>
  <c r="DI64" i="4"/>
  <c r="DI68" i="4"/>
  <c r="DI43" i="4"/>
  <c r="DI46" i="4"/>
  <c r="DI67" i="4"/>
  <c r="DI50" i="4"/>
  <c r="DI66" i="4"/>
  <c r="DI44" i="4"/>
  <c r="DI62" i="4"/>
  <c r="DI70" i="4"/>
  <c r="CT5" i="4"/>
  <c r="CT4" i="4"/>
  <c r="CT6" i="4"/>
  <c r="CT7" i="4"/>
  <c r="CT8" i="4"/>
  <c r="CT9" i="4"/>
  <c r="CT10" i="4"/>
  <c r="CT13" i="4"/>
  <c r="CT15" i="4"/>
  <c r="CT27" i="4"/>
  <c r="CT28" i="4"/>
  <c r="CT29" i="4"/>
  <c r="CT30" i="4"/>
  <c r="CT12" i="4"/>
  <c r="CT21" i="4"/>
  <c r="CT26" i="4"/>
  <c r="CT14" i="4"/>
  <c r="CT18" i="4"/>
  <c r="CT19" i="4"/>
  <c r="CT41" i="4"/>
  <c r="CT42" i="4"/>
  <c r="CT43" i="4"/>
  <c r="CT44" i="4"/>
  <c r="CT45" i="4"/>
  <c r="CT46" i="4"/>
  <c r="CT51" i="4"/>
  <c r="CT55" i="4"/>
  <c r="CT31" i="4"/>
  <c r="CT49" i="4"/>
  <c r="CT54" i="4"/>
  <c r="CT56" i="4"/>
  <c r="CT16" i="4"/>
  <c r="CT33" i="4"/>
  <c r="CT35" i="4"/>
  <c r="CT40" i="4"/>
  <c r="CT48" i="4"/>
  <c r="CT37" i="4"/>
  <c r="CT60" i="4"/>
  <c r="CT62" i="4"/>
  <c r="CT66" i="4"/>
  <c r="CT70" i="4"/>
  <c r="CT57" i="4"/>
  <c r="CT64" i="4"/>
  <c r="CT68" i="4"/>
  <c r="CT53" i="4"/>
  <c r="CT67" i="4"/>
  <c r="CT47" i="4"/>
  <c r="CT63" i="4"/>
  <c r="CT61" i="4"/>
  <c r="DJ5" i="4"/>
  <c r="DJ4" i="4"/>
  <c r="DJ6" i="4"/>
  <c r="DJ7" i="4"/>
  <c r="DJ8" i="4"/>
  <c r="DJ9" i="4"/>
  <c r="DJ10" i="4"/>
  <c r="DJ27" i="4"/>
  <c r="DJ28" i="4"/>
  <c r="DJ29" i="4"/>
  <c r="DJ30" i="4"/>
  <c r="DJ14" i="4"/>
  <c r="DJ21" i="4"/>
  <c r="DJ23" i="4"/>
  <c r="DJ15" i="4"/>
  <c r="DJ18" i="4"/>
  <c r="DJ19" i="4"/>
  <c r="DJ26" i="4"/>
  <c r="DJ13" i="4"/>
  <c r="DJ41" i="4"/>
  <c r="DJ42" i="4"/>
  <c r="DJ43" i="4"/>
  <c r="DJ44" i="4"/>
  <c r="DJ45" i="4"/>
  <c r="DJ46" i="4"/>
  <c r="DJ50" i="4"/>
  <c r="DJ51" i="4"/>
  <c r="DJ55" i="4"/>
  <c r="DJ31" i="4"/>
  <c r="DJ49" i="4"/>
  <c r="DJ54" i="4"/>
  <c r="DJ33" i="4"/>
  <c r="DJ35" i="4"/>
  <c r="DJ40" i="4"/>
  <c r="DJ48" i="4"/>
  <c r="DJ32" i="4"/>
  <c r="DJ62" i="4"/>
  <c r="DJ66" i="4"/>
  <c r="DJ70" i="4"/>
  <c r="DJ37" i="4"/>
  <c r="DJ60" i="4"/>
  <c r="DJ69" i="4"/>
  <c r="DJ16" i="4"/>
  <c r="DJ39" i="4"/>
  <c r="DJ57" i="4"/>
  <c r="DJ64" i="4"/>
  <c r="DJ68" i="4"/>
  <c r="DJ67" i="4"/>
  <c r="DJ63" i="4"/>
  <c r="DJ47" i="4"/>
  <c r="DG5" i="4"/>
  <c r="DG4" i="4"/>
  <c r="DG6" i="4"/>
  <c r="DG10" i="4"/>
  <c r="DG8" i="4"/>
  <c r="DG7" i="4"/>
  <c r="DG9" i="4"/>
  <c r="DG26" i="4"/>
  <c r="DG27" i="4"/>
  <c r="DG30" i="4"/>
  <c r="DG28" i="4"/>
  <c r="DG29" i="4"/>
  <c r="DG40" i="4"/>
  <c r="DG41" i="4"/>
  <c r="DG42" i="4"/>
  <c r="DG43" i="4"/>
  <c r="DG44" i="4"/>
  <c r="DG45" i="4"/>
  <c r="DG46" i="4"/>
  <c r="DG50" i="4"/>
  <c r="DG51" i="4"/>
  <c r="DG55" i="4"/>
  <c r="DG49" i="4"/>
  <c r="DG48" i="4"/>
  <c r="DG54" i="4"/>
  <c r="DG56" i="4"/>
  <c r="DG57" i="4"/>
  <c r="DG67" i="4"/>
  <c r="DG62" i="4"/>
  <c r="DG70" i="4"/>
  <c r="DG53" i="4"/>
  <c r="DG69" i="4"/>
  <c r="DG61" i="4"/>
  <c r="DG68" i="4"/>
  <c r="DG64" i="4"/>
  <c r="CL11" i="4"/>
  <c r="DK15" i="4"/>
  <c r="CV16" i="4"/>
  <c r="DG16" i="4"/>
  <c r="CV21" i="4"/>
  <c r="DG21" i="4"/>
  <c r="DA26" i="4"/>
  <c r="CK27" i="4"/>
  <c r="CK28" i="4"/>
  <c r="DA28" i="4"/>
  <c r="CK29" i="4"/>
  <c r="DA29" i="4"/>
  <c r="CK30" i="4"/>
  <c r="DI30" i="4"/>
  <c r="DQ11" i="4"/>
  <c r="DA11" i="4"/>
  <c r="CK11" i="4"/>
  <c r="DK11" i="4"/>
  <c r="CL12" i="4"/>
  <c r="CX14" i="4"/>
  <c r="DI14" i="4"/>
  <c r="CS14" i="4"/>
  <c r="DG14" i="4"/>
  <c r="DK18" i="4"/>
  <c r="CS20" i="4"/>
  <c r="DM22" i="4"/>
  <c r="DB22" i="4"/>
  <c r="DB24" i="4"/>
  <c r="CV24" i="4"/>
  <c r="CL31" i="4"/>
  <c r="CH20" i="4"/>
  <c r="DJ25" i="4"/>
  <c r="CS25" i="4"/>
  <c r="DK25" i="4"/>
  <c r="CH31" i="4"/>
  <c r="DM20" i="4"/>
  <c r="CT20" i="4"/>
  <c r="DK20" i="4"/>
  <c r="CK31" i="4"/>
  <c r="CX32" i="4"/>
  <c r="DQ33" i="4"/>
  <c r="DA33" i="4"/>
  <c r="CK33" i="4"/>
  <c r="DK33" i="4"/>
  <c r="CT34" i="4"/>
  <c r="DK39" i="4"/>
  <c r="CW49" i="4"/>
  <c r="DQ49" i="4"/>
  <c r="CW56" i="4"/>
  <c r="DM56" i="4"/>
  <c r="DM17" i="4"/>
  <c r="DR17" i="4"/>
  <c r="DI17" i="4"/>
  <c r="DK17" i="4"/>
  <c r="DN32" i="4"/>
  <c r="DN34" i="4"/>
  <c r="CX36" i="4"/>
  <c r="DQ37" i="4"/>
  <c r="DA37" i="4"/>
  <c r="CK37" i="4"/>
  <c r="DK37" i="4"/>
  <c r="DG39" i="4"/>
  <c r="CW48" i="4"/>
  <c r="DM48" i="4"/>
  <c r="DM32" i="4"/>
  <c r="CW32" i="4"/>
  <c r="CV36" i="4"/>
  <c r="CK47" i="4"/>
  <c r="DK47" i="4"/>
  <c r="DI59" i="4"/>
  <c r="DA61" i="4"/>
  <c r="DR47" i="4"/>
  <c r="DK60" i="4"/>
  <c r="DI61" i="4"/>
  <c r="DG66" i="4"/>
  <c r="DA68" i="4"/>
  <c r="DJ61" i="4"/>
  <c r="CH61" i="4"/>
  <c r="DQ63" i="4"/>
  <c r="DG65" i="4"/>
  <c r="DN65" i="4"/>
  <c r="DB52" i="4"/>
  <c r="CK52" i="4"/>
  <c r="DU38" i="4"/>
  <c r="CT38" i="4"/>
  <c r="DI38" i="4"/>
  <c r="CK38" i="4"/>
  <c r="CU38" i="4"/>
  <c r="CL4" i="1"/>
  <c r="CL5" i="1"/>
  <c r="CL6" i="1"/>
  <c r="CL7" i="1"/>
  <c r="CL8" i="1"/>
  <c r="CL9" i="1"/>
  <c r="CL10" i="1"/>
  <c r="CL12" i="1"/>
  <c r="CL13" i="1"/>
  <c r="CL14" i="1"/>
  <c r="CL15" i="1"/>
  <c r="CL17" i="1"/>
  <c r="CL18" i="1"/>
  <c r="CL19" i="1"/>
  <c r="CL20" i="1"/>
  <c r="CL21" i="1"/>
  <c r="CL23" i="1"/>
  <c r="CL24" i="1"/>
  <c r="CL25" i="1"/>
  <c r="CL26" i="1"/>
  <c r="CL27" i="1"/>
  <c r="CL28" i="1"/>
  <c r="CL29" i="1"/>
  <c r="CL30" i="1"/>
  <c r="CL31" i="1"/>
  <c r="CL3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9" i="1"/>
  <c r="CL53" i="1"/>
  <c r="CL55" i="1"/>
  <c r="CL65" i="1"/>
  <c r="CL52" i="1"/>
  <c r="CL64" i="1"/>
  <c r="CL48" i="1"/>
  <c r="CL50" i="1"/>
  <c r="CL59" i="1"/>
  <c r="CL63" i="1"/>
  <c r="CL68" i="1"/>
  <c r="CL60" i="1"/>
  <c r="CL56" i="1"/>
  <c r="CL67" i="1"/>
  <c r="CL47" i="1"/>
  <c r="CL51" i="1"/>
  <c r="CL54" i="1"/>
  <c r="CL58" i="1"/>
  <c r="CL62" i="1"/>
  <c r="DB4" i="1"/>
  <c r="DB5" i="1"/>
  <c r="DB6" i="1"/>
  <c r="DB7" i="1"/>
  <c r="DB8" i="1"/>
  <c r="DB9" i="1"/>
  <c r="DB10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9" i="1"/>
  <c r="DB53" i="1"/>
  <c r="DB55" i="1"/>
  <c r="DB65" i="1"/>
  <c r="DB52" i="1"/>
  <c r="DB60" i="1"/>
  <c r="DB64" i="1"/>
  <c r="DB67" i="1"/>
  <c r="DB48" i="1"/>
  <c r="DB59" i="1"/>
  <c r="DB63" i="1"/>
  <c r="O63" i="1" s="1"/>
  <c r="DB68" i="1"/>
  <c r="DB54" i="1"/>
  <c r="DB56" i="1"/>
  <c r="DB47" i="1"/>
  <c r="DB51" i="1"/>
  <c r="DB62" i="1"/>
  <c r="CH47" i="1"/>
  <c r="DB58" i="1"/>
  <c r="DJ61" i="1"/>
  <c r="CT61" i="1"/>
  <c r="CD61" i="1"/>
  <c r="O61" i="1" s="1"/>
  <c r="CD47" i="1"/>
  <c r="CT54" i="1"/>
  <c r="DJ62" i="1"/>
  <c r="DN69" i="1"/>
  <c r="CX69" i="1"/>
  <c r="CH69" i="1"/>
  <c r="CX50" i="1"/>
  <c r="CT52" i="1"/>
  <c r="CX59" i="1"/>
  <c r="DB66" i="1"/>
  <c r="BW48" i="1"/>
  <c r="DA4" i="4"/>
  <c r="DA5" i="4"/>
  <c r="DA6" i="4"/>
  <c r="DA7" i="4"/>
  <c r="DA8" i="4"/>
  <c r="DA9" i="4"/>
  <c r="DA10" i="4"/>
  <c r="DA16" i="4"/>
  <c r="DA19" i="4"/>
  <c r="DA21" i="4"/>
  <c r="DA23" i="4"/>
  <c r="DA22" i="4"/>
  <c r="DA24" i="4"/>
  <c r="DA20" i="4"/>
  <c r="DA31" i="4"/>
  <c r="DA18" i="4"/>
  <c r="DA41" i="4"/>
  <c r="DA42" i="4"/>
  <c r="DA45" i="4"/>
  <c r="DA51" i="4"/>
  <c r="DA55" i="4"/>
  <c r="DA69" i="4"/>
  <c r="DA60" i="4"/>
  <c r="DA64" i="4"/>
  <c r="DA43" i="4"/>
  <c r="DA46" i="4"/>
  <c r="DA67" i="4"/>
  <c r="DA66" i="4"/>
  <c r="DA50" i="4"/>
  <c r="DA57" i="4"/>
  <c r="DA62" i="4"/>
  <c r="DA70" i="4"/>
  <c r="DA40" i="4"/>
  <c r="DA44" i="4"/>
  <c r="CL5" i="4"/>
  <c r="CL4" i="4"/>
  <c r="CL6" i="4"/>
  <c r="CL7" i="4"/>
  <c r="CL8" i="4"/>
  <c r="CL9" i="4"/>
  <c r="CL10" i="4"/>
  <c r="CL13" i="4"/>
  <c r="CL14" i="4"/>
  <c r="CL27" i="4"/>
  <c r="CL28" i="4"/>
  <c r="CL29" i="4"/>
  <c r="CL30" i="4"/>
  <c r="CL18" i="4"/>
  <c r="CL19" i="4"/>
  <c r="CL16" i="4"/>
  <c r="CL21" i="4"/>
  <c r="CL26" i="4"/>
  <c r="CL33" i="4"/>
  <c r="CL35" i="4"/>
  <c r="CL40" i="4"/>
  <c r="CL41" i="4"/>
  <c r="CL42" i="4"/>
  <c r="CL43" i="4"/>
  <c r="CL44" i="4"/>
  <c r="CL45" i="4"/>
  <c r="CL46" i="4"/>
  <c r="CL50" i="4"/>
  <c r="CL51" i="4"/>
  <c r="CL55" i="4"/>
  <c r="CL37" i="4"/>
  <c r="CL49" i="4"/>
  <c r="CL54" i="4"/>
  <c r="CL56" i="4"/>
  <c r="CL23" i="4"/>
  <c r="CL32" i="4"/>
  <c r="CL34" i="4"/>
  <c r="CL36" i="4"/>
  <c r="CL48" i="4"/>
  <c r="CL47" i="4"/>
  <c r="CL57" i="4"/>
  <c r="CL59" i="4"/>
  <c r="CL61" i="4"/>
  <c r="CL62" i="4"/>
  <c r="CL60" i="4"/>
  <c r="CL64" i="4"/>
  <c r="CL53" i="4"/>
  <c r="CV5" i="4"/>
  <c r="CV4" i="4"/>
  <c r="CV6" i="4"/>
  <c r="CV8" i="4"/>
  <c r="CV10" i="4"/>
  <c r="CV7" i="4"/>
  <c r="CV9" i="4"/>
  <c r="CV28" i="4"/>
  <c r="CV27" i="4"/>
  <c r="CV29" i="4"/>
  <c r="CV30" i="4"/>
  <c r="CV41" i="4"/>
  <c r="CV42" i="4"/>
  <c r="CV43" i="4"/>
  <c r="CV44" i="4"/>
  <c r="CV45" i="4"/>
  <c r="CV46" i="4"/>
  <c r="CV50" i="4"/>
  <c r="CV51" i="4"/>
  <c r="CV55" i="4"/>
  <c r="CV59" i="4"/>
  <c r="CV64" i="4"/>
  <c r="CV68" i="4"/>
  <c r="CV49" i="4"/>
  <c r="CV60" i="4"/>
  <c r="CV67" i="4"/>
  <c r="CV62" i="4"/>
  <c r="CV66" i="4"/>
  <c r="CV70" i="4"/>
  <c r="CV54" i="4"/>
  <c r="CV56" i="4"/>
  <c r="CV65" i="4"/>
  <c r="CV69" i="4"/>
  <c r="CV13" i="4"/>
  <c r="DB15" i="4"/>
  <c r="CV14" i="4"/>
  <c r="DR22" i="4"/>
  <c r="CV22" i="4"/>
  <c r="CL24" i="4"/>
  <c r="DQ54" i="4"/>
  <c r="CS4" i="4"/>
  <c r="CS6" i="4"/>
  <c r="CS7" i="4"/>
  <c r="CS8" i="4"/>
  <c r="CS9" i="4"/>
  <c r="CS5" i="4"/>
  <c r="CS10" i="4"/>
  <c r="CS16" i="4"/>
  <c r="CS19" i="4"/>
  <c r="CS21" i="4"/>
  <c r="CS18" i="4"/>
  <c r="CS22" i="4"/>
  <c r="CS24" i="4"/>
  <c r="CS31" i="4"/>
  <c r="CS26" i="4"/>
  <c r="CS40" i="4"/>
  <c r="CS15" i="4"/>
  <c r="CS42" i="4"/>
  <c r="CS45" i="4"/>
  <c r="CS51" i="4"/>
  <c r="CS69" i="4"/>
  <c r="CS41" i="4"/>
  <c r="CS57" i="4"/>
  <c r="CS64" i="4"/>
  <c r="CS39" i="4"/>
  <c r="CS43" i="4"/>
  <c r="CS46" i="4"/>
  <c r="CS67" i="4"/>
  <c r="CS44" i="4"/>
  <c r="CS55" i="4"/>
  <c r="CS62" i="4"/>
  <c r="CS66" i="4"/>
  <c r="CS70" i="4"/>
  <c r="CS60" i="4"/>
  <c r="CW4" i="4"/>
  <c r="CW6" i="4"/>
  <c r="CW8" i="4"/>
  <c r="CW5" i="4"/>
  <c r="CW10" i="4"/>
  <c r="CW26" i="4"/>
  <c r="CW16" i="4"/>
  <c r="CW25" i="4"/>
  <c r="CW21" i="4"/>
  <c r="CW31" i="4"/>
  <c r="CW19" i="4"/>
  <c r="CW40" i="4"/>
  <c r="CW23" i="4"/>
  <c r="CW44" i="4"/>
  <c r="CW50" i="4"/>
  <c r="CW57" i="4"/>
  <c r="CW69" i="4"/>
  <c r="CW42" i="4"/>
  <c r="CW45" i="4"/>
  <c r="CW51" i="4"/>
  <c r="CW55" i="4"/>
  <c r="CW64" i="4"/>
  <c r="CW41" i="4"/>
  <c r="CW60" i="4"/>
  <c r="CW67" i="4"/>
  <c r="CW46" i="4"/>
  <c r="CW43" i="4"/>
  <c r="CW62" i="4"/>
  <c r="CW66" i="4"/>
  <c r="CW70" i="4"/>
  <c r="DM4" i="4"/>
  <c r="DM6" i="4"/>
  <c r="DM7" i="4"/>
  <c r="DM8" i="4"/>
  <c r="DM5" i="4"/>
  <c r="DM10" i="4"/>
  <c r="DM18" i="4"/>
  <c r="DM26" i="4"/>
  <c r="DM9" i="4"/>
  <c r="DM16" i="4"/>
  <c r="DM25" i="4"/>
  <c r="DM21" i="4"/>
  <c r="DM23" i="4"/>
  <c r="DM31" i="4"/>
  <c r="DM40" i="4"/>
  <c r="DM15" i="4"/>
  <c r="DM19" i="4"/>
  <c r="DM43" i="4"/>
  <c r="DM46" i="4"/>
  <c r="DM57" i="4"/>
  <c r="DM69" i="4"/>
  <c r="DM44" i="4"/>
  <c r="DM50" i="4"/>
  <c r="DM64" i="4"/>
  <c r="DM68" i="4"/>
  <c r="DM42" i="4"/>
  <c r="DM45" i="4"/>
  <c r="DM51" i="4"/>
  <c r="DM55" i="4"/>
  <c r="DM67" i="4"/>
  <c r="DM41" i="4"/>
  <c r="DM62" i="4"/>
  <c r="DM70" i="4"/>
  <c r="DM60" i="4"/>
  <c r="DM66" i="4"/>
  <c r="CH5" i="4"/>
  <c r="CH4" i="4"/>
  <c r="CH6" i="4"/>
  <c r="CH7" i="4"/>
  <c r="CH8" i="4"/>
  <c r="CH9" i="4"/>
  <c r="CH10" i="4"/>
  <c r="CH16" i="4"/>
  <c r="CH19" i="4"/>
  <c r="CH21" i="4"/>
  <c r="CH23" i="4"/>
  <c r="CH18" i="4"/>
  <c r="CH26" i="4"/>
  <c r="CH27" i="4"/>
  <c r="CH28" i="4"/>
  <c r="CH29" i="4"/>
  <c r="CH30" i="4"/>
  <c r="CH25" i="4"/>
  <c r="CH13" i="4"/>
  <c r="CH24" i="4"/>
  <c r="CH37" i="4"/>
  <c r="CH41" i="4"/>
  <c r="CH42" i="4"/>
  <c r="CH43" i="4"/>
  <c r="CH44" i="4"/>
  <c r="CH45" i="4"/>
  <c r="CH46" i="4"/>
  <c r="CH50" i="4"/>
  <c r="CH51" i="4"/>
  <c r="CH55" i="4"/>
  <c r="CH22" i="4"/>
  <c r="CH40" i="4"/>
  <c r="CH49" i="4"/>
  <c r="CH54" i="4"/>
  <c r="CH56" i="4"/>
  <c r="CH39" i="4"/>
  <c r="CH48" i="4"/>
  <c r="CH35" i="4"/>
  <c r="CH15" i="4"/>
  <c r="CH57" i="4"/>
  <c r="CH33" i="4"/>
  <c r="CH60" i="4"/>
  <c r="CH47" i="4"/>
  <c r="CX5" i="4"/>
  <c r="CX4" i="4"/>
  <c r="CX6" i="4"/>
  <c r="CX8" i="4"/>
  <c r="CX10" i="4"/>
  <c r="CX16" i="4"/>
  <c r="CX19" i="4"/>
  <c r="CX21" i="4"/>
  <c r="CX13" i="4"/>
  <c r="CX15" i="4"/>
  <c r="CX18" i="4"/>
  <c r="CX27" i="4"/>
  <c r="CX28" i="4"/>
  <c r="CX29" i="4"/>
  <c r="CX30" i="4"/>
  <c r="CX23" i="4"/>
  <c r="CX25" i="4"/>
  <c r="CX26" i="4"/>
  <c r="CX37" i="4"/>
  <c r="CX41" i="4"/>
  <c r="CX42" i="4"/>
  <c r="CX43" i="4"/>
  <c r="CX44" i="4"/>
  <c r="CX45" i="4"/>
  <c r="CX46" i="4"/>
  <c r="CX50" i="4"/>
  <c r="CX51" i="4"/>
  <c r="CX55" i="4"/>
  <c r="CX24" i="4"/>
  <c r="CX40" i="4"/>
  <c r="CX49" i="4"/>
  <c r="CX54" i="4"/>
  <c r="CX56" i="4"/>
  <c r="CX22" i="4"/>
  <c r="CX31" i="4"/>
  <c r="CX39" i="4"/>
  <c r="CX48" i="4"/>
  <c r="CX47" i="4"/>
  <c r="CX62" i="4"/>
  <c r="CX66" i="4"/>
  <c r="CX70" i="4"/>
  <c r="CX35" i="4"/>
  <c r="CX57" i="4"/>
  <c r="CX64" i="4"/>
  <c r="CX68" i="4"/>
  <c r="CX60" i="4"/>
  <c r="CX61" i="4"/>
  <c r="CX67" i="4"/>
  <c r="CX33" i="4"/>
  <c r="CX63" i="4"/>
  <c r="DN5" i="4"/>
  <c r="DN4" i="4"/>
  <c r="DN6" i="4"/>
  <c r="DN7" i="4"/>
  <c r="DN8" i="4"/>
  <c r="DN9" i="4"/>
  <c r="DN13" i="4"/>
  <c r="DN15" i="4"/>
  <c r="DN16" i="4"/>
  <c r="DN19" i="4"/>
  <c r="DN21" i="4"/>
  <c r="DN23" i="4"/>
  <c r="DN18" i="4"/>
  <c r="DN27" i="4"/>
  <c r="DN28" i="4"/>
  <c r="DN29" i="4"/>
  <c r="DN10" i="4"/>
  <c r="DN25" i="4"/>
  <c r="DN30" i="4"/>
  <c r="DN20" i="4"/>
  <c r="DN37" i="4"/>
  <c r="DN41" i="4"/>
  <c r="DN43" i="4"/>
  <c r="DN44" i="4"/>
  <c r="DN45" i="4"/>
  <c r="DN46" i="4"/>
  <c r="DN50" i="4"/>
  <c r="DN51" i="4"/>
  <c r="DN55" i="4"/>
  <c r="DN40" i="4"/>
  <c r="DN49" i="4"/>
  <c r="DN54" i="4"/>
  <c r="DN56" i="4"/>
  <c r="DN24" i="4"/>
  <c r="DN31" i="4"/>
  <c r="DN36" i="4"/>
  <c r="DN39" i="4"/>
  <c r="DN33" i="4"/>
  <c r="DN47" i="4"/>
  <c r="DN60" i="4"/>
  <c r="DN62" i="4"/>
  <c r="DN66" i="4"/>
  <c r="DN70" i="4"/>
  <c r="DN22" i="4"/>
  <c r="DN26" i="4"/>
  <c r="DN57" i="4"/>
  <c r="DN69" i="4"/>
  <c r="DN35" i="4"/>
  <c r="DN64" i="4"/>
  <c r="DN68" i="4"/>
  <c r="DN67" i="4"/>
  <c r="DN63" i="4"/>
  <c r="DK4" i="4"/>
  <c r="DK5" i="4"/>
  <c r="DK7" i="4"/>
  <c r="DK10" i="4"/>
  <c r="DK9" i="4"/>
  <c r="DK6" i="4"/>
  <c r="DK8" i="4"/>
  <c r="DK28" i="4"/>
  <c r="DK29" i="4"/>
  <c r="DK30" i="4"/>
  <c r="DK42" i="4"/>
  <c r="DK43" i="4"/>
  <c r="DK44" i="4"/>
  <c r="DK45" i="4"/>
  <c r="DK46" i="4"/>
  <c r="DK50" i="4"/>
  <c r="DK51" i="4"/>
  <c r="DK55" i="4"/>
  <c r="DK49" i="4"/>
  <c r="DK53" i="4"/>
  <c r="DK67" i="4"/>
  <c r="DK40" i="4"/>
  <c r="DK48" i="4"/>
  <c r="DK62" i="4"/>
  <c r="DK70" i="4"/>
  <c r="DK54" i="4"/>
  <c r="DK69" i="4"/>
  <c r="DK57" i="4"/>
  <c r="DK64" i="4"/>
  <c r="DK27" i="4"/>
  <c r="DK56" i="4"/>
  <c r="DK59" i="4"/>
  <c r="DK61" i="4"/>
  <c r="DK68" i="4"/>
  <c r="DA13" i="4"/>
  <c r="CK13" i="4"/>
  <c r="DK13" i="4"/>
  <c r="CL15" i="4"/>
  <c r="CK15" i="4"/>
  <c r="CW18" i="4"/>
  <c r="DK19" i="4"/>
  <c r="DI27" i="4"/>
  <c r="CS30" i="4"/>
  <c r="DM30" i="4"/>
  <c r="DN11" i="4"/>
  <c r="DJ11" i="4"/>
  <c r="DM11" i="4"/>
  <c r="CW11" i="4"/>
  <c r="CV11" i="4"/>
  <c r="DG11" i="4"/>
  <c r="DG18" i="4"/>
  <c r="CK12" i="4"/>
  <c r="CT22" i="4"/>
  <c r="DK22" i="4"/>
  <c r="DM24" i="4"/>
  <c r="CT24" i="4"/>
  <c r="DG31" i="4"/>
  <c r="CX20" i="4"/>
  <c r="DB25" i="4"/>
  <c r="DQ25" i="4"/>
  <c r="CK25" i="4"/>
  <c r="CV25" i="4"/>
  <c r="DG25" i="4"/>
  <c r="CW20" i="4"/>
  <c r="DR20" i="4"/>
  <c r="CL20" i="4"/>
  <c r="CV20" i="4"/>
  <c r="DG20" i="4"/>
  <c r="DM33" i="4"/>
  <c r="CW33" i="4"/>
  <c r="CV33" i="4"/>
  <c r="DG33" i="4"/>
  <c r="DJ34" i="4"/>
  <c r="DQ35" i="4"/>
  <c r="DA35" i="4"/>
  <c r="CK35" i="4"/>
  <c r="DK35" i="4"/>
  <c r="CT36" i="4"/>
  <c r="CT39" i="4"/>
  <c r="DQ39" i="4"/>
  <c r="CV48" i="4"/>
  <c r="CK49" i="4"/>
  <c r="DA49" i="4"/>
  <c r="CS54" i="4"/>
  <c r="DI54" i="4"/>
  <c r="CK56" i="4"/>
  <c r="DA56" i="4"/>
  <c r="DQ56" i="4"/>
  <c r="CH17" i="4"/>
  <c r="DJ17" i="4"/>
  <c r="DA17" i="4"/>
  <c r="DG17" i="4"/>
  <c r="DM37" i="4"/>
  <c r="CW37" i="4"/>
  <c r="CV37" i="4"/>
  <c r="DG37" i="4"/>
  <c r="DM39" i="4"/>
  <c r="CK48" i="4"/>
  <c r="DA48" i="4"/>
  <c r="DQ48" i="4"/>
  <c r="DI32" i="4"/>
  <c r="CS32" i="4"/>
  <c r="DK32" i="4"/>
  <c r="DQ34" i="4"/>
  <c r="DA34" i="4"/>
  <c r="CK34" i="4"/>
  <c r="DK34" i="4"/>
  <c r="DI36" i="4"/>
  <c r="CS36" i="4"/>
  <c r="CV39" i="4"/>
  <c r="DQ47" i="4"/>
  <c r="DA47" i="4"/>
  <c r="CV47" i="4"/>
  <c r="DG47" i="4"/>
  <c r="CS61" i="4"/>
  <c r="CX53" i="4"/>
  <c r="CV57" i="4"/>
  <c r="CV61" i="4"/>
  <c r="DM61" i="4"/>
  <c r="DK66" i="4"/>
  <c r="CT69" i="4"/>
  <c r="DQ53" i="4"/>
  <c r="DA53" i="4"/>
  <c r="CK53" i="4"/>
  <c r="DN61" i="4"/>
  <c r="DM63" i="4"/>
  <c r="CW63" i="4"/>
  <c r="DR52" i="4"/>
  <c r="DJ65" i="4"/>
  <c r="CT65" i="4"/>
  <c r="DQ65" i="4"/>
  <c r="DA65" i="4"/>
  <c r="DM52" i="4"/>
  <c r="CP33" i="4"/>
  <c r="CH38" i="4"/>
  <c r="CS38" i="4"/>
  <c r="CX38" i="4"/>
  <c r="CV38" i="4"/>
  <c r="DG38" i="4"/>
  <c r="CP4" i="1"/>
  <c r="CP5" i="1"/>
  <c r="CP6" i="1"/>
  <c r="CP7" i="1"/>
  <c r="CP8" i="1"/>
  <c r="CP9" i="1"/>
  <c r="CP10" i="1"/>
  <c r="CP12" i="1"/>
  <c r="CP13" i="1"/>
  <c r="CP14" i="1"/>
  <c r="CP15" i="1"/>
  <c r="CP17" i="1"/>
  <c r="CP18" i="1"/>
  <c r="CP19" i="1"/>
  <c r="CP20" i="1"/>
  <c r="CP21" i="1"/>
  <c r="CP23" i="1"/>
  <c r="CP24" i="1"/>
  <c r="CP25" i="1"/>
  <c r="CP26" i="1"/>
  <c r="CP27" i="1"/>
  <c r="CP28" i="1"/>
  <c r="CP29" i="1"/>
  <c r="CP30" i="1"/>
  <c r="CP31" i="1"/>
  <c r="CP3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9" i="1"/>
  <c r="CP53" i="1"/>
  <c r="CP55" i="1"/>
  <c r="CP65" i="1"/>
  <c r="CP48" i="1"/>
  <c r="CP50" i="1"/>
  <c r="CP59" i="1"/>
  <c r="CP63" i="1"/>
  <c r="CP68" i="1"/>
  <c r="CP46" i="1"/>
  <c r="CP56" i="1"/>
  <c r="CP52" i="1"/>
  <c r="CP64" i="1"/>
  <c r="O64" i="1" s="1"/>
  <c r="CP51" i="1"/>
  <c r="CP67" i="1"/>
  <c r="CP60" i="1"/>
  <c r="DF4" i="1"/>
  <c r="DF5" i="1"/>
  <c r="DF6" i="1"/>
  <c r="DF7" i="1"/>
  <c r="DF8" i="1"/>
  <c r="DF9" i="1"/>
  <c r="DF10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" i="1"/>
  <c r="DF32" i="1"/>
  <c r="DF33" i="1"/>
  <c r="DF34" i="1"/>
  <c r="DF35" i="1"/>
  <c r="DF36" i="1"/>
  <c r="DF37" i="1"/>
  <c r="DF38" i="1"/>
  <c r="DF39" i="1"/>
  <c r="DF40" i="1"/>
  <c r="DF41" i="1"/>
  <c r="DF44" i="1"/>
  <c r="DF45" i="1"/>
  <c r="DF49" i="1"/>
  <c r="DF53" i="1"/>
  <c r="DF55" i="1"/>
  <c r="DF65" i="1"/>
  <c r="DF48" i="1"/>
  <c r="DF50" i="1"/>
  <c r="DF59" i="1"/>
  <c r="DF63" i="1"/>
  <c r="DF67" i="1"/>
  <c r="DF68" i="1"/>
  <c r="DF60" i="1"/>
  <c r="DF64" i="1"/>
  <c r="DF46" i="1"/>
  <c r="DF56" i="1"/>
  <c r="DF52" i="1"/>
  <c r="DF51" i="1"/>
  <c r="DF47" i="1"/>
  <c r="DF58" i="1"/>
  <c r="CH54" i="1"/>
  <c r="CH58" i="1"/>
  <c r="DF61" i="1"/>
  <c r="CP61" i="1"/>
  <c r="BW50" i="1"/>
  <c r="CX52" i="1"/>
  <c r="CD54" i="1"/>
  <c r="CT58" i="1"/>
  <c r="DN58" i="1"/>
  <c r="CT62" i="1"/>
  <c r="DF66" i="1"/>
  <c r="DJ69" i="1"/>
  <c r="CT69" i="1"/>
  <c r="CD69" i="1"/>
  <c r="DB46" i="1"/>
  <c r="CX48" i="1"/>
  <c r="CH50" i="1"/>
  <c r="CD52" i="1"/>
  <c r="CH59" i="1"/>
  <c r="BW60" i="1"/>
  <c r="O60" i="1" s="1"/>
  <c r="CP62" i="1"/>
  <c r="DN63" i="1"/>
  <c r="CL66" i="1"/>
  <c r="CD62" i="1"/>
  <c r="O62" i="1" s="1"/>
  <c r="AB55" i="7" l="1"/>
  <c r="G14" i="7" s="1"/>
  <c r="Z55" i="7"/>
  <c r="E14" i="7" s="1"/>
  <c r="C14" i="7"/>
  <c r="AA55" i="7"/>
  <c r="F14" i="7" s="1"/>
  <c r="Y55" i="7"/>
  <c r="D14" i="7" s="1"/>
  <c r="B14" i="7"/>
  <c r="C65" i="6"/>
  <c r="C79" i="6" s="1"/>
  <c r="C42" i="6"/>
  <c r="C58" i="6"/>
  <c r="C41" i="6"/>
  <c r="C57" i="6"/>
  <c r="C13" i="6"/>
  <c r="EA154" i="4"/>
  <c r="EA89" i="4"/>
  <c r="EA157" i="4"/>
  <c r="EA85" i="4"/>
  <c r="EA99" i="4"/>
  <c r="EA76" i="4"/>
  <c r="EA135" i="4"/>
  <c r="EA159" i="4"/>
  <c r="EA78" i="4"/>
  <c r="EA126" i="4"/>
  <c r="EA109" i="4"/>
  <c r="EA141" i="4"/>
  <c r="EA83" i="4"/>
  <c r="EA70" i="4"/>
  <c r="EA147" i="4"/>
  <c r="EA68" i="4"/>
  <c r="EA131" i="4"/>
  <c r="EA155" i="4"/>
  <c r="EA66" i="4"/>
  <c r="EA122" i="4"/>
  <c r="EA101" i="4"/>
  <c r="EA161" i="4"/>
  <c r="EA69" i="4"/>
  <c r="EA120" i="4"/>
  <c r="EA143" i="4"/>
  <c r="EA93" i="4"/>
  <c r="EA127" i="4"/>
  <c r="EA151" i="4"/>
  <c r="EA63" i="4"/>
  <c r="EA65" i="4"/>
  <c r="EA97" i="4"/>
  <c r="EA133" i="4"/>
  <c r="EA153" i="4"/>
  <c r="EA102" i="4"/>
  <c r="EA73" i="4"/>
  <c r="EA119" i="4"/>
  <c r="EA106" i="4"/>
  <c r="EA107" i="4"/>
  <c r="EA152" i="4"/>
  <c r="EA77" i="4"/>
  <c r="EA129" i="4"/>
  <c r="EA108" i="4"/>
  <c r="EA82" i="4"/>
  <c r="EA149" i="4"/>
  <c r="EA115" i="4"/>
  <c r="EA98" i="4"/>
  <c r="EA71" i="4"/>
  <c r="EA91" i="4"/>
  <c r="EA64" i="4"/>
  <c r="EA125" i="4"/>
  <c r="EA104" i="4"/>
  <c r="EA146" i="4"/>
  <c r="EA156" i="4"/>
  <c r="EA67" i="4"/>
  <c r="EA94" i="4"/>
  <c r="EA142" i="4"/>
  <c r="EA75" i="4"/>
  <c r="EA160" i="4"/>
  <c r="EA121" i="4"/>
  <c r="EA88" i="4"/>
  <c r="EA136" i="4"/>
  <c r="EA118" i="4"/>
  <c r="EA111" i="4"/>
  <c r="EA62" i="4"/>
  <c r="EA90" i="4"/>
  <c r="EA138" i="4"/>
  <c r="EA162" i="4"/>
  <c r="EA87" i="4"/>
  <c r="EA80" i="4"/>
  <c r="EA132" i="4"/>
  <c r="EA112" i="4"/>
  <c r="EA139" i="4"/>
  <c r="EA95" i="4"/>
  <c r="EA86" i="4"/>
  <c r="EA134" i="4"/>
  <c r="EA158" i="4"/>
  <c r="EA145" i="4"/>
  <c r="EA103" i="4"/>
  <c r="EA72" i="4"/>
  <c r="EC102" i="4"/>
  <c r="EC143" i="4"/>
  <c r="EC101" i="4"/>
  <c r="EC67" i="4"/>
  <c r="EC129" i="4"/>
  <c r="EC103" i="4"/>
  <c r="EC132" i="4"/>
  <c r="EC122" i="4"/>
  <c r="EC64" i="4"/>
  <c r="EC155" i="4"/>
  <c r="EC78" i="4"/>
  <c r="EC74" i="4"/>
  <c r="T74" i="4" s="1"/>
  <c r="EC72" i="4"/>
  <c r="EC136" i="4"/>
  <c r="EC107" i="4"/>
  <c r="EC97" i="4"/>
  <c r="EC65" i="4"/>
  <c r="EC133" i="4"/>
  <c r="EC142" i="4"/>
  <c r="EC119" i="4"/>
  <c r="EC77" i="4"/>
  <c r="EC88" i="4"/>
  <c r="EC131" i="4"/>
  <c r="EC161" i="4"/>
  <c r="EC75" i="4"/>
  <c r="EC154" i="4"/>
  <c r="EC160" i="4"/>
  <c r="EC87" i="4"/>
  <c r="EC76" i="4"/>
  <c r="EC98" i="4"/>
  <c r="EC104" i="4"/>
  <c r="EC127" i="4"/>
  <c r="EC147" i="4"/>
  <c r="EC68" i="4"/>
  <c r="EC157" i="4"/>
  <c r="EC90" i="4"/>
  <c r="EC91" i="4"/>
  <c r="EC134" i="4"/>
  <c r="EC151" i="4"/>
  <c r="EC109" i="4"/>
  <c r="EC149" i="4"/>
  <c r="EC145" i="4"/>
  <c r="EC156" i="4"/>
  <c r="EC120" i="4"/>
  <c r="EC85" i="4"/>
  <c r="EC114" i="4"/>
  <c r="EC71" i="4"/>
  <c r="EC82" i="4"/>
  <c r="EC80" i="4"/>
  <c r="EC70" i="4"/>
  <c r="EC115" i="4"/>
  <c r="EC121" i="4"/>
  <c r="EC69" i="4"/>
  <c r="EC141" i="4"/>
  <c r="EC62" i="4"/>
  <c r="EC152" i="4"/>
  <c r="EC135" i="4"/>
  <c r="EC93" i="4"/>
  <c r="EC162" i="4"/>
  <c r="EC89" i="4"/>
  <c r="EC95" i="4"/>
  <c r="EC108" i="4"/>
  <c r="EC106" i="4"/>
  <c r="EC112" i="4"/>
  <c r="EC146" i="4"/>
  <c r="EC66" i="4"/>
  <c r="EC94" i="4"/>
  <c r="EC63" i="4"/>
  <c r="EC158" i="4"/>
  <c r="EC126" i="4"/>
  <c r="EC99" i="4"/>
  <c r="EC73" i="4"/>
  <c r="EC159" i="4"/>
  <c r="EC125" i="4"/>
  <c r="EC86" i="4"/>
  <c r="EC153" i="4"/>
  <c r="EC83" i="4"/>
  <c r="EC138" i="4"/>
  <c r="EC118" i="4"/>
  <c r="AA116" i="4"/>
  <c r="AE116" i="4" s="1"/>
  <c r="EB114" i="4"/>
  <c r="EB150" i="4"/>
  <c r="T150" i="4" s="1"/>
  <c r="Z123" i="4"/>
  <c r="AD123" i="4" s="1"/>
  <c r="DZ25" i="4"/>
  <c r="DZ4" i="4"/>
  <c r="DZ15" i="4"/>
  <c r="DZ19" i="4"/>
  <c r="DZ46" i="4"/>
  <c r="DZ35" i="4"/>
  <c r="DZ37" i="4"/>
  <c r="DZ52" i="4"/>
  <c r="DZ21" i="4"/>
  <c r="DZ68" i="4"/>
  <c r="DZ38" i="4"/>
  <c r="DZ13" i="4"/>
  <c r="DZ33" i="4"/>
  <c r="DZ17" i="4"/>
  <c r="DZ5" i="4"/>
  <c r="DZ18" i="4"/>
  <c r="DZ30" i="4"/>
  <c r="DZ50" i="4"/>
  <c r="DZ40" i="4"/>
  <c r="DZ39" i="4"/>
  <c r="DZ53" i="4"/>
  <c r="DZ42" i="4"/>
  <c r="DZ66" i="4"/>
  <c r="DZ36" i="4"/>
  <c r="DZ14" i="4"/>
  <c r="DZ69" i="4"/>
  <c r="DZ34" i="4"/>
  <c r="DZ6" i="4"/>
  <c r="DZ27" i="4"/>
  <c r="DZ16" i="4"/>
  <c r="DZ51" i="4"/>
  <c r="DZ48" i="4"/>
  <c r="DZ57" i="4"/>
  <c r="DZ63" i="4"/>
  <c r="DZ22" i="4"/>
  <c r="DZ61" i="4"/>
  <c r="DZ44" i="4"/>
  <c r="DZ67" i="4"/>
  <c r="DZ7" i="4"/>
  <c r="DZ28" i="4"/>
  <c r="DZ41" i="4"/>
  <c r="DZ55" i="4"/>
  <c r="DZ62" i="4"/>
  <c r="DZ64" i="4"/>
  <c r="DZ56" i="4"/>
  <c r="DZ32" i="4"/>
  <c r="DZ10" i="4"/>
  <c r="DZ71" i="4"/>
  <c r="DZ11" i="4"/>
  <c r="DZ45" i="4"/>
  <c r="DZ8" i="4"/>
  <c r="DZ49" i="4"/>
  <c r="DZ65" i="4"/>
  <c r="DZ31" i="4"/>
  <c r="DZ59" i="4"/>
  <c r="DZ9" i="4"/>
  <c r="DZ23" i="4"/>
  <c r="DZ43" i="4"/>
  <c r="DZ54" i="4"/>
  <c r="DZ70" i="4"/>
  <c r="DZ47" i="4"/>
  <c r="DZ60" i="4"/>
  <c r="DZ26" i="4"/>
  <c r="DZ20" i="4"/>
  <c r="DY33" i="4"/>
  <c r="DY38" i="4"/>
  <c r="DY11" i="4"/>
  <c r="DY6" i="4"/>
  <c r="DY16" i="4"/>
  <c r="DY40" i="4"/>
  <c r="DY51" i="4"/>
  <c r="DY67" i="4"/>
  <c r="DY61" i="4"/>
  <c r="DY69" i="4"/>
  <c r="DY49" i="4"/>
  <c r="DY20" i="4"/>
  <c r="DY48" i="4"/>
  <c r="DY7" i="4"/>
  <c r="DY19" i="4"/>
  <c r="DY18" i="4"/>
  <c r="DY55" i="4"/>
  <c r="DY43" i="4"/>
  <c r="DY47" i="4"/>
  <c r="DY13" i="4"/>
  <c r="DY17" i="4"/>
  <c r="DY56" i="4"/>
  <c r="DY8" i="4"/>
  <c r="DY21" i="4"/>
  <c r="DY39" i="4"/>
  <c r="DY57" i="4"/>
  <c r="DY66" i="4"/>
  <c r="DY25" i="4"/>
  <c r="DY59" i="4"/>
  <c r="DY54" i="4"/>
  <c r="DY30" i="4"/>
  <c r="DY37" i="4"/>
  <c r="DY53" i="4"/>
  <c r="DY9" i="4"/>
  <c r="DY23" i="4"/>
  <c r="DY44" i="4"/>
  <c r="DY64" i="4"/>
  <c r="DY62" i="4"/>
  <c r="DY52" i="4"/>
  <c r="DY22" i="4"/>
  <c r="DY5" i="4"/>
  <c r="DY63" i="4"/>
  <c r="DY10" i="4"/>
  <c r="DY15" i="4"/>
  <c r="DY46" i="4"/>
  <c r="DY68" i="4"/>
  <c r="DY70" i="4"/>
  <c r="DY28" i="4"/>
  <c r="DY60" i="4"/>
  <c r="DY45" i="4"/>
  <c r="DY35" i="4"/>
  <c r="DY27" i="4"/>
  <c r="DY26" i="4"/>
  <c r="DY50" i="4"/>
  <c r="DY41" i="4"/>
  <c r="DY14" i="4"/>
  <c r="DY32" i="4"/>
  <c r="DY36" i="4"/>
  <c r="DY4" i="4"/>
  <c r="DY42" i="4"/>
  <c r="DY65" i="4"/>
  <c r="DY34" i="4"/>
  <c r="DY31" i="4"/>
  <c r="EB63" i="4"/>
  <c r="T63" i="4" s="1"/>
  <c r="EB71" i="4"/>
  <c r="EB64" i="4"/>
  <c r="EB72" i="4"/>
  <c r="T72" i="4" s="1"/>
  <c r="EB65" i="4"/>
  <c r="EB66" i="4"/>
  <c r="T66" i="4" s="1"/>
  <c r="EB67" i="4"/>
  <c r="T67" i="4" s="1"/>
  <c r="EB62" i="4"/>
  <c r="EB68" i="4"/>
  <c r="EB69" i="4"/>
  <c r="T69" i="4" s="1"/>
  <c r="EB70" i="4"/>
  <c r="T70" i="4" s="1"/>
  <c r="CG4" i="4"/>
  <c r="CG25" i="4"/>
  <c r="T25" i="4" s="1"/>
  <c r="CG44" i="4"/>
  <c r="T44" i="4" s="1"/>
  <c r="CG60" i="4"/>
  <c r="CG8" i="4"/>
  <c r="T8" i="4" s="1"/>
  <c r="CG10" i="4"/>
  <c r="T10" i="4" s="1"/>
  <c r="CG57" i="4"/>
  <c r="T57" i="4" s="1"/>
  <c r="CG16" i="4"/>
  <c r="T16" i="4" s="1"/>
  <c r="CG19" i="4"/>
  <c r="T19" i="4" s="1"/>
  <c r="CG23" i="4"/>
  <c r="T23" i="4" s="1"/>
  <c r="CG40" i="4"/>
  <c r="T40" i="4" s="1"/>
  <c r="CG42" i="4"/>
  <c r="CG21" i="4"/>
  <c r="T21" i="4" s="1"/>
  <c r="CG46" i="4"/>
  <c r="CG45" i="4"/>
  <c r="T45" i="4" s="1"/>
  <c r="CG55" i="4"/>
  <c r="T55" i="4" s="1"/>
  <c r="CG50" i="4"/>
  <c r="CG28" i="4"/>
  <c r="T28" i="4" s="1"/>
  <c r="CG27" i="4"/>
  <c r="T27" i="4" s="1"/>
  <c r="CG49" i="4"/>
  <c r="T49" i="4" s="1"/>
  <c r="CG34" i="4"/>
  <c r="CG12" i="4"/>
  <c r="CG53" i="4"/>
  <c r="T53" i="4" s="1"/>
  <c r="CG36" i="4"/>
  <c r="T36" i="4" s="1"/>
  <c r="CG24" i="4"/>
  <c r="CG43" i="4"/>
  <c r="T43" i="4" s="1"/>
  <c r="CG7" i="4"/>
  <c r="T7" i="4" s="1"/>
  <c r="CG30" i="4"/>
  <c r="T30" i="4" s="1"/>
  <c r="CG31" i="4"/>
  <c r="T31" i="4" s="1"/>
  <c r="CG29" i="4"/>
  <c r="T29" i="4" s="1"/>
  <c r="CG61" i="4"/>
  <c r="T61" i="4" s="1"/>
  <c r="CG47" i="4"/>
  <c r="T47" i="4" s="1"/>
  <c r="CG37" i="4"/>
  <c r="T37" i="4" s="1"/>
  <c r="CG58" i="4"/>
  <c r="T58" i="4" s="1"/>
  <c r="CG59" i="4"/>
  <c r="T59" i="4" s="1"/>
  <c r="CG48" i="4"/>
  <c r="T48" i="4" s="1"/>
  <c r="CG35" i="4"/>
  <c r="T35" i="4" s="1"/>
  <c r="CG9" i="4"/>
  <c r="T9" i="4" s="1"/>
  <c r="CG6" i="4"/>
  <c r="T6" i="4" s="1"/>
  <c r="CG56" i="4"/>
  <c r="T56" i="4" s="1"/>
  <c r="CG52" i="4"/>
  <c r="T52" i="4" s="1"/>
  <c r="CG32" i="4"/>
  <c r="T32" i="4" s="1"/>
  <c r="CG41" i="4"/>
  <c r="T41" i="4" s="1"/>
  <c r="CG17" i="4"/>
  <c r="T17" i="4" s="1"/>
  <c r="CG33" i="4"/>
  <c r="T33" i="4" s="1"/>
  <c r="CG20" i="4"/>
  <c r="T20" i="4" s="1"/>
  <c r="CG15" i="4"/>
  <c r="CG38" i="4"/>
  <c r="T38" i="4" s="1"/>
  <c r="CG5" i="4"/>
  <c r="T5" i="4" s="1"/>
  <c r="CG54" i="4"/>
  <c r="T54" i="4" s="1"/>
  <c r="CG26" i="4"/>
  <c r="T26" i="4" s="1"/>
  <c r="CG22" i="4"/>
  <c r="T22" i="4" s="1"/>
  <c r="CG18" i="4"/>
  <c r="CG13" i="4"/>
  <c r="T13" i="4" s="1"/>
  <c r="CG39" i="4"/>
  <c r="T39" i="4" s="1"/>
  <c r="CG11" i="4"/>
  <c r="T11" i="4" s="1"/>
  <c r="CG51" i="4"/>
  <c r="T51" i="4" s="1"/>
  <c r="CG14" i="4"/>
  <c r="T14" i="4" s="1"/>
  <c r="EB126" i="4"/>
  <c r="T126" i="4" s="1"/>
  <c r="EB142" i="4"/>
  <c r="T142" i="4" s="1"/>
  <c r="EB155" i="4"/>
  <c r="T155" i="4" s="1"/>
  <c r="EB90" i="4"/>
  <c r="T90" i="4" s="1"/>
  <c r="EB93" i="4"/>
  <c r="T93" i="4" s="1"/>
  <c r="EB133" i="4"/>
  <c r="T133" i="4" s="1"/>
  <c r="EB146" i="4"/>
  <c r="T146" i="4" s="1"/>
  <c r="EB77" i="4"/>
  <c r="T77" i="4" s="1"/>
  <c r="EB106" i="4"/>
  <c r="T106" i="4" s="1"/>
  <c r="EB121" i="4"/>
  <c r="T121" i="4" s="1"/>
  <c r="EB82" i="4"/>
  <c r="T82" i="4" s="1"/>
  <c r="EB131" i="4"/>
  <c r="T131" i="4" s="1"/>
  <c r="EB159" i="4"/>
  <c r="T159" i="4" s="1"/>
  <c r="EB162" i="4"/>
  <c r="T162" i="4" s="1"/>
  <c r="EB88" i="4"/>
  <c r="T88" i="4" s="1"/>
  <c r="EB157" i="4"/>
  <c r="T157" i="4" s="1"/>
  <c r="EB104" i="4"/>
  <c r="T104" i="4" s="1"/>
  <c r="EB139" i="4"/>
  <c r="T139" i="4" s="1"/>
  <c r="EB153" i="4"/>
  <c r="T153" i="4" s="1"/>
  <c r="EB86" i="4"/>
  <c r="T86" i="4" s="1"/>
  <c r="EB91" i="4"/>
  <c r="T91" i="4" s="1"/>
  <c r="EB143" i="4"/>
  <c r="T143" i="4" s="1"/>
  <c r="EB132" i="4"/>
  <c r="T132" i="4" s="1"/>
  <c r="EB149" i="4"/>
  <c r="T149" i="4" s="1"/>
  <c r="EB127" i="4"/>
  <c r="T127" i="4" s="1"/>
  <c r="EB136" i="4"/>
  <c r="T136" i="4" s="1"/>
  <c r="EB152" i="4"/>
  <c r="T152" i="4" s="1"/>
  <c r="EB129" i="4"/>
  <c r="T129" i="4" s="1"/>
  <c r="EB75" i="4"/>
  <c r="T75" i="4" s="1"/>
  <c r="EB160" i="4"/>
  <c r="T160" i="4" s="1"/>
  <c r="EB141" i="4"/>
  <c r="T141" i="4" s="1"/>
  <c r="EB158" i="4"/>
  <c r="T158" i="4" s="1"/>
  <c r="EB120" i="4"/>
  <c r="T120" i="4" s="1"/>
  <c r="EB112" i="4"/>
  <c r="T112" i="4" s="1"/>
  <c r="EB122" i="4"/>
  <c r="T122" i="4" s="1"/>
  <c r="EB138" i="4"/>
  <c r="T138" i="4" s="1"/>
  <c r="EB119" i="4"/>
  <c r="T119" i="4" s="1"/>
  <c r="EB125" i="4"/>
  <c r="T125" i="4" s="1"/>
  <c r="EB115" i="4"/>
  <c r="T115" i="4" s="1"/>
  <c r="EB154" i="4"/>
  <c r="T154" i="4" s="1"/>
  <c r="EB108" i="4"/>
  <c r="T108" i="4" s="1"/>
  <c r="EB111" i="4"/>
  <c r="T111" i="4" s="1"/>
  <c r="EB102" i="4"/>
  <c r="T102" i="4" s="1"/>
  <c r="EB147" i="4"/>
  <c r="T147" i="4" s="1"/>
  <c r="EB109" i="4"/>
  <c r="T109" i="4" s="1"/>
  <c r="EB83" i="4"/>
  <c r="T83" i="4" s="1"/>
  <c r="EB89" i="4"/>
  <c r="T89" i="4" s="1"/>
  <c r="EB161" i="4"/>
  <c r="T161" i="4" s="1"/>
  <c r="EB101" i="4"/>
  <c r="T101" i="4" s="1"/>
  <c r="EB107" i="4"/>
  <c r="T107" i="4" s="1"/>
  <c r="EB156" i="4"/>
  <c r="T156" i="4" s="1"/>
  <c r="EB98" i="4"/>
  <c r="T98" i="4" s="1"/>
  <c r="EB134" i="4"/>
  <c r="T134" i="4" s="1"/>
  <c r="EB103" i="4"/>
  <c r="T103" i="4" s="1"/>
  <c r="EB76" i="4"/>
  <c r="T76" i="4" s="1"/>
  <c r="EB85" i="4"/>
  <c r="T85" i="4" s="1"/>
  <c r="EB78" i="4"/>
  <c r="T78" i="4" s="1"/>
  <c r="EB99" i="4"/>
  <c r="T99" i="4" s="1"/>
  <c r="EB118" i="4"/>
  <c r="T118" i="4" s="1"/>
  <c r="EB94" i="4"/>
  <c r="T94" i="4" s="1"/>
  <c r="EB80" i="4"/>
  <c r="T80" i="4" s="1"/>
  <c r="EB151" i="4"/>
  <c r="T151" i="4" s="1"/>
  <c r="EB95" i="4"/>
  <c r="T95" i="4" s="1"/>
  <c r="EB73" i="4"/>
  <c r="T73" i="4" s="1"/>
  <c r="EB97" i="4"/>
  <c r="T97" i="4" s="1"/>
  <c r="EB135" i="4"/>
  <c r="T135" i="4" s="1"/>
  <c r="EB145" i="4"/>
  <c r="T145" i="4" s="1"/>
  <c r="EB87" i="4"/>
  <c r="T87" i="4" s="1"/>
  <c r="R63" i="1"/>
  <c r="P63" i="1"/>
  <c r="S63" i="1"/>
  <c r="Q63" i="1"/>
  <c r="R67" i="1"/>
  <c r="P67" i="1"/>
  <c r="Q67" i="1"/>
  <c r="S67" i="1"/>
  <c r="Q64" i="1"/>
  <c r="S64" i="1"/>
  <c r="R64" i="1"/>
  <c r="P64" i="1"/>
  <c r="S61" i="1"/>
  <c r="R61" i="1"/>
  <c r="P61" i="1"/>
  <c r="Q61" i="1"/>
  <c r="S65" i="1"/>
  <c r="R65" i="1"/>
  <c r="Q65" i="1"/>
  <c r="P65" i="1"/>
  <c r="O56" i="1"/>
  <c r="O41" i="1"/>
  <c r="O32" i="1"/>
  <c r="O38" i="1"/>
  <c r="O44" i="1"/>
  <c r="S57" i="1"/>
  <c r="R57" i="1"/>
  <c r="Q57" i="1"/>
  <c r="P57" i="1"/>
  <c r="O31" i="1"/>
  <c r="O23" i="1"/>
  <c r="O20" i="1"/>
  <c r="O16" i="1"/>
  <c r="O12" i="1"/>
  <c r="O8" i="1"/>
  <c r="O4" i="1"/>
  <c r="O69" i="1"/>
  <c r="O58" i="1"/>
  <c r="O55" i="1"/>
  <c r="O35" i="1"/>
  <c r="O53" i="1"/>
  <c r="O30" i="1"/>
  <c r="O43" i="1"/>
  <c r="O45" i="1"/>
  <c r="O27" i="1"/>
  <c r="O3" i="1"/>
  <c r="O19" i="1"/>
  <c r="O15" i="1"/>
  <c r="O11" i="1"/>
  <c r="O7" i="1"/>
  <c r="O68" i="1"/>
  <c r="O50" i="1"/>
  <c r="O48" i="1"/>
  <c r="O59" i="1"/>
  <c r="O46" i="1"/>
  <c r="T70" i="1"/>
  <c r="V70" i="1" s="1"/>
  <c r="U70" i="1"/>
  <c r="W70" i="1" s="1"/>
  <c r="O51" i="1"/>
  <c r="O34" i="1"/>
  <c r="O40" i="1"/>
  <c r="O26" i="1"/>
  <c r="O42" i="1"/>
  <c r="O37" i="1"/>
  <c r="O28" i="1"/>
  <c r="O25" i="1"/>
  <c r="O18" i="1"/>
  <c r="O14" i="1"/>
  <c r="O10" i="1"/>
  <c r="O6" i="1"/>
  <c r="Q62" i="1"/>
  <c r="S62" i="1"/>
  <c r="R62" i="1"/>
  <c r="P62" i="1"/>
  <c r="Q60" i="1"/>
  <c r="S60" i="1"/>
  <c r="R60" i="1"/>
  <c r="P60" i="1"/>
  <c r="O54" i="1"/>
  <c r="O52" i="1"/>
  <c r="O47" i="1"/>
  <c r="O49" i="1"/>
  <c r="O33" i="1"/>
  <c r="O39" i="1"/>
  <c r="O22" i="1"/>
  <c r="O29" i="1"/>
  <c r="O36" i="1"/>
  <c r="O24" i="1"/>
  <c r="O21" i="1"/>
  <c r="O17" i="1"/>
  <c r="O13" i="1"/>
  <c r="O9" i="1"/>
  <c r="O5" i="1"/>
  <c r="O66" i="1"/>
  <c r="C93" i="6" l="1"/>
  <c r="C55" i="6"/>
  <c r="C71" i="6"/>
  <c r="C56" i="6"/>
  <c r="C72" i="6"/>
  <c r="T71" i="4"/>
  <c r="T114" i="4"/>
  <c r="T46" i="4"/>
  <c r="W46" i="4" s="1"/>
  <c r="T65" i="4"/>
  <c r="V65" i="4" s="1"/>
  <c r="T34" i="4"/>
  <c r="X34" i="4" s="1"/>
  <c r="Y34" i="4" s="1"/>
  <c r="T60" i="4"/>
  <c r="T68" i="4"/>
  <c r="T50" i="4"/>
  <c r="W50" i="4" s="1"/>
  <c r="T15" i="4"/>
  <c r="U15" i="4" s="1"/>
  <c r="T12" i="4"/>
  <c r="V12" i="4" s="1"/>
  <c r="T18" i="4"/>
  <c r="X18" i="4" s="1"/>
  <c r="Y18" i="4" s="1"/>
  <c r="T42" i="4"/>
  <c r="W42" i="4" s="1"/>
  <c r="T64" i="4"/>
  <c r="X64" i="4" s="1"/>
  <c r="Y64" i="4" s="1"/>
  <c r="T24" i="4"/>
  <c r="W24" i="4" s="1"/>
  <c r="AA24" i="4" s="1"/>
  <c r="T4" i="4"/>
  <c r="V4" i="4" s="1"/>
  <c r="T62" i="4"/>
  <c r="X62" i="4" s="1"/>
  <c r="U101" i="4"/>
  <c r="U157" i="4"/>
  <c r="V150" i="4"/>
  <c r="W75" i="4"/>
  <c r="X97" i="4"/>
  <c r="Y97" i="4" s="1"/>
  <c r="X86" i="4"/>
  <c r="Y86" i="4" s="1"/>
  <c r="U131" i="4"/>
  <c r="X114" i="4"/>
  <c r="Y114" i="4" s="1"/>
  <c r="W150" i="4"/>
  <c r="U150" i="4"/>
  <c r="W38" i="4"/>
  <c r="AA38" i="4" s="1"/>
  <c r="X59" i="4"/>
  <c r="Y59" i="4" s="1"/>
  <c r="W51" i="4"/>
  <c r="V37" i="4"/>
  <c r="X19" i="4"/>
  <c r="Y19" i="4" s="1"/>
  <c r="V70" i="4"/>
  <c r="V8" i="4"/>
  <c r="W63" i="4"/>
  <c r="W5" i="4"/>
  <c r="AA5" i="4" s="1"/>
  <c r="U61" i="4"/>
  <c r="U57" i="4"/>
  <c r="W13" i="4"/>
  <c r="AA13" i="4" s="1"/>
  <c r="W55" i="4"/>
  <c r="X11" i="4"/>
  <c r="Y11" i="4" s="1"/>
  <c r="U40" i="4"/>
  <c r="W69" i="4"/>
  <c r="U39" i="4"/>
  <c r="X66" i="4"/>
  <c r="Y66" i="4" s="1"/>
  <c r="W41" i="4"/>
  <c r="AA41" i="4" s="1"/>
  <c r="U56" i="4"/>
  <c r="V23" i="4"/>
  <c r="W25" i="4"/>
  <c r="U21" i="4"/>
  <c r="U47" i="4"/>
  <c r="X53" i="4"/>
  <c r="Y53" i="4" s="1"/>
  <c r="U10" i="4"/>
  <c r="V33" i="4"/>
  <c r="U27" i="4"/>
  <c r="V44" i="4"/>
  <c r="V54" i="4"/>
  <c r="V32" i="4"/>
  <c r="X16" i="4"/>
  <c r="Y16" i="4" s="1"/>
  <c r="X35" i="4"/>
  <c r="Y35" i="4" s="1"/>
  <c r="X31" i="4"/>
  <c r="Y31" i="4" s="1"/>
  <c r="U68" i="4"/>
  <c r="X22" i="4"/>
  <c r="Y22" i="4" s="1"/>
  <c r="X67" i="4"/>
  <c r="Y67" i="4" s="1"/>
  <c r="X71" i="4"/>
  <c r="Y71" i="4" s="1"/>
  <c r="X36" i="4"/>
  <c r="Y36" i="4" s="1"/>
  <c r="X52" i="4"/>
  <c r="Y52" i="4" s="1"/>
  <c r="U17" i="4"/>
  <c r="V49" i="4"/>
  <c r="U60" i="4"/>
  <c r="W48" i="4"/>
  <c r="AA48" i="4" s="1"/>
  <c r="X20" i="4"/>
  <c r="Y20" i="4" s="1"/>
  <c r="W9" i="4"/>
  <c r="V59" i="4"/>
  <c r="U59" i="4"/>
  <c r="V24" i="4"/>
  <c r="U24" i="4"/>
  <c r="X24" i="4"/>
  <c r="Y24" i="4" s="1"/>
  <c r="V26" i="4"/>
  <c r="W26" i="4"/>
  <c r="AA26" i="4" s="1"/>
  <c r="X26" i="4"/>
  <c r="Y26" i="4" s="1"/>
  <c r="U26" i="4"/>
  <c r="X58" i="4"/>
  <c r="Y58" i="4" s="1"/>
  <c r="W58" i="4"/>
  <c r="AA58" i="4" s="1"/>
  <c r="V58" i="4"/>
  <c r="U58" i="4"/>
  <c r="W97" i="4"/>
  <c r="X78" i="4"/>
  <c r="Y78" i="4" s="1"/>
  <c r="V78" i="4"/>
  <c r="U78" i="4"/>
  <c r="W78" i="4"/>
  <c r="X107" i="4"/>
  <c r="Y107" i="4" s="1"/>
  <c r="W107" i="4"/>
  <c r="U107" i="4"/>
  <c r="V107" i="4"/>
  <c r="X102" i="4"/>
  <c r="Y102" i="4" s="1"/>
  <c r="W102" i="4"/>
  <c r="V102" i="4"/>
  <c r="U102" i="4"/>
  <c r="W122" i="4"/>
  <c r="U122" i="4"/>
  <c r="V122" i="4"/>
  <c r="X122" i="4"/>
  <c r="Y122" i="4" s="1"/>
  <c r="X152" i="4"/>
  <c r="Y152" i="4" s="1"/>
  <c r="U152" i="4"/>
  <c r="V152" i="4"/>
  <c r="W152" i="4"/>
  <c r="V86" i="4"/>
  <c r="W159" i="4"/>
  <c r="AA159" i="4" s="1"/>
  <c r="AC159" i="4" s="1"/>
  <c r="U159" i="4"/>
  <c r="V159" i="4"/>
  <c r="X159" i="4"/>
  <c r="Y159" i="4" s="1"/>
  <c r="X106" i="4"/>
  <c r="Y106" i="4" s="1"/>
  <c r="U106" i="4"/>
  <c r="W106" i="4"/>
  <c r="V106" i="4"/>
  <c r="X142" i="4"/>
  <c r="Y142" i="4" s="1"/>
  <c r="W142" i="4"/>
  <c r="V142" i="4"/>
  <c r="U142" i="4"/>
  <c r="U73" i="4"/>
  <c r="X73" i="4"/>
  <c r="Y73" i="4" s="1"/>
  <c r="W73" i="4"/>
  <c r="V73" i="4"/>
  <c r="U85" i="4"/>
  <c r="V85" i="4"/>
  <c r="X85" i="4"/>
  <c r="Y85" i="4" s="1"/>
  <c r="W85" i="4"/>
  <c r="X101" i="4"/>
  <c r="Y101" i="4" s="1"/>
  <c r="W101" i="4"/>
  <c r="V101" i="4"/>
  <c r="X111" i="4"/>
  <c r="Y111" i="4" s="1"/>
  <c r="W111" i="4"/>
  <c r="U111" i="4"/>
  <c r="V111" i="4"/>
  <c r="U112" i="4"/>
  <c r="V112" i="4"/>
  <c r="W112" i="4"/>
  <c r="X112" i="4"/>
  <c r="Y112" i="4" s="1"/>
  <c r="X136" i="4"/>
  <c r="Y136" i="4" s="1"/>
  <c r="V136" i="4"/>
  <c r="U136" i="4"/>
  <c r="W136" i="4"/>
  <c r="X153" i="4"/>
  <c r="Y153" i="4" s="1"/>
  <c r="W153" i="4"/>
  <c r="V153" i="4"/>
  <c r="U153" i="4"/>
  <c r="U77" i="4"/>
  <c r="V77" i="4"/>
  <c r="X77" i="4"/>
  <c r="Y77" i="4" s="1"/>
  <c r="W77" i="4"/>
  <c r="X126" i="4"/>
  <c r="Y126" i="4" s="1"/>
  <c r="U126" i="4"/>
  <c r="W126" i="4"/>
  <c r="V126" i="4"/>
  <c r="U95" i="4"/>
  <c r="V95" i="4"/>
  <c r="X95" i="4"/>
  <c r="Y95" i="4" s="1"/>
  <c r="W95" i="4"/>
  <c r="W161" i="4"/>
  <c r="AA161" i="4" s="1"/>
  <c r="AC161" i="4" s="1"/>
  <c r="U161" i="4"/>
  <c r="X161" i="4"/>
  <c r="Y161" i="4" s="1"/>
  <c r="V161" i="4"/>
  <c r="X108" i="4"/>
  <c r="Y108" i="4" s="1"/>
  <c r="W108" i="4"/>
  <c r="U108" i="4"/>
  <c r="V108" i="4"/>
  <c r="V120" i="4"/>
  <c r="W120" i="4"/>
  <c r="X120" i="4"/>
  <c r="Y120" i="4" s="1"/>
  <c r="U120" i="4"/>
  <c r="U127" i="4"/>
  <c r="V127" i="4"/>
  <c r="X127" i="4"/>
  <c r="Y127" i="4" s="1"/>
  <c r="W127" i="4"/>
  <c r="U139" i="4"/>
  <c r="X139" i="4"/>
  <c r="Y139" i="4" s="1"/>
  <c r="W139" i="4"/>
  <c r="V139" i="4"/>
  <c r="X72" i="4"/>
  <c r="Y72" i="4" s="1"/>
  <c r="V72" i="4"/>
  <c r="U72" i="4"/>
  <c r="W72" i="4"/>
  <c r="W146" i="4"/>
  <c r="U146" i="4"/>
  <c r="V146" i="4"/>
  <c r="X146" i="4"/>
  <c r="Y146" i="4" s="1"/>
  <c r="X151" i="4"/>
  <c r="Y151" i="4" s="1"/>
  <c r="W151" i="4"/>
  <c r="U151" i="4"/>
  <c r="V151" i="4"/>
  <c r="W76" i="4"/>
  <c r="U76" i="4"/>
  <c r="X76" i="4"/>
  <c r="Y76" i="4" s="1"/>
  <c r="V76" i="4"/>
  <c r="X154" i="4"/>
  <c r="Y154" i="4" s="1"/>
  <c r="U154" i="4"/>
  <c r="V154" i="4"/>
  <c r="W154" i="4"/>
  <c r="U158" i="4"/>
  <c r="W158" i="4"/>
  <c r="X158" i="4"/>
  <c r="Y158" i="4" s="1"/>
  <c r="V158" i="4"/>
  <c r="X149" i="4"/>
  <c r="Y149" i="4" s="1"/>
  <c r="W149" i="4"/>
  <c r="V149" i="4"/>
  <c r="U149" i="4"/>
  <c r="X104" i="4"/>
  <c r="Y104" i="4" s="1"/>
  <c r="V104" i="4"/>
  <c r="W104" i="4"/>
  <c r="U104" i="4"/>
  <c r="X82" i="4"/>
  <c r="Y82" i="4" s="1"/>
  <c r="U82" i="4"/>
  <c r="V82" i="4"/>
  <c r="W82" i="4"/>
  <c r="U133" i="4"/>
  <c r="V133" i="4"/>
  <c r="X133" i="4"/>
  <c r="Y133" i="4" s="1"/>
  <c r="W133" i="4"/>
  <c r="V18" i="4"/>
  <c r="X80" i="4"/>
  <c r="Y80" i="4" s="1"/>
  <c r="W80" i="4"/>
  <c r="U80" i="4"/>
  <c r="V80" i="4"/>
  <c r="W103" i="4"/>
  <c r="X103" i="4"/>
  <c r="Y103" i="4" s="1"/>
  <c r="U103" i="4"/>
  <c r="V103" i="4"/>
  <c r="U89" i="4"/>
  <c r="V89" i="4"/>
  <c r="X89" i="4"/>
  <c r="Y89" i="4" s="1"/>
  <c r="W89" i="4"/>
  <c r="X115" i="4"/>
  <c r="Y115" i="4" s="1"/>
  <c r="U115" i="4"/>
  <c r="V115" i="4"/>
  <c r="W115" i="4"/>
  <c r="W141" i="4"/>
  <c r="X141" i="4"/>
  <c r="Y141" i="4" s="1"/>
  <c r="U141" i="4"/>
  <c r="V141" i="4"/>
  <c r="X121" i="4"/>
  <c r="Y121" i="4" s="1"/>
  <c r="W121" i="4"/>
  <c r="V121" i="4"/>
  <c r="U121" i="4"/>
  <c r="X93" i="4"/>
  <c r="Y93" i="4" s="1"/>
  <c r="W93" i="4"/>
  <c r="U93" i="4"/>
  <c r="V93" i="4"/>
  <c r="U12" i="4"/>
  <c r="U87" i="4"/>
  <c r="V87" i="4"/>
  <c r="W87" i="4"/>
  <c r="X87" i="4"/>
  <c r="Y87" i="4" s="1"/>
  <c r="X94" i="4"/>
  <c r="Y94" i="4" s="1"/>
  <c r="V94" i="4"/>
  <c r="U94" i="4"/>
  <c r="W94" i="4"/>
  <c r="W134" i="4"/>
  <c r="V134" i="4"/>
  <c r="U134" i="4"/>
  <c r="X134" i="4"/>
  <c r="Y134" i="4" s="1"/>
  <c r="W83" i="4"/>
  <c r="X83" i="4"/>
  <c r="Y83" i="4" s="1"/>
  <c r="U83" i="4"/>
  <c r="V83" i="4"/>
  <c r="W125" i="4"/>
  <c r="X125" i="4"/>
  <c r="Y125" i="4" s="1"/>
  <c r="U125" i="4"/>
  <c r="V125" i="4"/>
  <c r="U160" i="4"/>
  <c r="W160" i="4"/>
  <c r="V160" i="4"/>
  <c r="X160" i="4"/>
  <c r="Y160" i="4" s="1"/>
  <c r="X132" i="4"/>
  <c r="Y132" i="4" s="1"/>
  <c r="W132" i="4"/>
  <c r="V132" i="4"/>
  <c r="U132" i="4"/>
  <c r="X90" i="4"/>
  <c r="Y90" i="4" s="1"/>
  <c r="U90" i="4"/>
  <c r="V90" i="4"/>
  <c r="W90" i="4"/>
  <c r="X145" i="4"/>
  <c r="Y145" i="4" s="1"/>
  <c r="W145" i="4"/>
  <c r="V145" i="4"/>
  <c r="U145" i="4"/>
  <c r="U118" i="4"/>
  <c r="X118" i="4"/>
  <c r="Y118" i="4" s="1"/>
  <c r="V118" i="4"/>
  <c r="W118" i="4"/>
  <c r="V98" i="4"/>
  <c r="W98" i="4"/>
  <c r="X98" i="4"/>
  <c r="Y98" i="4" s="1"/>
  <c r="U98" i="4"/>
  <c r="V109" i="4"/>
  <c r="U109" i="4"/>
  <c r="X109" i="4"/>
  <c r="Y109" i="4" s="1"/>
  <c r="W109" i="4"/>
  <c r="V119" i="4"/>
  <c r="X119" i="4"/>
  <c r="Y119" i="4" s="1"/>
  <c r="U119" i="4"/>
  <c r="W119" i="4"/>
  <c r="W143" i="4"/>
  <c r="U143" i="4"/>
  <c r="V143" i="4"/>
  <c r="X143" i="4"/>
  <c r="Y143" i="4" s="1"/>
  <c r="U88" i="4"/>
  <c r="V88" i="4"/>
  <c r="X88" i="4"/>
  <c r="Y88" i="4" s="1"/>
  <c r="W88" i="4"/>
  <c r="U37" i="4"/>
  <c r="V135" i="4"/>
  <c r="U135" i="4"/>
  <c r="X135" i="4"/>
  <c r="Y135" i="4" s="1"/>
  <c r="W135" i="4"/>
  <c r="X99" i="4"/>
  <c r="Y99" i="4" s="1"/>
  <c r="W99" i="4"/>
  <c r="U99" i="4"/>
  <c r="V99" i="4"/>
  <c r="X156" i="4"/>
  <c r="Y156" i="4" s="1"/>
  <c r="V156" i="4"/>
  <c r="U156" i="4"/>
  <c r="W156" i="4"/>
  <c r="U147" i="4"/>
  <c r="X147" i="4"/>
  <c r="Y147" i="4" s="1"/>
  <c r="V147" i="4"/>
  <c r="W147" i="4"/>
  <c r="X138" i="4"/>
  <c r="Y138" i="4" s="1"/>
  <c r="W138" i="4"/>
  <c r="U138" i="4"/>
  <c r="V138" i="4"/>
  <c r="X129" i="4"/>
  <c r="Y129" i="4" s="1"/>
  <c r="W129" i="4"/>
  <c r="V129" i="4"/>
  <c r="U129" i="4"/>
  <c r="X91" i="4"/>
  <c r="Y91" i="4" s="1"/>
  <c r="W91" i="4"/>
  <c r="U91" i="4"/>
  <c r="V91" i="4"/>
  <c r="V162" i="4"/>
  <c r="U162" i="4"/>
  <c r="X162" i="4"/>
  <c r="Y162" i="4" s="1"/>
  <c r="W162" i="4"/>
  <c r="U155" i="4"/>
  <c r="X155" i="4"/>
  <c r="Y155" i="4" s="1"/>
  <c r="W155" i="4"/>
  <c r="V155" i="4"/>
  <c r="U18" i="4"/>
  <c r="W12" i="4"/>
  <c r="AA12" i="4" s="1"/>
  <c r="P13" i="1"/>
  <c r="Q13" i="1"/>
  <c r="R13" i="1"/>
  <c r="S13" i="1"/>
  <c r="P42" i="1"/>
  <c r="S42" i="1"/>
  <c r="Q42" i="1"/>
  <c r="R42" i="1"/>
  <c r="V29" i="4"/>
  <c r="W29" i="4"/>
  <c r="U29" i="4"/>
  <c r="X29" i="4"/>
  <c r="Y29" i="4" s="1"/>
  <c r="P45" i="1"/>
  <c r="Q45" i="1"/>
  <c r="R45" i="1"/>
  <c r="S45" i="1"/>
  <c r="S58" i="1"/>
  <c r="P58" i="1"/>
  <c r="R58" i="1"/>
  <c r="Q58" i="1"/>
  <c r="S4" i="1"/>
  <c r="P4" i="1"/>
  <c r="Q4" i="1"/>
  <c r="R4" i="1"/>
  <c r="P20" i="1"/>
  <c r="Q20" i="1"/>
  <c r="S20" i="1"/>
  <c r="R20" i="1"/>
  <c r="P18" i="1"/>
  <c r="Q18" i="1"/>
  <c r="R18" i="1"/>
  <c r="S18" i="1"/>
  <c r="R51" i="1"/>
  <c r="Q51" i="1"/>
  <c r="S51" i="1"/>
  <c r="P51" i="1"/>
  <c r="S48" i="1"/>
  <c r="P48" i="1"/>
  <c r="Q48" i="1"/>
  <c r="R48" i="1"/>
  <c r="U55" i="4"/>
  <c r="V55" i="4"/>
  <c r="P15" i="1"/>
  <c r="Q15" i="1"/>
  <c r="R15" i="1"/>
  <c r="S15" i="1"/>
  <c r="R35" i="1"/>
  <c r="S35" i="1"/>
  <c r="P35" i="1"/>
  <c r="Q35" i="1"/>
  <c r="S38" i="1"/>
  <c r="P38" i="1"/>
  <c r="Q38" i="1"/>
  <c r="R38" i="1"/>
  <c r="P66" i="1"/>
  <c r="P75" i="1" s="1"/>
  <c r="S66" i="1"/>
  <c r="Q66" i="1"/>
  <c r="Q75" i="1" s="1"/>
  <c r="R66" i="1"/>
  <c r="P17" i="1"/>
  <c r="Q17" i="1"/>
  <c r="S17" i="1"/>
  <c r="R17" i="1"/>
  <c r="P29" i="1"/>
  <c r="Q29" i="1"/>
  <c r="R29" i="1"/>
  <c r="S29" i="1"/>
  <c r="P49" i="1"/>
  <c r="Q49" i="1"/>
  <c r="R49" i="1"/>
  <c r="S49" i="1"/>
  <c r="V28" i="4"/>
  <c r="W28" i="4"/>
  <c r="U28" i="4"/>
  <c r="X28" i="4"/>
  <c r="Y28" i="4" s="1"/>
  <c r="S6" i="1"/>
  <c r="P6" i="1"/>
  <c r="Q6" i="1"/>
  <c r="R6" i="1"/>
  <c r="P25" i="1"/>
  <c r="Q25" i="1"/>
  <c r="R25" i="1"/>
  <c r="S25" i="1"/>
  <c r="P26" i="1"/>
  <c r="R26" i="1"/>
  <c r="S26" i="1"/>
  <c r="Q26" i="1"/>
  <c r="W43" i="4"/>
  <c r="X43" i="4"/>
  <c r="Y43" i="4" s="1"/>
  <c r="U43" i="4"/>
  <c r="V43" i="4"/>
  <c r="Q50" i="1"/>
  <c r="P50" i="1"/>
  <c r="R50" i="1"/>
  <c r="S50" i="1"/>
  <c r="Q68" i="1"/>
  <c r="P68" i="1"/>
  <c r="S68" i="1"/>
  <c r="R68" i="1"/>
  <c r="P19" i="1"/>
  <c r="Q19" i="1"/>
  <c r="R19" i="1"/>
  <c r="S19" i="1"/>
  <c r="P43" i="1"/>
  <c r="S43" i="1"/>
  <c r="Q43" i="1"/>
  <c r="R43" i="1"/>
  <c r="P55" i="1"/>
  <c r="R55" i="1"/>
  <c r="S55" i="1"/>
  <c r="Q55" i="1"/>
  <c r="W8" i="4"/>
  <c r="U8" i="4"/>
  <c r="X8" i="4"/>
  <c r="Y8" i="4" s="1"/>
  <c r="S69" i="1"/>
  <c r="R69" i="1"/>
  <c r="Q69" i="1"/>
  <c r="P69" i="1"/>
  <c r="S8" i="1"/>
  <c r="P8" i="1"/>
  <c r="Q8" i="1"/>
  <c r="R8" i="1"/>
  <c r="P23" i="1"/>
  <c r="R23" i="1"/>
  <c r="S23" i="1"/>
  <c r="Q23" i="1"/>
  <c r="U57" i="1"/>
  <c r="Y57" i="1" s="1"/>
  <c r="T57" i="1"/>
  <c r="X57" i="1" s="1"/>
  <c r="R32" i="1"/>
  <c r="S32" i="1"/>
  <c r="P32" i="1"/>
  <c r="Q32" i="1"/>
  <c r="T64" i="1"/>
  <c r="V64" i="1" s="1"/>
  <c r="U64" i="1"/>
  <c r="W64" i="1" s="1"/>
  <c r="R33" i="1"/>
  <c r="S33" i="1"/>
  <c r="P33" i="1"/>
  <c r="Q33" i="1"/>
  <c r="R59" i="1"/>
  <c r="P59" i="1"/>
  <c r="Q59" i="1"/>
  <c r="S59" i="1"/>
  <c r="P21" i="1"/>
  <c r="Q21" i="1"/>
  <c r="R21" i="1"/>
  <c r="S21" i="1"/>
  <c r="R47" i="1"/>
  <c r="P47" i="1"/>
  <c r="Q47" i="1"/>
  <c r="S47" i="1"/>
  <c r="V6" i="4"/>
  <c r="W6" i="4"/>
  <c r="X6" i="4"/>
  <c r="Y6" i="4" s="1"/>
  <c r="U6" i="4"/>
  <c r="T60" i="1"/>
  <c r="V60" i="1" s="1"/>
  <c r="U60" i="1"/>
  <c r="W60" i="1" s="1"/>
  <c r="P28" i="1"/>
  <c r="Q28" i="1"/>
  <c r="R28" i="1"/>
  <c r="S28" i="1"/>
  <c r="V7" i="4"/>
  <c r="W7" i="4"/>
  <c r="U7" i="4"/>
  <c r="X7" i="4"/>
  <c r="Y7" i="4" s="1"/>
  <c r="S7" i="1"/>
  <c r="P7" i="1"/>
  <c r="Q7" i="1"/>
  <c r="R7" i="1"/>
  <c r="R3" i="1"/>
  <c r="S3" i="1"/>
  <c r="P3" i="1"/>
  <c r="Q3" i="1"/>
  <c r="O73" i="1"/>
  <c r="E75" i="1" s="1"/>
  <c r="O74" i="1"/>
  <c r="E76" i="1"/>
  <c r="P30" i="1"/>
  <c r="R30" i="1"/>
  <c r="S30" i="1"/>
  <c r="Q30" i="1"/>
  <c r="P12" i="1"/>
  <c r="Q12" i="1"/>
  <c r="S12" i="1"/>
  <c r="R12" i="1"/>
  <c r="P31" i="1"/>
  <c r="Q31" i="1"/>
  <c r="R31" i="1"/>
  <c r="S31" i="1"/>
  <c r="P41" i="1"/>
  <c r="S41" i="1"/>
  <c r="Q41" i="1"/>
  <c r="R41" i="1"/>
  <c r="T65" i="1"/>
  <c r="V65" i="1" s="1"/>
  <c r="U65" i="1"/>
  <c r="W65" i="1" s="1"/>
  <c r="T61" i="1"/>
  <c r="U61" i="1"/>
  <c r="R36" i="1"/>
  <c r="S36" i="1"/>
  <c r="P36" i="1"/>
  <c r="Q36" i="1"/>
  <c r="S5" i="1"/>
  <c r="P5" i="1"/>
  <c r="Q5" i="1"/>
  <c r="R5" i="1"/>
  <c r="P22" i="1"/>
  <c r="S22" i="1"/>
  <c r="Q22" i="1"/>
  <c r="R22" i="1"/>
  <c r="U62" i="1"/>
  <c r="W62" i="1" s="1"/>
  <c r="T62" i="1"/>
  <c r="V62" i="1" s="1"/>
  <c r="S10" i="1"/>
  <c r="P10" i="1"/>
  <c r="Q10" i="1"/>
  <c r="R10" i="1"/>
  <c r="S40" i="1"/>
  <c r="P40" i="1"/>
  <c r="R40" i="1"/>
  <c r="Q40" i="1"/>
  <c r="W45" i="4"/>
  <c r="X45" i="4"/>
  <c r="Y45" i="4" s="1"/>
  <c r="U45" i="4"/>
  <c r="V45" i="4"/>
  <c r="S9" i="1"/>
  <c r="P9" i="1"/>
  <c r="Q9" i="1"/>
  <c r="R9" i="1"/>
  <c r="P24" i="1"/>
  <c r="Q24" i="1"/>
  <c r="R24" i="1"/>
  <c r="S24" i="1"/>
  <c r="S39" i="1"/>
  <c r="P39" i="1"/>
  <c r="Q39" i="1"/>
  <c r="R39" i="1"/>
  <c r="S52" i="1"/>
  <c r="P52" i="1"/>
  <c r="Q52" i="1"/>
  <c r="R52" i="1"/>
  <c r="Q54" i="1"/>
  <c r="R54" i="1"/>
  <c r="S54" i="1"/>
  <c r="P54" i="1"/>
  <c r="P14" i="1"/>
  <c r="Q14" i="1"/>
  <c r="R14" i="1"/>
  <c r="S14" i="1"/>
  <c r="S37" i="1"/>
  <c r="P37" i="1"/>
  <c r="Q37" i="1"/>
  <c r="R37" i="1"/>
  <c r="R34" i="1"/>
  <c r="S34" i="1"/>
  <c r="P34" i="1"/>
  <c r="Q34" i="1"/>
  <c r="Q46" i="1"/>
  <c r="S46" i="1"/>
  <c r="P46" i="1"/>
  <c r="R46" i="1"/>
  <c r="X40" i="4"/>
  <c r="Y40" i="4" s="1"/>
  <c r="S11" i="1"/>
  <c r="P11" i="1"/>
  <c r="Q11" i="1"/>
  <c r="R11" i="1"/>
  <c r="P27" i="1"/>
  <c r="S27" i="1"/>
  <c r="Q27" i="1"/>
  <c r="R27" i="1"/>
  <c r="P53" i="1"/>
  <c r="S53" i="1"/>
  <c r="Q53" i="1"/>
  <c r="R53" i="1"/>
  <c r="V30" i="4"/>
  <c r="U30" i="4"/>
  <c r="W30" i="4"/>
  <c r="X30" i="4"/>
  <c r="Y30" i="4" s="1"/>
  <c r="P16" i="1"/>
  <c r="Q16" i="1"/>
  <c r="R16" i="1"/>
  <c r="S16" i="1"/>
  <c r="P44" i="1"/>
  <c r="Q44" i="1"/>
  <c r="R44" i="1"/>
  <c r="S44" i="1"/>
  <c r="S56" i="1"/>
  <c r="R56" i="1"/>
  <c r="P56" i="1"/>
  <c r="Q56" i="1"/>
  <c r="O75" i="1"/>
  <c r="S75" i="1"/>
  <c r="U67" i="1"/>
  <c r="W67" i="1" s="1"/>
  <c r="T67" i="1"/>
  <c r="V67" i="1" s="1"/>
  <c r="U63" i="1"/>
  <c r="W63" i="1" s="1"/>
  <c r="T63" i="1"/>
  <c r="V63" i="1" s="1"/>
  <c r="C70" i="6" l="1"/>
  <c r="C86" i="6"/>
  <c r="C69" i="6"/>
  <c r="C85" i="6"/>
  <c r="C107" i="6"/>
  <c r="V15" i="4"/>
  <c r="W18" i="4"/>
  <c r="AA18" i="4" s="1"/>
  <c r="X12" i="4"/>
  <c r="Y12" i="4" s="1"/>
  <c r="W15" i="4"/>
  <c r="Z24" i="4"/>
  <c r="T165" i="4"/>
  <c r="X15" i="4"/>
  <c r="Y15" i="4" s="1"/>
  <c r="Z15" i="4" s="1"/>
  <c r="V66" i="4"/>
  <c r="U66" i="4"/>
  <c r="W86" i="4"/>
  <c r="W66" i="4"/>
  <c r="U75" i="4"/>
  <c r="U86" i="4"/>
  <c r="X150" i="4"/>
  <c r="Y150" i="4" s="1"/>
  <c r="Z150" i="4" s="1"/>
  <c r="AD150" i="4" s="1"/>
  <c r="V97" i="4"/>
  <c r="U97" i="4"/>
  <c r="W40" i="4"/>
  <c r="W37" i="4"/>
  <c r="V40" i="4"/>
  <c r="V63" i="4"/>
  <c r="U69" i="4"/>
  <c r="U44" i="4"/>
  <c r="V69" i="4"/>
  <c r="U63" i="4"/>
  <c r="X69" i="4"/>
  <c r="Y69" i="4" s="1"/>
  <c r="X63" i="4"/>
  <c r="Y63" i="4" s="1"/>
  <c r="Z63" i="4" s="1"/>
  <c r="AB63" i="4" s="1"/>
  <c r="W19" i="4"/>
  <c r="Z19" i="4" s="1"/>
  <c r="U19" i="4"/>
  <c r="V19" i="4"/>
  <c r="U38" i="4"/>
  <c r="V38" i="4"/>
  <c r="X44" i="4"/>
  <c r="Y44" i="4" s="1"/>
  <c r="W44" i="4"/>
  <c r="V75" i="4"/>
  <c r="U114" i="4"/>
  <c r="W157" i="4"/>
  <c r="X75" i="4"/>
  <c r="Y75" i="4" s="1"/>
  <c r="X157" i="4"/>
  <c r="Y157" i="4" s="1"/>
  <c r="W114" i="4"/>
  <c r="AA114" i="4" s="1"/>
  <c r="V157" i="4"/>
  <c r="W131" i="4"/>
  <c r="AA131" i="4" s="1"/>
  <c r="AC131" i="4" s="1"/>
  <c r="X131" i="4"/>
  <c r="Y131" i="4" s="1"/>
  <c r="V131" i="4"/>
  <c r="X128" i="4"/>
  <c r="Y128" i="4" s="1"/>
  <c r="U128" i="4"/>
  <c r="V128" i="4"/>
  <c r="W128" i="4"/>
  <c r="U117" i="4"/>
  <c r="W117" i="4"/>
  <c r="X117" i="4"/>
  <c r="Y117" i="4" s="1"/>
  <c r="V117" i="4"/>
  <c r="W74" i="4"/>
  <c r="AA74" i="4" s="1"/>
  <c r="AC74" i="4" s="1"/>
  <c r="X74" i="4"/>
  <c r="Y74" i="4" s="1"/>
  <c r="V74" i="4"/>
  <c r="U74" i="4"/>
  <c r="X144" i="4"/>
  <c r="Y144" i="4" s="1"/>
  <c r="V144" i="4"/>
  <c r="W144" i="4"/>
  <c r="U144" i="4"/>
  <c r="U79" i="4"/>
  <c r="X79" i="4"/>
  <c r="Y79" i="4" s="1"/>
  <c r="V79" i="4"/>
  <c r="W79" i="4"/>
  <c r="U84" i="4"/>
  <c r="V84" i="4"/>
  <c r="W84" i="4"/>
  <c r="X84" i="4"/>
  <c r="Y84" i="4" s="1"/>
  <c r="X137" i="4"/>
  <c r="Y137" i="4" s="1"/>
  <c r="U137" i="4"/>
  <c r="V137" i="4"/>
  <c r="W137" i="4"/>
  <c r="U113" i="4"/>
  <c r="X113" i="4"/>
  <c r="Y113" i="4" s="1"/>
  <c r="W113" i="4"/>
  <c r="V113" i="4"/>
  <c r="V92" i="4"/>
  <c r="X92" i="4"/>
  <c r="Y92" i="4" s="1"/>
  <c r="U92" i="4"/>
  <c r="W92" i="4"/>
  <c r="X140" i="4"/>
  <c r="Y140" i="4" s="1"/>
  <c r="W140" i="4"/>
  <c r="U140" i="4"/>
  <c r="V140" i="4"/>
  <c r="W110" i="4"/>
  <c r="AA110" i="4" s="1"/>
  <c r="AE110" i="4" s="1"/>
  <c r="V110" i="4"/>
  <c r="X110" i="4"/>
  <c r="Y110" i="4" s="1"/>
  <c r="U110" i="4"/>
  <c r="U105" i="4"/>
  <c r="W105" i="4"/>
  <c r="V105" i="4"/>
  <c r="X105" i="4"/>
  <c r="Y105" i="4" s="1"/>
  <c r="V130" i="4"/>
  <c r="U130" i="4"/>
  <c r="X130" i="4"/>
  <c r="Y130" i="4" s="1"/>
  <c r="W130" i="4"/>
  <c r="W96" i="4"/>
  <c r="AA96" i="4" s="1"/>
  <c r="AE96" i="4" s="1"/>
  <c r="X96" i="4"/>
  <c r="Y96" i="4" s="1"/>
  <c r="V96" i="4"/>
  <c r="U96" i="4"/>
  <c r="X124" i="4"/>
  <c r="Y124" i="4" s="1"/>
  <c r="W124" i="4"/>
  <c r="U124" i="4"/>
  <c r="V124" i="4"/>
  <c r="X100" i="4"/>
  <c r="Y100" i="4" s="1"/>
  <c r="V100" i="4"/>
  <c r="W100" i="4"/>
  <c r="U100" i="4"/>
  <c r="X81" i="4"/>
  <c r="Y81" i="4" s="1"/>
  <c r="W81" i="4"/>
  <c r="U81" i="4"/>
  <c r="V81" i="4"/>
  <c r="V114" i="4"/>
  <c r="W148" i="4"/>
  <c r="X148" i="4"/>
  <c r="Y148" i="4" s="1"/>
  <c r="U148" i="4"/>
  <c r="V148" i="4"/>
  <c r="X38" i="4"/>
  <c r="Y38" i="4" s="1"/>
  <c r="Z38" i="4" s="1"/>
  <c r="X37" i="4"/>
  <c r="Y37" i="4" s="1"/>
  <c r="Z37" i="4" s="1"/>
  <c r="AA150" i="4"/>
  <c r="AE150" i="4" s="1"/>
  <c r="U51" i="4"/>
  <c r="V62" i="4"/>
  <c r="U62" i="4"/>
  <c r="U4" i="4"/>
  <c r="X4" i="4"/>
  <c r="Y4" i="4" s="1"/>
  <c r="W4" i="4"/>
  <c r="W59" i="4"/>
  <c r="AA59" i="4" s="1"/>
  <c r="V50" i="4"/>
  <c r="U50" i="4"/>
  <c r="W65" i="4"/>
  <c r="AA65" i="4" s="1"/>
  <c r="AC65" i="4" s="1"/>
  <c r="X65" i="4"/>
  <c r="Y65" i="4" s="1"/>
  <c r="U65" i="4"/>
  <c r="V5" i="4"/>
  <c r="X33" i="4"/>
  <c r="Y33" i="4" s="1"/>
  <c r="U33" i="4"/>
  <c r="X5" i="4"/>
  <c r="Y5" i="4" s="1"/>
  <c r="Z5" i="4" s="1"/>
  <c r="X39" i="4"/>
  <c r="Y39" i="4" s="1"/>
  <c r="V39" i="4"/>
  <c r="W53" i="4"/>
  <c r="AA53" i="4" s="1"/>
  <c r="V51" i="4"/>
  <c r="X51" i="4"/>
  <c r="Y51" i="4" s="1"/>
  <c r="Z51" i="4" s="1"/>
  <c r="W39" i="4"/>
  <c r="AA39" i="4" s="1"/>
  <c r="W47" i="4"/>
  <c r="AA47" i="4" s="1"/>
  <c r="X47" i="4"/>
  <c r="Y47" i="4" s="1"/>
  <c r="V61" i="4"/>
  <c r="V34" i="4"/>
  <c r="U70" i="4"/>
  <c r="W68" i="4"/>
  <c r="AA68" i="4" s="1"/>
  <c r="AC68" i="4" s="1"/>
  <c r="X21" i="4"/>
  <c r="Y21" i="4" s="1"/>
  <c r="W70" i="4"/>
  <c r="AA70" i="4" s="1"/>
  <c r="AC70" i="4" s="1"/>
  <c r="X68" i="4"/>
  <c r="Y68" i="4" s="1"/>
  <c r="X70" i="4"/>
  <c r="Y70" i="4" s="1"/>
  <c r="W21" i="4"/>
  <c r="AA21" i="4" s="1"/>
  <c r="V21" i="4"/>
  <c r="U11" i="4"/>
  <c r="V68" i="4"/>
  <c r="U5" i="4"/>
  <c r="X55" i="4"/>
  <c r="Y55" i="4" s="1"/>
  <c r="Z55" i="4" s="1"/>
  <c r="V11" i="4"/>
  <c r="V46" i="4"/>
  <c r="X50" i="4"/>
  <c r="Y50" i="4" s="1"/>
  <c r="Z50" i="4" s="1"/>
  <c r="W11" i="4"/>
  <c r="Z11" i="4" s="1"/>
  <c r="V64" i="4"/>
  <c r="X57" i="4"/>
  <c r="Y57" i="4" s="1"/>
  <c r="V13" i="4"/>
  <c r="U25" i="4"/>
  <c r="X46" i="4"/>
  <c r="Y46" i="4" s="1"/>
  <c r="Z46" i="4" s="1"/>
  <c r="U64" i="4"/>
  <c r="W57" i="4"/>
  <c r="AA57" i="4" s="1"/>
  <c r="W33" i="4"/>
  <c r="AA33" i="4" s="1"/>
  <c r="X13" i="4"/>
  <c r="Y13" i="4" s="1"/>
  <c r="Z13" i="4" s="1"/>
  <c r="U13" i="4"/>
  <c r="V25" i="4"/>
  <c r="X25" i="4"/>
  <c r="Y25" i="4" s="1"/>
  <c r="Z25" i="4" s="1"/>
  <c r="W64" i="4"/>
  <c r="AA64" i="4" s="1"/>
  <c r="AC64" i="4" s="1"/>
  <c r="V57" i="4"/>
  <c r="X61" i="4"/>
  <c r="Y61" i="4" s="1"/>
  <c r="W62" i="4"/>
  <c r="AA62" i="4" s="1"/>
  <c r="AC62" i="4" s="1"/>
  <c r="U46" i="4"/>
  <c r="X10" i="4"/>
  <c r="Y10" i="4" s="1"/>
  <c r="V56" i="4"/>
  <c r="W60" i="4"/>
  <c r="AA60" i="4" s="1"/>
  <c r="W61" i="4"/>
  <c r="V53" i="4"/>
  <c r="W23" i="4"/>
  <c r="U53" i="4"/>
  <c r="AA15" i="4"/>
  <c r="V42" i="4"/>
  <c r="V67" i="4"/>
  <c r="U23" i="4"/>
  <c r="V41" i="4"/>
  <c r="U42" i="4"/>
  <c r="U67" i="4"/>
  <c r="X23" i="4"/>
  <c r="Y23" i="4" s="1"/>
  <c r="V47" i="4"/>
  <c r="X41" i="4"/>
  <c r="Y41" i="4" s="1"/>
  <c r="Z41" i="4" s="1"/>
  <c r="W10" i="4"/>
  <c r="AA10" i="4" s="1"/>
  <c r="X42" i="4"/>
  <c r="Y42" i="4" s="1"/>
  <c r="Z42" i="4" s="1"/>
  <c r="X56" i="4"/>
  <c r="Y56" i="4" s="1"/>
  <c r="W67" i="4"/>
  <c r="Z67" i="4" s="1"/>
  <c r="AB67" i="4" s="1"/>
  <c r="U22" i="4"/>
  <c r="Z18" i="4"/>
  <c r="V10" i="4"/>
  <c r="W56" i="4"/>
  <c r="V48" i="4"/>
  <c r="U41" i="4"/>
  <c r="V9" i="4"/>
  <c r="U9" i="4"/>
  <c r="V31" i="4"/>
  <c r="X27" i="4"/>
  <c r="Y27" i="4" s="1"/>
  <c r="V16" i="4"/>
  <c r="X9" i="4"/>
  <c r="Y9" i="4" s="1"/>
  <c r="Z9" i="4" s="1"/>
  <c r="U36" i="4"/>
  <c r="W32" i="4"/>
  <c r="V27" i="4"/>
  <c r="W31" i="4"/>
  <c r="W27" i="4"/>
  <c r="V36" i="4"/>
  <c r="X32" i="4"/>
  <c r="Y32" i="4" s="1"/>
  <c r="W35" i="4"/>
  <c r="U52" i="4"/>
  <c r="V52" i="4"/>
  <c r="U31" i="4"/>
  <c r="W16" i="4"/>
  <c r="Z16" i="4" s="1"/>
  <c r="U16" i="4"/>
  <c r="W36" i="4"/>
  <c r="Z36" i="4" s="1"/>
  <c r="X48" i="4"/>
  <c r="Y48" i="4" s="1"/>
  <c r="Z48" i="4" s="1"/>
  <c r="U32" i="4"/>
  <c r="W71" i="4"/>
  <c r="AA71" i="4" s="1"/>
  <c r="AC71" i="4" s="1"/>
  <c r="U54" i="4"/>
  <c r="T167" i="4"/>
  <c r="V22" i="4"/>
  <c r="U48" i="4"/>
  <c r="W52" i="4"/>
  <c r="W22" i="4"/>
  <c r="AA22" i="4" s="1"/>
  <c r="X54" i="4"/>
  <c r="Y54" i="4" s="1"/>
  <c r="W54" i="4"/>
  <c r="AA54" i="4" s="1"/>
  <c r="U34" i="4"/>
  <c r="W14" i="4"/>
  <c r="AA14" i="4" s="1"/>
  <c r="Z26" i="4"/>
  <c r="V60" i="4"/>
  <c r="W34" i="4"/>
  <c r="X60" i="4"/>
  <c r="Y60" i="4" s="1"/>
  <c r="X17" i="4"/>
  <c r="Y17" i="4" s="1"/>
  <c r="U14" i="4"/>
  <c r="V20" i="4"/>
  <c r="V14" i="4"/>
  <c r="U49" i="4"/>
  <c r="W17" i="4"/>
  <c r="V71" i="4"/>
  <c r="X14" i="4"/>
  <c r="Y14" i="4" s="1"/>
  <c r="X49" i="4"/>
  <c r="Y49" i="4" s="1"/>
  <c r="V17" i="4"/>
  <c r="U71" i="4"/>
  <c r="W49" i="4"/>
  <c r="AA49" i="4" s="1"/>
  <c r="W20" i="4"/>
  <c r="T166" i="4"/>
  <c r="Z58" i="4"/>
  <c r="U35" i="4"/>
  <c r="U20" i="4"/>
  <c r="V35" i="4"/>
  <c r="Z12" i="4"/>
  <c r="AA37" i="4"/>
  <c r="AA141" i="4"/>
  <c r="AC141" i="4" s="1"/>
  <c r="Z141" i="4"/>
  <c r="AB141" i="4" s="1"/>
  <c r="AA143" i="4"/>
  <c r="AC143" i="4" s="1"/>
  <c r="Z143" i="4"/>
  <c r="AB143" i="4" s="1"/>
  <c r="Z83" i="4"/>
  <c r="AB83" i="4" s="1"/>
  <c r="AA83" i="4"/>
  <c r="AC83" i="4" s="1"/>
  <c r="AA157" i="4"/>
  <c r="AC157" i="4" s="1"/>
  <c r="Z115" i="4"/>
  <c r="AB115" i="4" s="1"/>
  <c r="AA115" i="4"/>
  <c r="AC115" i="4" s="1"/>
  <c r="AA108" i="4"/>
  <c r="AC108" i="4" s="1"/>
  <c r="Z108" i="4"/>
  <c r="AB108" i="4" s="1"/>
  <c r="AA112" i="4"/>
  <c r="AC112" i="4" s="1"/>
  <c r="Z112" i="4"/>
  <c r="AB112" i="4" s="1"/>
  <c r="Z101" i="4"/>
  <c r="AB101" i="4" s="1"/>
  <c r="AA101" i="4"/>
  <c r="AC101" i="4" s="1"/>
  <c r="AA73" i="4"/>
  <c r="AC73" i="4" s="1"/>
  <c r="Z73" i="4"/>
  <c r="AB73" i="4" s="1"/>
  <c r="Z106" i="4"/>
  <c r="AB106" i="4" s="1"/>
  <c r="AA106" i="4"/>
  <c r="AC106" i="4" s="1"/>
  <c r="AA162" i="4"/>
  <c r="AC162" i="4" s="1"/>
  <c r="Z162" i="4"/>
  <c r="AB162" i="4" s="1"/>
  <c r="Z98" i="4"/>
  <c r="AB98" i="4" s="1"/>
  <c r="AA98" i="4"/>
  <c r="AC98" i="4" s="1"/>
  <c r="Z129" i="4"/>
  <c r="AB129" i="4" s="1"/>
  <c r="AA129" i="4"/>
  <c r="AC129" i="4" s="1"/>
  <c r="Z99" i="4"/>
  <c r="AB99" i="4" s="1"/>
  <c r="AA99" i="4"/>
  <c r="AC99" i="4" s="1"/>
  <c r="Z88" i="4"/>
  <c r="AB88" i="4" s="1"/>
  <c r="AA88" i="4"/>
  <c r="AC88" i="4" s="1"/>
  <c r="Z109" i="4"/>
  <c r="AB109" i="4" s="1"/>
  <c r="AA109" i="4"/>
  <c r="AC109" i="4" s="1"/>
  <c r="Z118" i="4"/>
  <c r="AB118" i="4" s="1"/>
  <c r="AA118" i="4"/>
  <c r="AC118" i="4" s="1"/>
  <c r="AA133" i="4"/>
  <c r="AC133" i="4" s="1"/>
  <c r="Z133" i="4"/>
  <c r="AB133" i="4" s="1"/>
  <c r="AA153" i="4"/>
  <c r="AC153" i="4" s="1"/>
  <c r="Z153" i="4"/>
  <c r="AB153" i="4" s="1"/>
  <c r="Z86" i="4"/>
  <c r="AB86" i="4" s="1"/>
  <c r="AA86" i="4"/>
  <c r="AC86" i="4" s="1"/>
  <c r="Z107" i="4"/>
  <c r="AB107" i="4" s="1"/>
  <c r="AA107" i="4"/>
  <c r="AC107" i="4" s="1"/>
  <c r="Z97" i="4"/>
  <c r="AB97" i="4" s="1"/>
  <c r="AA97" i="4"/>
  <c r="AC97" i="4" s="1"/>
  <c r="Z160" i="4"/>
  <c r="AB160" i="4" s="1"/>
  <c r="AA160" i="4"/>
  <c r="AC160" i="4" s="1"/>
  <c r="AA149" i="4"/>
  <c r="AC149" i="4" s="1"/>
  <c r="Z149" i="4"/>
  <c r="AB149" i="4" s="1"/>
  <c r="Z151" i="4"/>
  <c r="AB151" i="4" s="1"/>
  <c r="AA151" i="4"/>
  <c r="AC151" i="4" s="1"/>
  <c r="Z77" i="4"/>
  <c r="AB77" i="4" s="1"/>
  <c r="AA77" i="4"/>
  <c r="AC77" i="4" s="1"/>
  <c r="Z87" i="4"/>
  <c r="AB87" i="4" s="1"/>
  <c r="AA87" i="4"/>
  <c r="AC87" i="4" s="1"/>
  <c r="Z93" i="4"/>
  <c r="AB93" i="4" s="1"/>
  <c r="AA93" i="4"/>
  <c r="AC93" i="4" s="1"/>
  <c r="Z104" i="4"/>
  <c r="AB104" i="4" s="1"/>
  <c r="AA104" i="4"/>
  <c r="AC104" i="4" s="1"/>
  <c r="Z122" i="4"/>
  <c r="AB122" i="4" s="1"/>
  <c r="AA122" i="4"/>
  <c r="AC122" i="4" s="1"/>
  <c r="Z156" i="4"/>
  <c r="AB156" i="4" s="1"/>
  <c r="AA156" i="4"/>
  <c r="AC156" i="4" s="1"/>
  <c r="AA135" i="4"/>
  <c r="AC135" i="4" s="1"/>
  <c r="Z135" i="4"/>
  <c r="AB135" i="4" s="1"/>
  <c r="AA75" i="4"/>
  <c r="AC75" i="4" s="1"/>
  <c r="Z75" i="4"/>
  <c r="AB75" i="4" s="1"/>
  <c r="Z132" i="4"/>
  <c r="AB132" i="4" s="1"/>
  <c r="AA132" i="4"/>
  <c r="AC132" i="4" s="1"/>
  <c r="Z103" i="4"/>
  <c r="AB103" i="4" s="1"/>
  <c r="AA103" i="4"/>
  <c r="AC103" i="4" s="1"/>
  <c r="Z158" i="4"/>
  <c r="AB158" i="4" s="1"/>
  <c r="AA158" i="4"/>
  <c r="AC158" i="4" s="1"/>
  <c r="AA139" i="4"/>
  <c r="Z139" i="4"/>
  <c r="Z161" i="4"/>
  <c r="AB161" i="4" s="1"/>
  <c r="AA136" i="4"/>
  <c r="AC136" i="4" s="1"/>
  <c r="Z136" i="4"/>
  <c r="AB136" i="4" s="1"/>
  <c r="Z85" i="4"/>
  <c r="AB85" i="4" s="1"/>
  <c r="AA85" i="4"/>
  <c r="AC85" i="4" s="1"/>
  <c r="Z159" i="4"/>
  <c r="AB159" i="4" s="1"/>
  <c r="AA152" i="4"/>
  <c r="AC152" i="4" s="1"/>
  <c r="Z152" i="4"/>
  <c r="AB152" i="4" s="1"/>
  <c r="Z78" i="4"/>
  <c r="AB78" i="4" s="1"/>
  <c r="AA78" i="4"/>
  <c r="AC78" i="4" s="1"/>
  <c r="Z155" i="4"/>
  <c r="AB155" i="4" s="1"/>
  <c r="AA155" i="4"/>
  <c r="AC155" i="4" s="1"/>
  <c r="AA125" i="4"/>
  <c r="AC125" i="4" s="1"/>
  <c r="Z125" i="4"/>
  <c r="AB125" i="4" s="1"/>
  <c r="AA134" i="4"/>
  <c r="AC134" i="4" s="1"/>
  <c r="Z134" i="4"/>
  <c r="AB134" i="4" s="1"/>
  <c r="Z89" i="4"/>
  <c r="AB89" i="4" s="1"/>
  <c r="AA89" i="4"/>
  <c r="AC89" i="4" s="1"/>
  <c r="Z76" i="4"/>
  <c r="AB76" i="4" s="1"/>
  <c r="AA76" i="4"/>
  <c r="AC76" i="4" s="1"/>
  <c r="Z120" i="4"/>
  <c r="AB120" i="4" s="1"/>
  <c r="AA120" i="4"/>
  <c r="AC120" i="4" s="1"/>
  <c r="Z126" i="4"/>
  <c r="AB126" i="4" s="1"/>
  <c r="AA126" i="4"/>
  <c r="AC126" i="4" s="1"/>
  <c r="Z91" i="4"/>
  <c r="AB91" i="4" s="1"/>
  <c r="AA91" i="4"/>
  <c r="AC91" i="4" s="1"/>
  <c r="AA138" i="4"/>
  <c r="AC138" i="4" s="1"/>
  <c r="Z138" i="4"/>
  <c r="AB138" i="4" s="1"/>
  <c r="Z119" i="4"/>
  <c r="AB119" i="4" s="1"/>
  <c r="AA119" i="4"/>
  <c r="AC119" i="4" s="1"/>
  <c r="Z90" i="4"/>
  <c r="AB90" i="4" s="1"/>
  <c r="AA90" i="4"/>
  <c r="AC90" i="4" s="1"/>
  <c r="Z94" i="4"/>
  <c r="AB94" i="4" s="1"/>
  <c r="AA94" i="4"/>
  <c r="AC94" i="4" s="1"/>
  <c r="Z82" i="4"/>
  <c r="AB82" i="4" s="1"/>
  <c r="AA82" i="4"/>
  <c r="AC82" i="4" s="1"/>
  <c r="Z154" i="4"/>
  <c r="AB154" i="4" s="1"/>
  <c r="AA154" i="4"/>
  <c r="AC154" i="4" s="1"/>
  <c r="Z146" i="4"/>
  <c r="AB146" i="4" s="1"/>
  <c r="AA146" i="4"/>
  <c r="AC146" i="4" s="1"/>
  <c r="Z111" i="4"/>
  <c r="AA111" i="4"/>
  <c r="Z142" i="4"/>
  <c r="AB142" i="4" s="1"/>
  <c r="AA142" i="4"/>
  <c r="AC142" i="4" s="1"/>
  <c r="Z102" i="4"/>
  <c r="AB102" i="4" s="1"/>
  <c r="AA102" i="4"/>
  <c r="AC102" i="4" s="1"/>
  <c r="AA147" i="4"/>
  <c r="AC147" i="4" s="1"/>
  <c r="Z147" i="4"/>
  <c r="AB147" i="4" s="1"/>
  <c r="Z145" i="4"/>
  <c r="AB145" i="4" s="1"/>
  <c r="AA145" i="4"/>
  <c r="AC145" i="4" s="1"/>
  <c r="Z121" i="4"/>
  <c r="AB121" i="4" s="1"/>
  <c r="AA121" i="4"/>
  <c r="AC121" i="4" s="1"/>
  <c r="Z80" i="4"/>
  <c r="AB80" i="4" s="1"/>
  <c r="AA80" i="4"/>
  <c r="AC80" i="4" s="1"/>
  <c r="Z72" i="4"/>
  <c r="AB72" i="4" s="1"/>
  <c r="AA72" i="4"/>
  <c r="AC72" i="4" s="1"/>
  <c r="Z127" i="4"/>
  <c r="AB127" i="4" s="1"/>
  <c r="AA127" i="4"/>
  <c r="AC127" i="4" s="1"/>
  <c r="Z95" i="4"/>
  <c r="AB95" i="4" s="1"/>
  <c r="AA95" i="4"/>
  <c r="AC95" i="4" s="1"/>
  <c r="AA4" i="4"/>
  <c r="Z7" i="4"/>
  <c r="AA7" i="4"/>
  <c r="T28" i="1"/>
  <c r="X28" i="1" s="1"/>
  <c r="U28" i="1"/>
  <c r="Y28" i="1" s="1"/>
  <c r="U47" i="1"/>
  <c r="W47" i="1" s="1"/>
  <c r="T47" i="1"/>
  <c r="V47" i="1" s="1"/>
  <c r="T43" i="1"/>
  <c r="V43" i="1" s="1"/>
  <c r="U43" i="1"/>
  <c r="W43" i="1" s="1"/>
  <c r="U68" i="1"/>
  <c r="W68" i="1" s="1"/>
  <c r="T68" i="1"/>
  <c r="V68" i="1" s="1"/>
  <c r="T51" i="1"/>
  <c r="V51" i="1" s="1"/>
  <c r="U51" i="1"/>
  <c r="W51" i="1" s="1"/>
  <c r="T20" i="1"/>
  <c r="V20" i="1" s="1"/>
  <c r="U20" i="1"/>
  <c r="W20" i="1" s="1"/>
  <c r="T4" i="1"/>
  <c r="V4" i="1" s="1"/>
  <c r="U4" i="1"/>
  <c r="W4" i="1" s="1"/>
  <c r="T42" i="1"/>
  <c r="V42" i="1" s="1"/>
  <c r="U42" i="1"/>
  <c r="W42" i="1" s="1"/>
  <c r="T53" i="1"/>
  <c r="V53" i="1" s="1"/>
  <c r="U53" i="1"/>
  <c r="W53" i="1" s="1"/>
  <c r="T27" i="1"/>
  <c r="V27" i="1" s="1"/>
  <c r="U27" i="1"/>
  <c r="W27" i="1" s="1"/>
  <c r="T11" i="1"/>
  <c r="X11" i="1" s="1"/>
  <c r="U11" i="1"/>
  <c r="Y11" i="1" s="1"/>
  <c r="AA25" i="4"/>
  <c r="U46" i="1"/>
  <c r="W46" i="1" s="1"/>
  <c r="T46" i="1"/>
  <c r="V46" i="1" s="1"/>
  <c r="T37" i="1"/>
  <c r="V37" i="1" s="1"/>
  <c r="U37" i="1"/>
  <c r="W37" i="1" s="1"/>
  <c r="U52" i="1"/>
  <c r="W52" i="1" s="1"/>
  <c r="T52" i="1"/>
  <c r="V52" i="1" s="1"/>
  <c r="T39" i="1"/>
  <c r="V39" i="1" s="1"/>
  <c r="U39" i="1"/>
  <c r="W39" i="1" s="1"/>
  <c r="T9" i="1"/>
  <c r="V9" i="1" s="1"/>
  <c r="U9" i="1"/>
  <c r="W9" i="1" s="1"/>
  <c r="T10" i="1"/>
  <c r="V10" i="1" s="1"/>
  <c r="U10" i="1"/>
  <c r="W10" i="1" s="1"/>
  <c r="W61" i="1"/>
  <c r="AA9" i="4"/>
  <c r="T31" i="1"/>
  <c r="V31" i="1" s="1"/>
  <c r="U31" i="1"/>
  <c r="W31" i="1" s="1"/>
  <c r="AA19" i="4"/>
  <c r="S73" i="1"/>
  <c r="A57" i="1" s="1"/>
  <c r="S74" i="1"/>
  <c r="AA50" i="4"/>
  <c r="T32" i="1"/>
  <c r="V32" i="1" s="1"/>
  <c r="U32" i="1"/>
  <c r="W32" i="1" s="1"/>
  <c r="T19" i="1"/>
  <c r="V19" i="1" s="1"/>
  <c r="U19" i="1"/>
  <c r="W19" i="1" s="1"/>
  <c r="U50" i="1"/>
  <c r="W50" i="1" s="1"/>
  <c r="T50" i="1"/>
  <c r="V50" i="1" s="1"/>
  <c r="T6" i="1"/>
  <c r="V6" i="1" s="1"/>
  <c r="U6" i="1"/>
  <c r="W6" i="1" s="1"/>
  <c r="T17" i="1"/>
  <c r="V17" i="1" s="1"/>
  <c r="U17" i="1"/>
  <c r="W17" i="1" s="1"/>
  <c r="T66" i="1"/>
  <c r="V66" i="1" s="1"/>
  <c r="U66" i="1"/>
  <c r="W66" i="1" s="1"/>
  <c r="T38" i="1"/>
  <c r="V38" i="1" s="1"/>
  <c r="U38" i="1"/>
  <c r="W38" i="1" s="1"/>
  <c r="T48" i="1"/>
  <c r="V48" i="1" s="1"/>
  <c r="U48" i="1"/>
  <c r="W48" i="1" s="1"/>
  <c r="AA69" i="4"/>
  <c r="AC69" i="4" s="1"/>
  <c r="Z69" i="4"/>
  <c r="AB69" i="4" s="1"/>
  <c r="T13" i="1"/>
  <c r="V13" i="1" s="1"/>
  <c r="U13" i="1"/>
  <c r="W13" i="1" s="1"/>
  <c r="T34" i="1"/>
  <c r="V34" i="1" s="1"/>
  <c r="U34" i="1"/>
  <c r="W34" i="1" s="1"/>
  <c r="AA46" i="4"/>
  <c r="Z45" i="4"/>
  <c r="AA45" i="4"/>
  <c r="AA42" i="4"/>
  <c r="T41" i="1"/>
  <c r="V41" i="1" s="1"/>
  <c r="U41" i="1"/>
  <c r="W41" i="1" s="1"/>
  <c r="T12" i="1"/>
  <c r="V12" i="1" s="1"/>
  <c r="U12" i="1"/>
  <c r="W12" i="1" s="1"/>
  <c r="P74" i="1"/>
  <c r="P73" i="1"/>
  <c r="T8" i="1"/>
  <c r="V8" i="1" s="1"/>
  <c r="U8" i="1"/>
  <c r="W8" i="1" s="1"/>
  <c r="AA55" i="4"/>
  <c r="T16" i="1"/>
  <c r="V16" i="1" s="1"/>
  <c r="U16" i="1"/>
  <c r="W16" i="1" s="1"/>
  <c r="T14" i="1"/>
  <c r="V14" i="1" s="1"/>
  <c r="U14" i="1"/>
  <c r="W14" i="1" s="1"/>
  <c r="T24" i="1"/>
  <c r="V24" i="1" s="1"/>
  <c r="U24" i="1"/>
  <c r="W24" i="1" s="1"/>
  <c r="T40" i="1"/>
  <c r="V40" i="1" s="1"/>
  <c r="U40" i="1"/>
  <c r="W40" i="1" s="1"/>
  <c r="T36" i="1"/>
  <c r="V36" i="1" s="1"/>
  <c r="U36" i="1"/>
  <c r="W36" i="1" s="1"/>
  <c r="R75" i="1"/>
  <c r="Z66" i="4"/>
  <c r="AB66" i="4" s="1"/>
  <c r="AA66" i="4"/>
  <c r="AC66" i="4" s="1"/>
  <c r="T30" i="1"/>
  <c r="V30" i="1" s="1"/>
  <c r="U30" i="1"/>
  <c r="W30" i="1" s="1"/>
  <c r="T3" i="1"/>
  <c r="R73" i="1"/>
  <c r="R74" i="1"/>
  <c r="U3" i="1"/>
  <c r="T21" i="1"/>
  <c r="V21" i="1" s="1"/>
  <c r="U21" i="1"/>
  <c r="W21" i="1" s="1"/>
  <c r="T23" i="1"/>
  <c r="X23" i="1" s="1"/>
  <c r="U23" i="1"/>
  <c r="Y23" i="1" s="1"/>
  <c r="T69" i="1"/>
  <c r="V69" i="1" s="1"/>
  <c r="U69" i="1"/>
  <c r="W69" i="1" s="1"/>
  <c r="Z8" i="4"/>
  <c r="AA8" i="4"/>
  <c r="T55" i="1"/>
  <c r="V55" i="1" s="1"/>
  <c r="U55" i="1"/>
  <c r="W55" i="1" s="1"/>
  <c r="T25" i="1"/>
  <c r="V25" i="1" s="1"/>
  <c r="U25" i="1"/>
  <c r="W25" i="1" s="1"/>
  <c r="T49" i="1"/>
  <c r="V49" i="1" s="1"/>
  <c r="U49" i="1"/>
  <c r="W49" i="1" s="1"/>
  <c r="T29" i="1"/>
  <c r="V29" i="1" s="1"/>
  <c r="U29" i="1"/>
  <c r="W29" i="1" s="1"/>
  <c r="T15" i="1"/>
  <c r="V15" i="1" s="1"/>
  <c r="U15" i="1"/>
  <c r="W15" i="1" s="1"/>
  <c r="T18" i="1"/>
  <c r="V18" i="1" s="1"/>
  <c r="U18" i="1"/>
  <c r="W18" i="1" s="1"/>
  <c r="AA23" i="4"/>
  <c r="AA29" i="4"/>
  <c r="Z29" i="4"/>
  <c r="U59" i="1"/>
  <c r="W59" i="1" s="1"/>
  <c r="T59" i="1"/>
  <c r="V59" i="1" s="1"/>
  <c r="T33" i="1"/>
  <c r="V33" i="1" s="1"/>
  <c r="U33" i="1"/>
  <c r="W33" i="1" s="1"/>
  <c r="Y62" i="4"/>
  <c r="AA44" i="4"/>
  <c r="T35" i="1"/>
  <c r="V35" i="1" s="1"/>
  <c r="U35" i="1"/>
  <c r="W35" i="1" s="1"/>
  <c r="T44" i="1"/>
  <c r="V44" i="1" s="1"/>
  <c r="U44" i="1"/>
  <c r="W44" i="1" s="1"/>
  <c r="T56" i="1"/>
  <c r="V56" i="1" s="1"/>
  <c r="U56" i="1"/>
  <c r="W56" i="1" s="1"/>
  <c r="AA30" i="4"/>
  <c r="Z30" i="4"/>
  <c r="AA40" i="4"/>
  <c r="Z40" i="4"/>
  <c r="AA63" i="4"/>
  <c r="AC63" i="4" s="1"/>
  <c r="U54" i="1"/>
  <c r="W54" i="1" s="1"/>
  <c r="T54" i="1"/>
  <c r="V54" i="1" s="1"/>
  <c r="T22" i="1"/>
  <c r="V22" i="1" s="1"/>
  <c r="U22" i="1"/>
  <c r="W22" i="1" s="1"/>
  <c r="T5" i="1"/>
  <c r="V5" i="1" s="1"/>
  <c r="U5" i="1"/>
  <c r="W5" i="1" s="1"/>
  <c r="T75" i="1"/>
  <c r="V61" i="1"/>
  <c r="Q74" i="1"/>
  <c r="E74" i="1"/>
  <c r="Q73" i="1"/>
  <c r="E73" i="1" s="1"/>
  <c r="T7" i="1"/>
  <c r="V7" i="1" s="1"/>
  <c r="U7" i="1"/>
  <c r="W7" i="1" s="1"/>
  <c r="Z6" i="4"/>
  <c r="AA6" i="4"/>
  <c r="AA51" i="4"/>
  <c r="Z43" i="4"/>
  <c r="AA43" i="4"/>
  <c r="T26" i="1"/>
  <c r="V26" i="1" s="1"/>
  <c r="U26" i="1"/>
  <c r="W26" i="1" s="1"/>
  <c r="AA28" i="4"/>
  <c r="Z28" i="4"/>
  <c r="T58" i="1"/>
  <c r="V58" i="1" s="1"/>
  <c r="U58" i="1"/>
  <c r="W58" i="1" s="1"/>
  <c r="T45" i="1"/>
  <c r="V45" i="1" s="1"/>
  <c r="U45" i="1"/>
  <c r="W45" i="1" s="1"/>
  <c r="C121" i="6" l="1"/>
  <c r="C125" i="6" s="1"/>
  <c r="C139" i="6"/>
  <c r="C83" i="6"/>
  <c r="C99" i="6"/>
  <c r="C84" i="6"/>
  <c r="C100" i="6"/>
  <c r="AA16" i="4"/>
  <c r="AA11" i="4"/>
  <c r="Z96" i="4"/>
  <c r="AD96" i="4" s="1"/>
  <c r="Z157" i="4"/>
  <c r="AB157" i="4" s="1"/>
  <c r="Z114" i="4"/>
  <c r="Z4" i="4"/>
  <c r="Z44" i="4"/>
  <c r="Z110" i="4"/>
  <c r="AD110" i="4" s="1"/>
  <c r="Z74" i="4"/>
  <c r="AB74" i="4" s="1"/>
  <c r="Z131" i="4"/>
  <c r="AB131" i="4" s="1"/>
  <c r="Z100" i="4"/>
  <c r="AD100" i="4" s="1"/>
  <c r="AA100" i="4"/>
  <c r="AE100" i="4" s="1"/>
  <c r="Z113" i="4"/>
  <c r="AD113" i="4" s="1"/>
  <c r="AA113" i="4"/>
  <c r="AE113" i="4" s="1"/>
  <c r="AA84" i="4"/>
  <c r="AE84" i="4" s="1"/>
  <c r="Z84" i="4"/>
  <c r="AD84" i="4" s="1"/>
  <c r="AA144" i="4"/>
  <c r="AE144" i="4" s="1"/>
  <c r="Z144" i="4"/>
  <c r="AD144" i="4" s="1"/>
  <c r="Z148" i="4"/>
  <c r="AD148" i="4" s="1"/>
  <c r="AA148" i="4"/>
  <c r="AE148" i="4" s="1"/>
  <c r="Z105" i="4"/>
  <c r="AD105" i="4" s="1"/>
  <c r="AA105" i="4"/>
  <c r="AE105" i="4" s="1"/>
  <c r="Z140" i="4"/>
  <c r="AD140" i="4" s="1"/>
  <c r="AA140" i="4"/>
  <c r="AE140" i="4" s="1"/>
  <c r="AA117" i="4"/>
  <c r="AE117" i="4" s="1"/>
  <c r="Z117" i="4"/>
  <c r="AD117" i="4" s="1"/>
  <c r="AA130" i="4"/>
  <c r="AE130" i="4" s="1"/>
  <c r="Z130" i="4"/>
  <c r="AD130" i="4" s="1"/>
  <c r="AA92" i="4"/>
  <c r="AE92" i="4" s="1"/>
  <c r="Z92" i="4"/>
  <c r="AD92" i="4" s="1"/>
  <c r="Z137" i="4"/>
  <c r="AD137" i="4" s="1"/>
  <c r="AA137" i="4"/>
  <c r="AE137" i="4" s="1"/>
  <c r="Z79" i="4"/>
  <c r="AD79" i="4" s="1"/>
  <c r="AA79" i="4"/>
  <c r="AE79" i="4" s="1"/>
  <c r="Z128" i="4"/>
  <c r="AD128" i="4" s="1"/>
  <c r="AA128" i="4"/>
  <c r="AE128" i="4" s="1"/>
  <c r="AA81" i="4"/>
  <c r="AE81" i="4" s="1"/>
  <c r="Z81" i="4"/>
  <c r="AD81" i="4" s="1"/>
  <c r="Z124" i="4"/>
  <c r="AD124" i="4" s="1"/>
  <c r="AA124" i="4"/>
  <c r="AE124" i="4" s="1"/>
  <c r="AD139" i="4"/>
  <c r="AB139" i="4"/>
  <c r="AE139" i="4"/>
  <c r="AC139" i="4"/>
  <c r="AE114" i="4"/>
  <c r="AC114" i="4"/>
  <c r="AD114" i="4"/>
  <c r="AB114" i="4"/>
  <c r="AB111" i="4"/>
  <c r="AD111" i="4"/>
  <c r="AC111" i="4"/>
  <c r="AE111" i="4"/>
  <c r="U167" i="4"/>
  <c r="Z64" i="4"/>
  <c r="AB64" i="4" s="1"/>
  <c r="Z59" i="4"/>
  <c r="Z53" i="4"/>
  <c r="Z70" i="4"/>
  <c r="AB70" i="4" s="1"/>
  <c r="Z56" i="4"/>
  <c r="Z65" i="4"/>
  <c r="AB65" i="4" s="1"/>
  <c r="AA56" i="4"/>
  <c r="Z39" i="4"/>
  <c r="Z47" i="4"/>
  <c r="Z68" i="4"/>
  <c r="AB68" i="4" s="1"/>
  <c r="Y167" i="4"/>
  <c r="Z22" i="4"/>
  <c r="Z71" i="4"/>
  <c r="AB71" i="4" s="1"/>
  <c r="X167" i="4"/>
  <c r="W167" i="4"/>
  <c r="Z33" i="4"/>
  <c r="Z57" i="4"/>
  <c r="Z23" i="4"/>
  <c r="Z49" i="4"/>
  <c r="Z10" i="4"/>
  <c r="Z21" i="4"/>
  <c r="Z60" i="4"/>
  <c r="AA67" i="4"/>
  <c r="AC67" i="4" s="1"/>
  <c r="Z14" i="4"/>
  <c r="V165" i="4"/>
  <c r="V166" i="4"/>
  <c r="AA61" i="4"/>
  <c r="Z61" i="4"/>
  <c r="AA36" i="4"/>
  <c r="X166" i="4"/>
  <c r="U165" i="4"/>
  <c r="AA32" i="4"/>
  <c r="Z32" i="4"/>
  <c r="Z35" i="4"/>
  <c r="AA35" i="4"/>
  <c r="Z27" i="4"/>
  <c r="AA27" i="4"/>
  <c r="AA31" i="4"/>
  <c r="Z31" i="4"/>
  <c r="U166" i="4"/>
  <c r="Z54" i="4"/>
  <c r="Z52" i="4"/>
  <c r="AA52" i="4"/>
  <c r="V167" i="4"/>
  <c r="W166" i="4"/>
  <c r="W165" i="4"/>
  <c r="AA34" i="4"/>
  <c r="Z34" i="4"/>
  <c r="AA20" i="4"/>
  <c r="Z20" i="4"/>
  <c r="Z17" i="4"/>
  <c r="AA17" i="4"/>
  <c r="X165" i="4"/>
  <c r="Z62" i="4"/>
  <c r="AB62" i="4" s="1"/>
  <c r="V75" i="1"/>
  <c r="V3" i="1"/>
  <c r="T73" i="1"/>
  <c r="B57" i="1" s="1"/>
  <c r="T74" i="1"/>
  <c r="U75" i="1"/>
  <c r="Y73" i="1"/>
  <c r="G57" i="1" s="1"/>
  <c r="Y74" i="1"/>
  <c r="Y166" i="4"/>
  <c r="Y165" i="4"/>
  <c r="A69" i="4" s="1"/>
  <c r="W3" i="1"/>
  <c r="U73" i="1"/>
  <c r="C57" i="1" s="1"/>
  <c r="U74" i="1"/>
  <c r="W75" i="1"/>
  <c r="X73" i="1"/>
  <c r="F57" i="1" s="1"/>
  <c r="X74" i="1"/>
  <c r="C157" i="6" l="1"/>
  <c r="C97" i="6"/>
  <c r="C113" i="6"/>
  <c r="C98" i="6"/>
  <c r="C114" i="6"/>
  <c r="C134" i="6" s="1"/>
  <c r="AD167" i="4"/>
  <c r="AE167" i="4"/>
  <c r="AA167" i="4"/>
  <c r="Z166" i="4"/>
  <c r="AA165" i="4"/>
  <c r="C69" i="4" s="1"/>
  <c r="Z165" i="4"/>
  <c r="B69" i="4" s="1"/>
  <c r="AA166" i="4"/>
  <c r="Z167" i="4"/>
  <c r="AB165" i="4"/>
  <c r="D69" i="4" s="1"/>
  <c r="AC167" i="4"/>
  <c r="AC165" i="4"/>
  <c r="E69" i="4" s="1"/>
  <c r="W73" i="1"/>
  <c r="E57" i="1" s="1"/>
  <c r="W74" i="1"/>
  <c r="V73" i="1"/>
  <c r="D57" i="1" s="1"/>
  <c r="V74" i="1"/>
  <c r="AE165" i="4"/>
  <c r="G69" i="4" s="1"/>
  <c r="AE166" i="4"/>
  <c r="AD165" i="4"/>
  <c r="F69" i="4" s="1"/>
  <c r="AD166" i="4"/>
  <c r="C130" i="6" l="1"/>
  <c r="C111" i="6"/>
  <c r="C112" i="6"/>
  <c r="C127" i="6" s="1"/>
  <c r="AB167" i="4"/>
  <c r="C129" i="6" l="1"/>
  <c r="C138" i="6"/>
  <c r="C148" i="6" s="1"/>
  <c r="C156" i="6" s="1"/>
  <c r="C137" i="6" l="1"/>
  <c r="C155" i="6" s="1"/>
  <c r="O107" i="7" l="1"/>
  <c r="W14" i="7"/>
  <c r="Y14" i="7" l="1"/>
  <c r="Y107" i="7" s="1"/>
  <c r="AA14" i="7"/>
  <c r="AA107" i="7" s="1"/>
  <c r="F15" i="7" s="1"/>
  <c r="W107" i="7"/>
  <c r="X14" i="7"/>
  <c r="P107" i="7"/>
  <c r="Z14" i="7" l="1"/>
  <c r="Z107" i="7" s="1"/>
  <c r="AB14" i="7"/>
  <c r="AB107" i="7" s="1"/>
  <c r="G15" i="7" s="1"/>
  <c r="D15" i="7"/>
  <c r="B15" i="7"/>
  <c r="X107" i="7"/>
  <c r="E15" i="7" l="1"/>
  <c r="C15" i="7"/>
  <c r="Q107" i="7"/>
  <c r="V14" i="7"/>
  <c r="V107" i="7" s="1"/>
  <c r="A15" i="7" s="1"/>
</calcChain>
</file>

<file path=xl/sharedStrings.xml><?xml version="1.0" encoding="utf-8"?>
<sst xmlns="http://schemas.openxmlformats.org/spreadsheetml/2006/main" count="7186" uniqueCount="293">
  <si>
    <t>Average Time at Full Power (240 kW) per FE:</t>
  </si>
  <si>
    <t>@ start</t>
  </si>
  <si>
    <t>Current</t>
  </si>
  <si>
    <t>Energy Production per FE:</t>
  </si>
  <si>
    <t>Core</t>
  </si>
  <si>
    <t>Date</t>
  </si>
  <si>
    <t>FE</t>
  </si>
  <si>
    <t>Fuel</t>
  </si>
  <si>
    <t>Uranium</t>
  </si>
  <si>
    <t>U-235</t>
  </si>
  <si>
    <t>Pu-239</t>
  </si>
  <si>
    <t>Core 1</t>
  </si>
  <si>
    <t>Core 2</t>
  </si>
  <si>
    <t>Core 3</t>
  </si>
  <si>
    <t>Core 4</t>
  </si>
  <si>
    <t>Core 5</t>
  </si>
  <si>
    <t>Core 6</t>
  </si>
  <si>
    <t>Core 7</t>
  </si>
  <si>
    <t>Core 8</t>
  </si>
  <si>
    <t>Core 9</t>
  </si>
  <si>
    <t>Core 10</t>
  </si>
  <si>
    <t>Core 11</t>
  </si>
  <si>
    <t>Core 12</t>
  </si>
  <si>
    <t>Core 13</t>
  </si>
  <si>
    <t>Core 14</t>
  </si>
  <si>
    <t>Core 15</t>
  </si>
  <si>
    <t>Core 16</t>
  </si>
  <si>
    <t>Config</t>
  </si>
  <si>
    <t>Start</t>
  </si>
  <si>
    <t>in core</t>
  </si>
  <si>
    <t>on core</t>
  </si>
  <si>
    <t>Element</t>
  </si>
  <si>
    <t>new</t>
  </si>
  <si>
    <t>Fract.</t>
  </si>
  <si>
    <t>on FE</t>
  </si>
  <si>
    <t>used</t>
  </si>
  <si>
    <t>now</t>
  </si>
  <si>
    <t>in Core</t>
  </si>
  <si>
    <t>In Core</t>
  </si>
  <si>
    <t>Out Core</t>
  </si>
  <si>
    <t>F16</t>
  </si>
  <si>
    <t>E21</t>
  </si>
  <si>
    <t>F18</t>
  </si>
  <si>
    <t>F29</t>
  </si>
  <si>
    <t>D16</t>
  </si>
  <si>
    <t>F7</t>
  </si>
  <si>
    <t>E9</t>
  </si>
  <si>
    <t>F26</t>
  </si>
  <si>
    <t>F-18</t>
  </si>
  <si>
    <t>B6</t>
  </si>
  <si>
    <t>E22</t>
  </si>
  <si>
    <t>D15</t>
  </si>
  <si>
    <t>C10</t>
  </si>
  <si>
    <t>E3</t>
  </si>
  <si>
    <t>C7</t>
  </si>
  <si>
    <t>E4</t>
  </si>
  <si>
    <t>B1</t>
  </si>
  <si>
    <t>E5</t>
  </si>
  <si>
    <t>D2</t>
  </si>
  <si>
    <t>C8</t>
  </si>
  <si>
    <t>C11</t>
  </si>
  <si>
    <t>B2</t>
  </si>
  <si>
    <t>F3</t>
  </si>
  <si>
    <t>E7</t>
  </si>
  <si>
    <t>D3</t>
  </si>
  <si>
    <t>B3</t>
  </si>
  <si>
    <t>E10</t>
  </si>
  <si>
    <t>D4</t>
  </si>
  <si>
    <t>Uranium</t>
    <phoneticPr fontId="4" type="noConversion"/>
  </si>
  <si>
    <t>Rec'ved</t>
    <phoneticPr fontId="4" type="noConversion"/>
  </si>
  <si>
    <t>T0S210D210</t>
  </si>
  <si>
    <t>T13S210D210</t>
  </si>
  <si>
    <t>Pu-239</t>
    <phoneticPr fontId="4" type="noConversion"/>
  </si>
  <si>
    <t>@ RRR</t>
    <phoneticPr fontId="4" type="noConversion"/>
  </si>
  <si>
    <t>Pu-239</t>
    <phoneticPr fontId="4" type="noConversion"/>
  </si>
  <si>
    <t>made</t>
    <phoneticPr fontId="4" type="noConversion"/>
  </si>
  <si>
    <t>Core 47</t>
    <phoneticPr fontId="4" type="noConversion"/>
  </si>
  <si>
    <t>E04</t>
  </si>
  <si>
    <t>F17</t>
  </si>
  <si>
    <t>D01</t>
  </si>
  <si>
    <t>D05</t>
  </si>
  <si>
    <t>F22</t>
  </si>
  <si>
    <t>F14</t>
  </si>
  <si>
    <t>F27</t>
  </si>
  <si>
    <t>F28</t>
  </si>
  <si>
    <t>C04</t>
  </si>
  <si>
    <t>F21</t>
  </si>
  <si>
    <t>F07</t>
  </si>
  <si>
    <t>E02</t>
  </si>
  <si>
    <t>F20</t>
  </si>
  <si>
    <t>D08</t>
  </si>
  <si>
    <t>F01</t>
  </si>
  <si>
    <t>E05</t>
  </si>
  <si>
    <t>F04</t>
  </si>
  <si>
    <t>C02</t>
  </si>
  <si>
    <t>F03</t>
  </si>
  <si>
    <t>E08</t>
  </si>
  <si>
    <t>C01</t>
  </si>
  <si>
    <t>F05</t>
  </si>
  <si>
    <t>D06</t>
  </si>
  <si>
    <t>D03</t>
  </si>
  <si>
    <t>D07</t>
  </si>
  <si>
    <t>E03</t>
  </si>
  <si>
    <t>E09</t>
  </si>
  <si>
    <t>E07</t>
  </si>
  <si>
    <t>C07</t>
  </si>
  <si>
    <t>D09</t>
  </si>
  <si>
    <t>F08</t>
  </si>
  <si>
    <t>E06</t>
  </si>
  <si>
    <t>F02</t>
  </si>
  <si>
    <t>F15</t>
  </si>
  <si>
    <t>F19</t>
  </si>
  <si>
    <t>D02</t>
  </si>
  <si>
    <t>D04</t>
  </si>
  <si>
    <t>E6</t>
  </si>
  <si>
    <t>C12</t>
  </si>
  <si>
    <t>D5</t>
  </si>
  <si>
    <t>D6</t>
  </si>
  <si>
    <t>Ring</t>
  </si>
  <si>
    <t>C1</t>
  </si>
  <si>
    <t>B</t>
  </si>
  <si>
    <t>C</t>
  </si>
  <si>
    <t>E8</t>
  </si>
  <si>
    <t>D</t>
  </si>
  <si>
    <t>F12</t>
  </si>
  <si>
    <t>F13</t>
  </si>
  <si>
    <t>E</t>
  </si>
  <si>
    <t>C2</t>
  </si>
  <si>
    <t>F</t>
  </si>
  <si>
    <t>D7</t>
  </si>
  <si>
    <t>D1</t>
  </si>
  <si>
    <t>C3</t>
  </si>
  <si>
    <t>Original Aluminum Fuel, Shipped to INL in 2011</t>
    <phoneticPr fontId="4" type="noConversion"/>
  </si>
  <si>
    <t>SS Fuel before 2011</t>
    <phoneticPr fontId="4" type="noConversion"/>
  </si>
  <si>
    <t>Stainless Steel Clad Fuel from University of Arizona, 2011</t>
    <phoneticPr fontId="4" type="noConversion"/>
  </si>
  <si>
    <t>Date</t>
    <phoneticPr fontId="4" type="noConversion"/>
  </si>
  <si>
    <t>Received</t>
  </si>
  <si>
    <t>Date</t>
    <phoneticPr fontId="4" type="noConversion"/>
  </si>
  <si>
    <t>Shipped</t>
    <phoneticPr fontId="4" type="noConversion"/>
  </si>
  <si>
    <t>D8</t>
  </si>
  <si>
    <t>E11</t>
  </si>
  <si>
    <t>B4</t>
  </si>
  <si>
    <t>B5</t>
  </si>
  <si>
    <t>D9</t>
  </si>
  <si>
    <t>E2</t>
  </si>
  <si>
    <t>E12</t>
  </si>
  <si>
    <t>E16</t>
  </si>
  <si>
    <t>E13</t>
  </si>
  <si>
    <t>C4</t>
  </si>
  <si>
    <t>E14</t>
  </si>
  <si>
    <t>E15</t>
  </si>
  <si>
    <t>E17</t>
  </si>
  <si>
    <t>D10</t>
  </si>
  <si>
    <t>T0S210D130</t>
  </si>
  <si>
    <t>D11</t>
  </si>
  <si>
    <t>D12</t>
  </si>
  <si>
    <t>D13</t>
  </si>
  <si>
    <t>E18</t>
  </si>
  <si>
    <t>E19</t>
  </si>
  <si>
    <t>E20</t>
  </si>
  <si>
    <t>E23</t>
  </si>
  <si>
    <t>D14</t>
  </si>
  <si>
    <t>E24</t>
  </si>
  <si>
    <t>D17</t>
  </si>
  <si>
    <t>D18</t>
  </si>
  <si>
    <t>C6</t>
  </si>
  <si>
    <t>TOTAL</t>
  </si>
  <si>
    <t>Al</t>
  </si>
  <si>
    <t>SS</t>
  </si>
  <si>
    <t>MW-day</t>
    <phoneticPr fontId="4" type="noConversion"/>
  </si>
  <si>
    <t>Core 17</t>
  </si>
  <si>
    <t>Core 18</t>
  </si>
  <si>
    <t>Core 19</t>
  </si>
  <si>
    <t>Core 20</t>
  </si>
  <si>
    <t>Grams for Material Balance Report</t>
  </si>
  <si>
    <t>Correction for flux in each core ring:</t>
  </si>
  <si>
    <t>Ratio</t>
  </si>
  <si>
    <t>Core 21</t>
  </si>
  <si>
    <t>Core 22</t>
  </si>
  <si>
    <t>Core 23</t>
  </si>
  <si>
    <t>Core 24</t>
  </si>
  <si>
    <t>Core 25</t>
  </si>
  <si>
    <t>Core 26</t>
  </si>
  <si>
    <t xml:space="preserve"> </t>
    <phoneticPr fontId="4" type="noConversion"/>
  </si>
  <si>
    <t>Core 27</t>
  </si>
  <si>
    <t>Core 28</t>
  </si>
  <si>
    <t>Core 29</t>
  </si>
  <si>
    <t>Core 30</t>
  </si>
  <si>
    <t>Core 31</t>
  </si>
  <si>
    <t>Core 32</t>
  </si>
  <si>
    <t>Core 33</t>
  </si>
  <si>
    <t>Core 34</t>
  </si>
  <si>
    <t>Core 35</t>
  </si>
  <si>
    <t>Core 36</t>
  </si>
  <si>
    <t>Received</t>
    <phoneticPr fontId="4" type="noConversion"/>
  </si>
  <si>
    <t>Drawing</t>
    <phoneticPr fontId="4" type="noConversion"/>
  </si>
  <si>
    <t>Number</t>
    <phoneticPr fontId="4" type="noConversion"/>
  </si>
  <si>
    <t>TOS210C219</t>
    <phoneticPr fontId="4" type="noConversion"/>
  </si>
  <si>
    <t>TOS210D210R</t>
    <phoneticPr fontId="4" type="noConversion"/>
  </si>
  <si>
    <t>Core 37</t>
  </si>
  <si>
    <t>Core 38</t>
  </si>
  <si>
    <t>Core 39</t>
  </si>
  <si>
    <t>Core 40</t>
  </si>
  <si>
    <t>Core 41</t>
  </si>
  <si>
    <t>Core 42</t>
  </si>
  <si>
    <t>Core 43</t>
  </si>
  <si>
    <t>Core 44</t>
  </si>
  <si>
    <t>kW-hr</t>
  </si>
  <si>
    <t>F8</t>
  </si>
  <si>
    <t>per FE</t>
  </si>
  <si>
    <t>days</t>
  </si>
  <si>
    <t>MW-days</t>
  </si>
  <si>
    <t>Eff Full</t>
  </si>
  <si>
    <t>Pwr Hrs</t>
  </si>
  <si>
    <t>Mass Weighted Irradiation Time per FE:</t>
  </si>
  <si>
    <t>Core 45</t>
  </si>
  <si>
    <t>F24</t>
  </si>
  <si>
    <t>Core 46</t>
  </si>
  <si>
    <t>currrent</t>
    <phoneticPr fontId="4" type="noConversion"/>
  </si>
  <si>
    <t>Total U</t>
    <phoneticPr fontId="4" type="noConversion"/>
  </si>
  <si>
    <t>U-235</t>
    <phoneticPr fontId="4" type="noConversion"/>
  </si>
  <si>
    <t>U in core</t>
    <phoneticPr fontId="4" type="noConversion"/>
  </si>
  <si>
    <t>U-235 in core</t>
    <phoneticPr fontId="4" type="noConversion"/>
  </si>
  <si>
    <t>U out of core</t>
    <phoneticPr fontId="4" type="noConversion"/>
  </si>
  <si>
    <t>U-235 out of core</t>
    <phoneticPr fontId="4" type="noConversion"/>
  </si>
  <si>
    <t>kW hours for the year</t>
    <phoneticPr fontId="4" type="noConversion"/>
  </si>
  <si>
    <t>kW hours for the year</t>
    <phoneticPr fontId="4" type="noConversion"/>
  </si>
  <si>
    <t>Pu made</t>
    <phoneticPr fontId="4" type="noConversion"/>
  </si>
  <si>
    <t>Mass Weighted Energy Production per FE:</t>
  </si>
  <si>
    <t>For NRC December 2003</t>
  </si>
  <si>
    <t>kW hours for the year</t>
  </si>
  <si>
    <t>Core 48</t>
  </si>
  <si>
    <t>@ RRR</t>
  </si>
  <si>
    <t>U-235 burned</t>
  </si>
  <si>
    <t>B01</t>
  </si>
  <si>
    <t>B02</t>
  </si>
  <si>
    <t>B03</t>
  </si>
  <si>
    <t>B04</t>
  </si>
  <si>
    <t>B05</t>
  </si>
  <si>
    <t>B06</t>
  </si>
  <si>
    <t>C03</t>
  </si>
  <si>
    <t>C06</t>
  </si>
  <si>
    <t>C08</t>
  </si>
  <si>
    <t>Core 49</t>
  </si>
  <si>
    <t>F030</t>
  </si>
  <si>
    <t>For the 10 SS elements from before refueling in 2011, the rec'ved data is carried over.</t>
  </si>
  <si>
    <t>F30</t>
  </si>
  <si>
    <t>Eff FE</t>
  </si>
  <si>
    <t>Total U-235</t>
  </si>
  <si>
    <t>NRC 742</t>
  </si>
  <si>
    <t>20/E2</t>
  </si>
  <si>
    <t>80B</t>
  </si>
  <si>
    <t>NRC 742C</t>
  </si>
  <si>
    <t>33/360</t>
  </si>
  <si>
    <t>33/861</t>
  </si>
  <si>
    <t>NRC 741</t>
  </si>
  <si>
    <t>Previoius Total U</t>
  </si>
  <si>
    <t>Previous Total U-235</t>
  </si>
  <si>
    <t>8A, 40A, 82A</t>
  </si>
  <si>
    <t>8B, 40B, 82B</t>
  </si>
  <si>
    <t>80A</t>
  </si>
  <si>
    <t>Total U-235  + fc</t>
  </si>
  <si>
    <t>Total U + fiss cham</t>
  </si>
  <si>
    <t>kW-h/FE</t>
  </si>
  <si>
    <t>Out of Core</t>
  </si>
  <si>
    <t xml:space="preserve"> </t>
  </si>
  <si>
    <t>Form</t>
  </si>
  <si>
    <t>Type</t>
  </si>
  <si>
    <t>Line</t>
  </si>
  <si>
    <t>Total Pu</t>
  </si>
  <si>
    <t>Month</t>
  </si>
  <si>
    <t>Times Critical</t>
  </si>
  <si>
    <t>Days Operated</t>
  </si>
  <si>
    <t>MW-hours</t>
  </si>
  <si>
    <t>so far</t>
  </si>
  <si>
    <t>For Core History</t>
  </si>
  <si>
    <t>MW-hr</t>
  </si>
  <si>
    <t>Total Pu made</t>
  </si>
  <si>
    <t>Total U-235 burned</t>
  </si>
  <si>
    <t>Starting iventory</t>
  </si>
  <si>
    <t>73A, 73B</t>
  </si>
  <si>
    <t>c, d</t>
  </si>
  <si>
    <t>21A, 21B</t>
  </si>
  <si>
    <t>6c</t>
  </si>
  <si>
    <t>6d</t>
  </si>
  <si>
    <t>5c</t>
  </si>
  <si>
    <t>5d</t>
  </si>
  <si>
    <t>50/360</t>
  </si>
  <si>
    <t>26l, 26p</t>
  </si>
  <si>
    <t>20/360</t>
  </si>
  <si>
    <t>Total</t>
  </si>
  <si>
    <t>You should only need this sheet when changing core configuration</t>
  </si>
  <si>
    <t>kW-h for 12 months ending June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</si>
</sst>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00000000"/>
  </numFmts>
  <fonts count="25">
    <font>
      <sz val="10"/>
      <name val="Geneva"/>
    </font>
    <font>
      <b/>
      <sz val="9"/>
      <name val="Helvetica"/>
      <family val="2"/>
    </font>
    <font>
      <sz val="9"/>
      <name val="Helvetica"/>
      <family val="2"/>
    </font>
    <font>
      <i/>
      <sz val="9"/>
      <name val="Helvetica"/>
      <family val="2"/>
    </font>
    <font>
      <sz val="8"/>
      <name val="Verdana"/>
      <family val="2"/>
    </font>
    <font>
      <sz val="8"/>
      <name val="Helvetica"/>
      <family val="2"/>
    </font>
    <font>
      <b/>
      <sz val="8"/>
      <name val="Helvetica"/>
      <family val="2"/>
    </font>
    <font>
      <sz val="8"/>
      <name val="Arial"/>
      <family val="2"/>
    </font>
    <font>
      <b/>
      <sz val="10"/>
      <name val="Helvetica"/>
      <family val="2"/>
    </font>
    <font>
      <sz val="10"/>
      <name val="Helvetica"/>
      <family val="2"/>
    </font>
    <font>
      <sz val="10"/>
      <name val="Geneva"/>
      <family val="2"/>
    </font>
    <font>
      <u/>
      <sz val="10"/>
      <color theme="10"/>
      <name val="Geneva"/>
      <family val="2"/>
    </font>
    <font>
      <u/>
      <sz val="10"/>
      <color theme="11"/>
      <name val="Geneva"/>
      <family val="2"/>
    </font>
    <font>
      <b/>
      <sz val="12"/>
      <name val="Helvetica"/>
      <family val="2"/>
    </font>
    <font>
      <sz val="12"/>
      <name val="Helvetica"/>
      <family val="2"/>
    </font>
    <font>
      <b/>
      <sz val="11"/>
      <name val="Helvetica"/>
      <family val="2"/>
    </font>
    <font>
      <i/>
      <sz val="8"/>
      <name val="Helvetica"/>
      <family val="2"/>
    </font>
    <font>
      <sz val="8"/>
      <name val="Genev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0"/>
      <color theme="1"/>
      <name val="Arial"/>
      <family val="2"/>
    </font>
    <font>
      <b/>
      <sz val="10"/>
      <name val="Geneva"/>
      <family val="2"/>
    </font>
    <font>
      <i/>
      <sz val="12"/>
      <name val="Helvetica"/>
      <family val="2"/>
    </font>
    <font>
      <i/>
      <sz val="1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auto="1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0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0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2" fillId="0" borderId="9" xfId="0" applyNumberFormat="1" applyFont="1" applyBorder="1" applyAlignment="1">
      <alignment horizontal="right"/>
    </xf>
    <xf numFmtId="164" fontId="2" fillId="0" borderId="14" xfId="0" applyNumberFormat="1" applyFont="1" applyBorder="1" applyAlignment="1"/>
    <xf numFmtId="0" fontId="1" fillId="0" borderId="13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8" xfId="0" applyNumberFormat="1" applyFont="1" applyBorder="1"/>
    <xf numFmtId="0" fontId="2" fillId="0" borderId="1" xfId="0" applyFont="1" applyBorder="1" applyAlignment="1">
      <alignment horizontal="center"/>
    </xf>
    <xf numFmtId="1" fontId="2" fillId="0" borderId="0" xfId="0" applyNumberFormat="1" applyFont="1" applyBorder="1"/>
    <xf numFmtId="2" fontId="2" fillId="0" borderId="15" xfId="0" applyNumberFormat="1" applyFont="1" applyBorder="1" applyAlignment="1">
      <alignment horizontal="right"/>
    </xf>
    <xf numFmtId="164" fontId="2" fillId="0" borderId="16" xfId="0" applyNumberFormat="1" applyFont="1" applyBorder="1" applyAlignme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4" fontId="2" fillId="0" borderId="1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right"/>
    </xf>
    <xf numFmtId="2" fontId="2" fillId="0" borderId="10" xfId="0" applyNumberFormat="1" applyFont="1" applyBorder="1"/>
    <xf numFmtId="2" fontId="2" fillId="0" borderId="14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14" xfId="0" applyFont="1" applyBorder="1"/>
    <xf numFmtId="165" fontId="2" fillId="0" borderId="3" xfId="0" applyNumberFormat="1" applyFont="1" applyBorder="1" applyAlignment="1">
      <alignment horizontal="right"/>
    </xf>
    <xf numFmtId="165" fontId="2" fillId="0" borderId="14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1" fontId="3" fillId="2" borderId="13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2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2" fillId="0" borderId="9" xfId="0" applyNumberFormat="1" applyFont="1" applyBorder="1" applyAlignment="1">
      <alignment horizontal="right"/>
    </xf>
    <xf numFmtId="165" fontId="2" fillId="0" borderId="15" xfId="0" applyNumberFormat="1" applyFont="1" applyBorder="1" applyAlignment="1">
      <alignment horizontal="right"/>
    </xf>
    <xf numFmtId="165" fontId="2" fillId="0" borderId="17" xfId="0" applyNumberFormat="1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right"/>
    </xf>
    <xf numFmtId="2" fontId="2" fillId="0" borderId="19" xfId="0" applyNumberFormat="1" applyFont="1" applyBorder="1" applyAlignment="1">
      <alignment horizontal="right"/>
    </xf>
    <xf numFmtId="14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center"/>
    </xf>
    <xf numFmtId="2" fontId="2" fillId="0" borderId="13" xfId="0" applyNumberFormat="1" applyFont="1" applyBorder="1"/>
    <xf numFmtId="14" fontId="3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/>
    <xf numFmtId="0" fontId="1" fillId="0" borderId="13" xfId="0" quotePrefix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1" fontId="1" fillId="0" borderId="9" xfId="0" applyNumberFormat="1" applyFont="1" applyBorder="1" applyAlignment="1">
      <alignment horizontal="right"/>
    </xf>
    <xf numFmtId="1" fontId="1" fillId="0" borderId="13" xfId="0" applyNumberFormat="1" applyFont="1" applyBorder="1" applyAlignment="1">
      <alignment horizontal="right"/>
    </xf>
    <xf numFmtId="14" fontId="3" fillId="2" borderId="0" xfId="0" applyNumberFormat="1" applyFont="1" applyFill="1" applyBorder="1" applyAlignment="1">
      <alignment horizontal="right"/>
    </xf>
    <xf numFmtId="1" fontId="2" fillId="3" borderId="8" xfId="0" applyNumberFormat="1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/>
    <xf numFmtId="167" fontId="2" fillId="0" borderId="0" xfId="0" applyNumberFormat="1" applyFont="1" applyBorder="1" applyAlignment="1">
      <alignment horizontal="right"/>
    </xf>
    <xf numFmtId="167" fontId="2" fillId="0" borderId="12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/>
    <xf numFmtId="0" fontId="2" fillId="0" borderId="2" xfId="0" applyFont="1" applyBorder="1"/>
    <xf numFmtId="0" fontId="5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/>
    <xf numFmtId="164" fontId="2" fillId="0" borderId="2" xfId="0" applyNumberFormat="1" applyFont="1" applyBorder="1" applyAlignment="1"/>
    <xf numFmtId="164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0" borderId="0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13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6" fontId="1" fillId="0" borderId="1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2" fillId="0" borderId="0" xfId="0" quotePrefix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right"/>
    </xf>
    <xf numFmtId="166" fontId="2" fillId="0" borderId="0" xfId="0" applyNumberFormat="1" applyFont="1" applyBorder="1"/>
    <xf numFmtId="1" fontId="2" fillId="0" borderId="0" xfId="0" applyNumberFormat="1" applyFont="1"/>
    <xf numFmtId="164" fontId="2" fillId="0" borderId="0" xfId="0" applyNumberFormat="1" applyFont="1" applyBorder="1"/>
    <xf numFmtId="14" fontId="2" fillId="0" borderId="0" xfId="0" applyNumberFormat="1" applyFont="1"/>
    <xf numFmtId="0" fontId="14" fillId="0" borderId="0" xfId="0" applyFont="1"/>
    <xf numFmtId="0" fontId="14" fillId="0" borderId="7" xfId="0" applyFont="1" applyBorder="1"/>
    <xf numFmtId="0" fontId="14" fillId="0" borderId="0" xfId="0" applyFont="1" applyBorder="1"/>
    <xf numFmtId="0" fontId="14" fillId="0" borderId="4" xfId="0" applyFont="1" applyBorder="1"/>
    <xf numFmtId="0" fontId="14" fillId="0" borderId="5" xfId="0" applyFont="1" applyBorder="1"/>
    <xf numFmtId="0" fontId="13" fillId="5" borderId="1" xfId="0" applyFont="1" applyFill="1" applyBorder="1"/>
    <xf numFmtId="0" fontId="14" fillId="5" borderId="2" xfId="0" applyFont="1" applyFill="1" applyBorder="1"/>
    <xf numFmtId="0" fontId="14" fillId="5" borderId="7" xfId="0" applyFont="1" applyFill="1" applyBorder="1"/>
    <xf numFmtId="0" fontId="14" fillId="5" borderId="0" xfId="0" applyFont="1" applyFill="1" applyBorder="1"/>
    <xf numFmtId="0" fontId="14" fillId="5" borderId="4" xfId="0" applyFont="1" applyFill="1" applyBorder="1"/>
    <xf numFmtId="0" fontId="14" fillId="5" borderId="5" xfId="0" applyFont="1" applyFill="1" applyBorder="1"/>
    <xf numFmtId="0" fontId="14" fillId="5" borderId="0" xfId="0" applyFont="1" applyFill="1"/>
    <xf numFmtId="2" fontId="2" fillId="0" borderId="0" xfId="0" applyNumberFormat="1" applyFont="1"/>
    <xf numFmtId="2" fontId="2" fillId="0" borderId="9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right"/>
    </xf>
    <xf numFmtId="0" fontId="0" fillId="0" borderId="0" xfId="0" applyBorder="1"/>
    <xf numFmtId="1" fontId="2" fillId="3" borderId="13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/>
    <xf numFmtId="0" fontId="0" fillId="0" borderId="5" xfId="0" applyBorder="1"/>
    <xf numFmtId="0" fontId="2" fillId="0" borderId="3" xfId="0" applyFont="1" applyBorder="1"/>
    <xf numFmtId="2" fontId="2" fillId="0" borderId="6" xfId="0" applyNumberFormat="1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Border="1"/>
    <xf numFmtId="0" fontId="15" fillId="0" borderId="0" xfId="0" applyFont="1" applyBorder="1"/>
    <xf numFmtId="1" fontId="14" fillId="0" borderId="14" xfId="0" applyNumberFormat="1" applyFont="1" applyBorder="1"/>
    <xf numFmtId="1" fontId="14" fillId="0" borderId="6" xfId="0" applyNumberFormat="1" applyFont="1" applyBorder="1"/>
    <xf numFmtId="164" fontId="16" fillId="0" borderId="0" xfId="0" applyNumberFormat="1" applyFont="1" applyBorder="1" applyAlignment="1">
      <alignment horizontal="right"/>
    </xf>
    <xf numFmtId="2" fontId="16" fillId="0" borderId="0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" fontId="14" fillId="5" borderId="3" xfId="0" applyNumberFormat="1" applyFont="1" applyFill="1" applyBorder="1"/>
    <xf numFmtId="1" fontId="14" fillId="5" borderId="14" xfId="0" applyNumberFormat="1" applyFont="1" applyFill="1" applyBorder="1"/>
    <xf numFmtId="1" fontId="14" fillId="5" borderId="6" xfId="0" applyNumberFormat="1" applyFont="1" applyFill="1" applyBorder="1"/>
    <xf numFmtId="1" fontId="14" fillId="5" borderId="0" xfId="0" applyNumberFormat="1" applyFont="1" applyFill="1"/>
    <xf numFmtId="1" fontId="13" fillId="0" borderId="3" xfId="0" applyNumberFormat="1" applyFont="1" applyFill="1" applyBorder="1"/>
    <xf numFmtId="1" fontId="14" fillId="0" borderId="0" xfId="0" applyNumberFormat="1" applyFont="1"/>
    <xf numFmtId="0" fontId="13" fillId="0" borderId="0" xfId="0" applyFont="1"/>
    <xf numFmtId="2" fontId="2" fillId="0" borderId="12" xfId="0" applyNumberFormat="1" applyFont="1" applyBorder="1" applyAlignment="1">
      <alignment horizontal="right"/>
    </xf>
    <xf numFmtId="164" fontId="1" fillId="0" borderId="0" xfId="0" applyNumberFormat="1" applyFont="1" applyBorder="1"/>
    <xf numFmtId="168" fontId="2" fillId="0" borderId="0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7" fontId="19" fillId="0" borderId="0" xfId="0" applyNumberFormat="1" applyFont="1" applyAlignment="1">
      <alignment horizontal="center" vertical="center" wrapText="1"/>
    </xf>
    <xf numFmtId="1" fontId="19" fillId="0" borderId="1" xfId="0" applyNumberFormat="1" applyFont="1" applyBorder="1" applyAlignment="1">
      <alignment horizontal="right" vertical="center" wrapText="1"/>
    </xf>
    <xf numFmtId="1" fontId="19" fillId="0" borderId="2" xfId="0" applyNumberFormat="1" applyFont="1" applyBorder="1" applyAlignment="1">
      <alignment horizontal="right" vertical="center" wrapText="1"/>
    </xf>
    <xf numFmtId="2" fontId="19" fillId="0" borderId="3" xfId="0" applyNumberFormat="1" applyFont="1" applyBorder="1" applyAlignment="1">
      <alignment horizontal="right" vertical="center" wrapText="1"/>
    </xf>
    <xf numFmtId="164" fontId="0" fillId="0" borderId="0" xfId="0" applyNumberFormat="1"/>
    <xf numFmtId="1" fontId="19" fillId="0" borderId="7" xfId="0" applyNumberFormat="1" applyFont="1" applyBorder="1" applyAlignment="1">
      <alignment horizontal="right" vertical="center" wrapText="1"/>
    </xf>
    <xf numFmtId="1" fontId="19" fillId="0" borderId="0" xfId="0" applyNumberFormat="1" applyFont="1" applyAlignment="1">
      <alignment horizontal="right" vertical="center" wrapText="1"/>
    </xf>
    <xf numFmtId="2" fontId="19" fillId="0" borderId="14" xfId="0" applyNumberFormat="1" applyFont="1" applyBorder="1" applyAlignment="1">
      <alignment horizontal="right" vertical="center" wrapText="1"/>
    </xf>
    <xf numFmtId="0" fontId="0" fillId="0" borderId="9" xfId="0" applyBorder="1"/>
    <xf numFmtId="1" fontId="19" fillId="0" borderId="4" xfId="0" applyNumberFormat="1" applyFont="1" applyBorder="1" applyAlignment="1">
      <alignment horizontal="right" vertical="center" wrapText="1"/>
    </xf>
    <xf numFmtId="1" fontId="19" fillId="0" borderId="5" xfId="0" applyNumberFormat="1" applyFont="1" applyBorder="1" applyAlignment="1">
      <alignment horizontal="right" vertical="center" wrapText="1"/>
    </xf>
    <xf numFmtId="2" fontId="19" fillId="0" borderId="6" xfId="0" applyNumberFormat="1" applyFont="1" applyBorder="1" applyAlignment="1">
      <alignment horizontal="right" vertical="center" wrapText="1"/>
    </xf>
    <xf numFmtId="0" fontId="0" fillId="0" borderId="9" xfId="0" applyBorder="1" applyAlignment="1">
      <alignment horizontal="center"/>
    </xf>
    <xf numFmtId="2" fontId="0" fillId="0" borderId="13" xfId="0" applyNumberFormat="1" applyBorder="1"/>
    <xf numFmtId="1" fontId="19" fillId="0" borderId="1" xfId="0" applyNumberFormat="1" applyFont="1" applyBorder="1" applyAlignment="1">
      <alignment horizontal="right"/>
    </xf>
    <xf numFmtId="1" fontId="19" fillId="0" borderId="2" xfId="0" applyNumberFormat="1" applyFont="1" applyBorder="1" applyAlignment="1">
      <alignment horizontal="right"/>
    </xf>
    <xf numFmtId="2" fontId="19" fillId="0" borderId="3" xfId="0" applyNumberFormat="1" applyFont="1" applyBorder="1" applyAlignment="1">
      <alignment horizontal="right"/>
    </xf>
    <xf numFmtId="1" fontId="19" fillId="0" borderId="7" xfId="0" applyNumberFormat="1" applyFont="1" applyBorder="1" applyAlignment="1">
      <alignment horizontal="right"/>
    </xf>
    <xf numFmtId="1" fontId="19" fillId="0" borderId="0" xfId="0" applyNumberFormat="1" applyFont="1" applyAlignment="1">
      <alignment horizontal="right"/>
    </xf>
    <xf numFmtId="2" fontId="19" fillId="0" borderId="14" xfId="0" applyNumberFormat="1" applyFont="1" applyBorder="1" applyAlignment="1">
      <alignment horizontal="right"/>
    </xf>
    <xf numFmtId="1" fontId="19" fillId="0" borderId="4" xfId="0" applyNumberFormat="1" applyFont="1" applyBorder="1" applyAlignment="1">
      <alignment horizontal="right"/>
    </xf>
    <xf numFmtId="1" fontId="19" fillId="0" borderId="5" xfId="0" applyNumberFormat="1" applyFont="1" applyBorder="1" applyAlignment="1">
      <alignment horizontal="right"/>
    </xf>
    <xf numFmtId="2" fontId="19" fillId="0" borderId="6" xfId="0" applyNumberFormat="1" applyFont="1" applyBorder="1" applyAlignment="1">
      <alignment horizontal="right"/>
    </xf>
    <xf numFmtId="1" fontId="20" fillId="0" borderId="1" xfId="0" applyNumberFormat="1" applyFont="1" applyBorder="1" applyAlignment="1">
      <alignment horizontal="right" vertical="center" wrapText="1"/>
    </xf>
    <xf numFmtId="1" fontId="20" fillId="0" borderId="7" xfId="0" applyNumberFormat="1" applyFont="1" applyBorder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/>
    </xf>
    <xf numFmtId="2" fontId="20" fillId="0" borderId="1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5" xfId="0" applyNumberFormat="1" applyFont="1" applyBorder="1" applyAlignment="1">
      <alignment horizontal="right" vertical="center" wrapText="1"/>
    </xf>
    <xf numFmtId="2" fontId="20" fillId="0" borderId="6" xfId="0" applyNumberFormat="1" applyFont="1" applyBorder="1" applyAlignment="1">
      <alignment horizontal="right" vertical="center" wrapText="1"/>
    </xf>
    <xf numFmtId="0" fontId="21" fillId="0" borderId="1" xfId="0" applyFont="1" applyBorder="1"/>
    <xf numFmtId="0" fontId="0" fillId="0" borderId="2" xfId="0" applyBorder="1"/>
    <xf numFmtId="2" fontId="0" fillId="0" borderId="3" xfId="0" applyNumberFormat="1" applyBorder="1"/>
    <xf numFmtId="0" fontId="21" fillId="0" borderId="7" xfId="0" applyFont="1" applyBorder="1"/>
    <xf numFmtId="2" fontId="0" fillId="0" borderId="14" xfId="0" applyNumberFormat="1" applyBorder="1"/>
    <xf numFmtId="0" fontId="21" fillId="0" borderId="4" xfId="0" applyFont="1" applyBorder="1"/>
    <xf numFmtId="2" fontId="0" fillId="0" borderId="6" xfId="0" applyNumberFormat="1" applyBorder="1"/>
    <xf numFmtId="0" fontId="10" fillId="0" borderId="9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2" fontId="0" fillId="0" borderId="9" xfId="0" applyNumberFormat="1" applyBorder="1"/>
    <xf numFmtId="1" fontId="2" fillId="4" borderId="10" xfId="0" applyNumberFormat="1" applyFont="1" applyFill="1" applyBorder="1" applyAlignment="1">
      <alignment horizontal="right"/>
    </xf>
    <xf numFmtId="166" fontId="2" fillId="0" borderId="11" xfId="0" applyNumberFormat="1" applyFont="1" applyBorder="1" applyAlignment="1">
      <alignment horizontal="right"/>
    </xf>
    <xf numFmtId="1" fontId="14" fillId="5" borderId="0" xfId="0" applyNumberFormat="1" applyFont="1" applyFill="1" applyBorder="1"/>
    <xf numFmtId="0" fontId="23" fillId="5" borderId="0" xfId="0" applyFont="1" applyFill="1" applyBorder="1"/>
    <xf numFmtId="1" fontId="19" fillId="0" borderId="26" xfId="0" applyNumberFormat="1" applyFont="1" applyBorder="1" applyAlignment="1">
      <alignment horizontal="right" vertical="center" wrapText="1"/>
    </xf>
    <xf numFmtId="1" fontId="19" fillId="0" borderId="12" xfId="0" applyNumberFormat="1" applyFont="1" applyBorder="1" applyAlignment="1">
      <alignment horizontal="right" vertical="center" wrapText="1"/>
    </xf>
    <xf numFmtId="2" fontId="19" fillId="0" borderId="2" xfId="0" applyNumberFormat="1" applyFont="1" applyBorder="1" applyAlignment="1">
      <alignment horizontal="right" vertical="center" wrapText="1"/>
    </xf>
    <xf numFmtId="1" fontId="19" fillId="0" borderId="11" xfId="0" applyNumberFormat="1" applyFont="1" applyBorder="1" applyAlignment="1">
      <alignment horizontal="right" vertical="center" wrapText="1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14" xfId="0" applyFont="1" applyBorder="1"/>
    <xf numFmtId="0" fontId="14" fillId="0" borderId="6" xfId="0" applyFont="1" applyBorder="1"/>
    <xf numFmtId="0" fontId="14" fillId="0" borderId="5" xfId="0" applyFont="1" applyBorder="1" applyAlignment="1">
      <alignment horizontal="center"/>
    </xf>
    <xf numFmtId="0" fontId="14" fillId="0" borderId="12" xfId="0" applyFont="1" applyBorder="1"/>
    <xf numFmtId="0" fontId="14" fillId="0" borderId="26" xfId="0" applyFont="1" applyBorder="1"/>
    <xf numFmtId="0" fontId="14" fillId="0" borderId="11" xfId="0" applyFont="1" applyBorder="1"/>
    <xf numFmtId="0" fontId="14" fillId="0" borderId="2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14" fillId="5" borderId="11" xfId="0" applyNumberFormat="1" applyFont="1" applyFill="1" applyBorder="1"/>
    <xf numFmtId="0" fontId="14" fillId="5" borderId="12" xfId="0" applyFont="1" applyFill="1" applyBorder="1"/>
    <xf numFmtId="1" fontId="14" fillId="0" borderId="3" xfId="0" applyNumberFormat="1" applyFont="1" applyBorder="1"/>
    <xf numFmtId="0" fontId="8" fillId="0" borderId="12" xfId="0" applyFont="1" applyBorder="1"/>
    <xf numFmtId="0" fontId="2" fillId="0" borderId="26" xfId="0" applyFont="1" applyBorder="1"/>
    <xf numFmtId="0" fontId="2" fillId="0" borderId="11" xfId="0" applyFont="1" applyBorder="1"/>
    <xf numFmtId="0" fontId="8" fillId="0" borderId="0" xfId="0" applyFont="1" applyBorder="1" applyAlignment="1">
      <alignment horizontal="center"/>
    </xf>
    <xf numFmtId="0" fontId="13" fillId="4" borderId="12" xfId="0" applyFont="1" applyFill="1" applyBorder="1" applyAlignment="1">
      <alignment vertical="center"/>
    </xf>
    <xf numFmtId="0" fontId="14" fillId="0" borderId="26" xfId="0" applyFont="1" applyBorder="1" applyAlignment="1">
      <alignment wrapText="1"/>
    </xf>
    <xf numFmtId="1" fontId="13" fillId="4" borderId="11" xfId="0" applyNumberFormat="1" applyFont="1" applyFill="1" applyBorder="1" applyAlignment="1">
      <alignment vertical="center"/>
    </xf>
    <xf numFmtId="0" fontId="24" fillId="5" borderId="0" xfId="0" applyFont="1" applyFill="1" applyBorder="1"/>
    <xf numFmtId="1" fontId="24" fillId="5" borderId="0" xfId="0" applyNumberFormat="1" applyFont="1" applyFill="1" applyBorder="1"/>
    <xf numFmtId="2" fontId="24" fillId="5" borderId="0" xfId="0" applyNumberFormat="1" applyFont="1" applyFill="1" applyBorder="1"/>
    <xf numFmtId="0" fontId="9" fillId="0" borderId="0" xfId="0" applyFont="1" applyBorder="1" applyAlignment="1">
      <alignment vertical="center" textRotation="90"/>
    </xf>
    <xf numFmtId="0" fontId="10" fillId="0" borderId="0" xfId="0" applyFont="1" applyBorder="1" applyAlignment="1">
      <alignment vertical="center" textRotation="90"/>
    </xf>
    <xf numFmtId="0" fontId="9" fillId="0" borderId="3" xfId="0" applyFont="1" applyBorder="1" applyAlignment="1">
      <alignment vertical="center" textRotation="90"/>
    </xf>
    <xf numFmtId="0" fontId="10" fillId="0" borderId="14" xfId="0" applyFont="1" applyBorder="1" applyAlignment="1">
      <alignment vertical="center" textRotation="90"/>
    </xf>
    <xf numFmtId="0" fontId="9" fillId="0" borderId="14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10" fillId="0" borderId="6" xfId="0" applyFont="1" applyBorder="1" applyAlignment="1">
      <alignment vertical="center" textRotation="90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59"/>
  <sheetViews>
    <sheetView tabSelected="1" topLeftCell="A123" zoomScale="104" workbookViewId="0">
      <selection activeCell="C142" sqref="C142"/>
    </sheetView>
  </sheetViews>
  <sheetFormatPr baseColWidth="10" defaultColWidth="6.5703125" defaultRowHeight="16"/>
  <cols>
    <col min="1" max="1" width="5" style="166" bestFit="1" customWidth="1"/>
    <col min="2" max="2" width="17.5703125" style="166" bestFit="1" customWidth="1"/>
    <col min="3" max="3" width="12" style="205" bestFit="1" customWidth="1"/>
    <col min="4" max="4" width="1.85546875" style="166" customWidth="1"/>
    <col min="5" max="5" width="9.5703125" style="166" bestFit="1" customWidth="1"/>
    <col min="6" max="6" width="6.5703125" style="166"/>
    <col min="7" max="7" width="11.7109375" style="166" bestFit="1" customWidth="1"/>
    <col min="8" max="8" width="8" style="166" bestFit="1" customWidth="1"/>
    <col min="9" max="9" width="8.42578125" style="166" bestFit="1" customWidth="1"/>
    <col min="10" max="10" width="8.28515625" style="166" bestFit="1" customWidth="1"/>
    <col min="11" max="11" width="11" style="166" bestFit="1" customWidth="1"/>
    <col min="12" max="13" width="8.42578125" style="166" bestFit="1" customWidth="1"/>
    <col min="14" max="16384" width="6.5703125" style="166"/>
  </cols>
  <sheetData>
    <row r="1" spans="1:3">
      <c r="A1" s="171">
        <v>2011</v>
      </c>
      <c r="B1" s="172"/>
      <c r="C1" s="200"/>
    </row>
    <row r="2" spans="1:3">
      <c r="A2" s="173"/>
      <c r="B2" s="270" t="s">
        <v>279</v>
      </c>
      <c r="C2" s="201"/>
    </row>
    <row r="3" spans="1:3">
      <c r="A3" s="173"/>
      <c r="B3" s="174" t="s">
        <v>219</v>
      </c>
      <c r="C3" s="201">
        <v>19094</v>
      </c>
    </row>
    <row r="4" spans="1:3">
      <c r="A4" s="173"/>
      <c r="B4" s="174" t="s">
        <v>220</v>
      </c>
      <c r="C4" s="201">
        <v>3458</v>
      </c>
    </row>
    <row r="5" spans="1:3">
      <c r="A5" s="173"/>
      <c r="B5" s="174" t="s">
        <v>221</v>
      </c>
      <c r="C5" s="201">
        <v>14826</v>
      </c>
    </row>
    <row r="6" spans="1:3">
      <c r="A6" s="173"/>
      <c r="B6" s="174" t="s">
        <v>222</v>
      </c>
      <c r="C6" s="201">
        <v>2719</v>
      </c>
    </row>
    <row r="7" spans="1:3">
      <c r="A7" s="173"/>
      <c r="B7" s="174" t="s">
        <v>223</v>
      </c>
      <c r="C7" s="201">
        <v>4268</v>
      </c>
    </row>
    <row r="8" spans="1:3">
      <c r="A8" s="173"/>
      <c r="B8" s="174" t="s">
        <v>224</v>
      </c>
      <c r="C8" s="201">
        <v>739</v>
      </c>
    </row>
    <row r="9" spans="1:3">
      <c r="A9" s="169"/>
      <c r="B9" s="170" t="s">
        <v>269</v>
      </c>
      <c r="C9" s="196">
        <v>43.75</v>
      </c>
    </row>
    <row r="10" spans="1:3">
      <c r="A10" s="177"/>
      <c r="B10" s="177"/>
      <c r="C10" s="203"/>
    </row>
    <row r="11" spans="1:3">
      <c r="A11" s="171">
        <v>2012</v>
      </c>
      <c r="B11" s="172" t="s">
        <v>226</v>
      </c>
      <c r="C11" s="204">
        <f>29896.3</f>
        <v>29896.3</v>
      </c>
    </row>
    <row r="12" spans="1:3">
      <c r="A12" s="173"/>
      <c r="B12" s="270"/>
      <c r="C12" s="201"/>
    </row>
    <row r="13" spans="1:3">
      <c r="A13" s="173"/>
      <c r="B13" s="174" t="s">
        <v>219</v>
      </c>
      <c r="C13" s="201">
        <f>C15+C17</f>
        <v>19092.556559979079</v>
      </c>
    </row>
    <row r="14" spans="1:3">
      <c r="A14" s="173"/>
      <c r="B14" s="174" t="s">
        <v>248</v>
      </c>
      <c r="C14" s="201">
        <f>C16+C18</f>
        <v>3456.4453923999999</v>
      </c>
    </row>
    <row r="15" spans="1:3">
      <c r="A15" s="173"/>
      <c r="B15" s="174" t="s">
        <v>221</v>
      </c>
      <c r="C15" s="201">
        <f>C5-(C22)*0.87-C19</f>
        <v>14824.556559979077</v>
      </c>
    </row>
    <row r="16" spans="1:3">
      <c r="A16" s="173"/>
      <c r="B16" s="174" t="s">
        <v>222</v>
      </c>
      <c r="C16" s="201">
        <f>C6-C22</f>
        <v>2717.4453923999999</v>
      </c>
    </row>
    <row r="17" spans="1:3">
      <c r="A17" s="173"/>
      <c r="B17" s="174" t="s">
        <v>223</v>
      </c>
      <c r="C17" s="201">
        <f>C7</f>
        <v>4268</v>
      </c>
    </row>
    <row r="18" spans="1:3">
      <c r="A18" s="173"/>
      <c r="B18" s="174" t="s">
        <v>224</v>
      </c>
      <c r="C18" s="201">
        <f>C8</f>
        <v>739</v>
      </c>
    </row>
    <row r="19" spans="1:3">
      <c r="A19" s="173"/>
      <c r="B19" s="174" t="s">
        <v>227</v>
      </c>
      <c r="C19" s="201">
        <f>1.38*(1-EXP(-0.00000228*C11))</f>
        <v>9.0931408922759818E-2</v>
      </c>
    </row>
    <row r="20" spans="1:3">
      <c r="A20" s="173"/>
      <c r="B20" s="174" t="s">
        <v>277</v>
      </c>
      <c r="C20" s="201">
        <f>C19</f>
        <v>9.0931408922759818E-2</v>
      </c>
    </row>
    <row r="21" spans="1:3">
      <c r="A21" s="173"/>
      <c r="B21" s="174" t="s">
        <v>269</v>
      </c>
      <c r="C21" s="201">
        <f>C9+C19</f>
        <v>43.840931408922756</v>
      </c>
    </row>
    <row r="22" spans="1:3">
      <c r="A22" s="173"/>
      <c r="B22" s="174" t="s">
        <v>233</v>
      </c>
      <c r="C22" s="201">
        <f>(0.000052*C11)</f>
        <v>1.5546075999999998</v>
      </c>
    </row>
    <row r="23" spans="1:3">
      <c r="A23" s="175"/>
      <c r="B23" s="176" t="s">
        <v>278</v>
      </c>
      <c r="C23" s="202">
        <f>C22</f>
        <v>1.5546075999999998</v>
      </c>
    </row>
    <row r="24" spans="1:3">
      <c r="A24" s="177"/>
      <c r="B24" s="177"/>
      <c r="C24" s="203"/>
    </row>
    <row r="25" spans="1:3">
      <c r="A25" s="171">
        <v>2013</v>
      </c>
      <c r="B25" s="172" t="s">
        <v>225</v>
      </c>
      <c r="C25" s="204">
        <v>33068</v>
      </c>
    </row>
    <row r="26" spans="1:3">
      <c r="A26" s="173"/>
      <c r="B26" s="270"/>
      <c r="C26" s="201"/>
    </row>
    <row r="27" spans="1:3">
      <c r="A27" s="173"/>
      <c r="B27" s="174" t="s">
        <v>219</v>
      </c>
      <c r="C27" s="201">
        <f>C29+C31</f>
        <v>19090.960344005911</v>
      </c>
    </row>
    <row r="28" spans="1:3">
      <c r="A28" s="173"/>
      <c r="B28" s="174" t="s">
        <v>248</v>
      </c>
      <c r="C28" s="201">
        <f>C30+C32</f>
        <v>3454.7258563999999</v>
      </c>
    </row>
    <row r="29" spans="1:3">
      <c r="A29" s="173"/>
      <c r="B29" s="174" t="s">
        <v>221</v>
      </c>
      <c r="C29" s="201">
        <f>C15-(C36)*0.87-C33</f>
        <v>14822.960344005911</v>
      </c>
    </row>
    <row r="30" spans="1:3">
      <c r="A30" s="173"/>
      <c r="B30" s="174" t="s">
        <v>222</v>
      </c>
      <c r="C30" s="201">
        <f>C16-C36</f>
        <v>2715.7258563999999</v>
      </c>
    </row>
    <row r="31" spans="1:3">
      <c r="A31" s="173"/>
      <c r="B31" s="174" t="s">
        <v>223</v>
      </c>
      <c r="C31" s="201">
        <f>C17</f>
        <v>4268</v>
      </c>
    </row>
    <row r="32" spans="1:3">
      <c r="A32" s="173"/>
      <c r="B32" s="174" t="s">
        <v>224</v>
      </c>
      <c r="C32" s="201">
        <f>C18</f>
        <v>739</v>
      </c>
    </row>
    <row r="33" spans="1:3">
      <c r="A33" s="173"/>
      <c r="B33" s="174" t="s">
        <v>227</v>
      </c>
      <c r="C33" s="201">
        <f>1.38*(1-EXP(-0.00000228*C25))</f>
        <v>0.10021965316704652</v>
      </c>
    </row>
    <row r="34" spans="1:3">
      <c r="A34" s="173"/>
      <c r="B34" s="174" t="s">
        <v>277</v>
      </c>
      <c r="C34" s="201">
        <f>C33+C20</f>
        <v>0.19115106208980634</v>
      </c>
    </row>
    <row r="35" spans="1:3">
      <c r="A35" s="173"/>
      <c r="B35" s="174" t="s">
        <v>269</v>
      </c>
      <c r="C35" s="201">
        <f>C21+C33</f>
        <v>43.941151062089801</v>
      </c>
    </row>
    <row r="36" spans="1:3">
      <c r="A36" s="173"/>
      <c r="B36" s="174" t="s">
        <v>233</v>
      </c>
      <c r="C36" s="201">
        <f>(0.000052*C25)</f>
        <v>1.719536</v>
      </c>
    </row>
    <row r="37" spans="1:3">
      <c r="A37" s="175"/>
      <c r="B37" s="176" t="s">
        <v>278</v>
      </c>
      <c r="C37" s="202">
        <f>C36+C23</f>
        <v>3.2741435999999995</v>
      </c>
    </row>
    <row r="38" spans="1:3">
      <c r="A38" s="174"/>
      <c r="B38" s="174"/>
      <c r="C38" s="269"/>
    </row>
    <row r="39" spans="1:3">
      <c r="A39" s="171">
        <v>2014</v>
      </c>
      <c r="B39" s="172" t="s">
        <v>225</v>
      </c>
      <c r="C39" s="204">
        <f>33.75*1000</f>
        <v>33750</v>
      </c>
    </row>
    <row r="40" spans="1:3">
      <c r="A40" s="173"/>
      <c r="B40" s="270"/>
      <c r="C40" s="201"/>
    </row>
    <row r="41" spans="1:3">
      <c r="A41" s="173"/>
      <c r="B41" s="174" t="s">
        <v>219</v>
      </c>
      <c r="C41" s="201">
        <f>C43+C45</f>
        <v>19089.331285891887</v>
      </c>
    </row>
    <row r="42" spans="1:3">
      <c r="A42" s="173"/>
      <c r="B42" s="174" t="s">
        <v>248</v>
      </c>
      <c r="C42" s="201">
        <f>C44+C46</f>
        <v>3452.9708563999998</v>
      </c>
    </row>
    <row r="43" spans="1:3">
      <c r="A43" s="173"/>
      <c r="B43" s="174" t="s">
        <v>221</v>
      </c>
      <c r="C43" s="201">
        <f>C29-(C50)*0.87-C47</f>
        <v>14821.331285891885</v>
      </c>
    </row>
    <row r="44" spans="1:3">
      <c r="A44" s="173"/>
      <c r="B44" s="174" t="s">
        <v>222</v>
      </c>
      <c r="C44" s="201">
        <f>C30-C50</f>
        <v>2713.9708563999998</v>
      </c>
    </row>
    <row r="45" spans="1:3">
      <c r="A45" s="173"/>
      <c r="B45" s="174" t="s">
        <v>223</v>
      </c>
      <c r="C45" s="201">
        <f>C31</f>
        <v>4268</v>
      </c>
    </row>
    <row r="46" spans="1:3">
      <c r="A46" s="173"/>
      <c r="B46" s="174" t="s">
        <v>224</v>
      </c>
      <c r="C46" s="201">
        <f>C32</f>
        <v>739</v>
      </c>
    </row>
    <row r="47" spans="1:3">
      <c r="A47" s="173"/>
      <c r="B47" s="174" t="s">
        <v>227</v>
      </c>
      <c r="C47" s="201">
        <f>1.38*(1-EXP(-0.00000228*C39))</f>
        <v>0.1022081140259509</v>
      </c>
    </row>
    <row r="48" spans="1:3">
      <c r="A48" s="173"/>
      <c r="B48" s="174" t="s">
        <v>277</v>
      </c>
      <c r="C48" s="201">
        <v>0.05</v>
      </c>
    </row>
    <row r="49" spans="1:3">
      <c r="A49" s="173"/>
      <c r="B49" s="174" t="s">
        <v>269</v>
      </c>
      <c r="C49" s="201">
        <f>C35+C47</f>
        <v>44.04335917611575</v>
      </c>
    </row>
    <row r="50" spans="1:3">
      <c r="A50" s="173"/>
      <c r="B50" s="174" t="s">
        <v>233</v>
      </c>
      <c r="C50" s="201">
        <f>(0.000052*C39)</f>
        <v>1.7549999999999999</v>
      </c>
    </row>
    <row r="51" spans="1:3">
      <c r="A51" s="175"/>
      <c r="B51" s="176" t="s">
        <v>278</v>
      </c>
      <c r="C51" s="202">
        <f>C50+C37</f>
        <v>5.0291435999999994</v>
      </c>
    </row>
    <row r="52" spans="1:3">
      <c r="A52" s="174"/>
      <c r="B52" s="174"/>
      <c r="C52" s="269"/>
    </row>
    <row r="53" spans="1:3">
      <c r="A53" s="171">
        <v>2015</v>
      </c>
      <c r="B53" s="172" t="s">
        <v>230</v>
      </c>
      <c r="C53" s="204">
        <f>32.945907*1000</f>
        <v>32945.906999999999</v>
      </c>
    </row>
    <row r="54" spans="1:3">
      <c r="A54" s="173"/>
      <c r="B54" s="270"/>
      <c r="C54" s="201"/>
    </row>
    <row r="55" spans="1:3">
      <c r="A55" s="173"/>
      <c r="B55" s="174" t="s">
        <v>219</v>
      </c>
      <c r="C55" s="201">
        <f>C57+C59</f>
        <v>19087.740949710693</v>
      </c>
    </row>
    <row r="56" spans="1:3">
      <c r="A56" s="173"/>
      <c r="B56" s="174" t="s">
        <v>248</v>
      </c>
      <c r="C56" s="201">
        <f>C58+C60</f>
        <v>3451.2576692359999</v>
      </c>
    </row>
    <row r="57" spans="1:3">
      <c r="A57" s="173"/>
      <c r="B57" s="174" t="s">
        <v>221</v>
      </c>
      <c r="C57" s="201">
        <f>C43-(C64)*0.87-C61</f>
        <v>14819.740949710695</v>
      </c>
    </row>
    <row r="58" spans="1:3">
      <c r="A58" s="173"/>
      <c r="B58" s="174" t="s">
        <v>222</v>
      </c>
      <c r="C58" s="201">
        <f>C44-C64</f>
        <v>2712.2576692359999</v>
      </c>
    </row>
    <row r="59" spans="1:3">
      <c r="A59" s="173"/>
      <c r="B59" s="174" t="s">
        <v>223</v>
      </c>
      <c r="C59" s="201">
        <f>C45</f>
        <v>4268</v>
      </c>
    </row>
    <row r="60" spans="1:3">
      <c r="A60" s="173"/>
      <c r="B60" s="174" t="s">
        <v>224</v>
      </c>
      <c r="C60" s="201">
        <f>C46</f>
        <v>739</v>
      </c>
    </row>
    <row r="61" spans="1:3">
      <c r="A61" s="173"/>
      <c r="B61" s="174" t="s">
        <v>227</v>
      </c>
      <c r="C61" s="201">
        <f>1.38*(1-EXP(-0.00000228*C53))</f>
        <v>9.9863348510820613E-2</v>
      </c>
    </row>
    <row r="62" spans="1:3">
      <c r="A62" s="173"/>
      <c r="B62" s="174" t="s">
        <v>277</v>
      </c>
      <c r="C62" s="201">
        <f>C61+C48</f>
        <v>0.14986334851082062</v>
      </c>
    </row>
    <row r="63" spans="1:3">
      <c r="A63" s="173"/>
      <c r="B63" s="174" t="s">
        <v>269</v>
      </c>
      <c r="C63" s="201">
        <f>C49+C61</f>
        <v>44.143222524626573</v>
      </c>
    </row>
    <row r="64" spans="1:3">
      <c r="A64" s="173"/>
      <c r="B64" s="174" t="s">
        <v>233</v>
      </c>
      <c r="C64" s="201">
        <f>(0.000052*C53)</f>
        <v>1.7131871639999998</v>
      </c>
    </row>
    <row r="65" spans="1:3">
      <c r="A65" s="175"/>
      <c r="B65" s="176" t="s">
        <v>278</v>
      </c>
      <c r="C65" s="202">
        <f>C64+C51</f>
        <v>6.7423307639999992</v>
      </c>
    </row>
    <row r="66" spans="1:3">
      <c r="A66" s="174"/>
      <c r="B66" s="174"/>
      <c r="C66" s="269"/>
    </row>
    <row r="67" spans="1:3">
      <c r="A67" s="171">
        <v>2016</v>
      </c>
      <c r="B67" s="172" t="s">
        <v>230</v>
      </c>
      <c r="C67" s="204">
        <v>29901.05</v>
      </c>
    </row>
    <row r="68" spans="1:3">
      <c r="A68" s="173"/>
      <c r="B68" s="174"/>
      <c r="C68" s="201"/>
    </row>
    <row r="69" spans="1:3">
      <c r="A69" s="173"/>
      <c r="B69" s="174" t="s">
        <v>219</v>
      </c>
      <c r="C69" s="201">
        <f>C71+C73</f>
        <v>19086.297280839237</v>
      </c>
    </row>
    <row r="70" spans="1:3">
      <c r="A70" s="173"/>
      <c r="B70" s="174" t="s">
        <v>248</v>
      </c>
      <c r="C70" s="201">
        <f>C72+C74</f>
        <v>3449.7028146359999</v>
      </c>
    </row>
    <row r="71" spans="1:3">
      <c r="A71" s="173"/>
      <c r="B71" s="174" t="s">
        <v>221</v>
      </c>
      <c r="C71" s="201">
        <f>C57-(C78)*0.87-C75</f>
        <v>14818.297280839235</v>
      </c>
    </row>
    <row r="72" spans="1:3">
      <c r="A72" s="173"/>
      <c r="B72" s="174" t="s">
        <v>222</v>
      </c>
      <c r="C72" s="201">
        <f>C58-C78</f>
        <v>2710.7028146359999</v>
      </c>
    </row>
    <row r="73" spans="1:3">
      <c r="A73" s="173"/>
      <c r="B73" s="174" t="s">
        <v>223</v>
      </c>
      <c r="C73" s="201">
        <f>C59</f>
        <v>4268</v>
      </c>
    </row>
    <row r="74" spans="1:3">
      <c r="A74" s="173"/>
      <c r="B74" s="174" t="s">
        <v>224</v>
      </c>
      <c r="C74" s="201">
        <f>C60</f>
        <v>739</v>
      </c>
    </row>
    <row r="75" spans="1:3">
      <c r="A75" s="173"/>
      <c r="B75" s="174" t="s">
        <v>227</v>
      </c>
      <c r="C75" s="201">
        <f>1.38*(1-EXP(-0.00000228*C67))</f>
        <v>9.0945369460004671E-2</v>
      </c>
    </row>
    <row r="76" spans="1:3">
      <c r="A76" s="173"/>
      <c r="B76" s="174" t="s">
        <v>277</v>
      </c>
      <c r="C76" s="201">
        <f>C75+C62</f>
        <v>0.24080871797082529</v>
      </c>
    </row>
    <row r="77" spans="1:3">
      <c r="A77" s="173"/>
      <c r="B77" s="174" t="s">
        <v>269</v>
      </c>
      <c r="C77" s="201">
        <f>C63+C75</f>
        <v>44.234167894086575</v>
      </c>
    </row>
    <row r="78" spans="1:3">
      <c r="A78" s="173"/>
      <c r="B78" s="174" t="s">
        <v>233</v>
      </c>
      <c r="C78" s="201">
        <f>(0.000052*C67)</f>
        <v>1.5548545999999999</v>
      </c>
    </row>
    <row r="79" spans="1:3">
      <c r="A79" s="175"/>
      <c r="B79" s="176" t="s">
        <v>278</v>
      </c>
      <c r="C79" s="202">
        <f>C78+C65</f>
        <v>8.2971853639999988</v>
      </c>
    </row>
    <row r="80" spans="1:3">
      <c r="A80" s="177"/>
      <c r="B80" s="177"/>
      <c r="C80" s="203"/>
    </row>
    <row r="81" spans="1:3">
      <c r="A81" s="171">
        <v>2017</v>
      </c>
      <c r="B81" s="172" t="s">
        <v>230</v>
      </c>
      <c r="C81" s="204">
        <v>9942.3469999999998</v>
      </c>
    </row>
    <row r="82" spans="1:3">
      <c r="A82" s="173"/>
      <c r="B82" s="174"/>
      <c r="C82" s="201"/>
    </row>
    <row r="83" spans="1:3">
      <c r="A83" s="173"/>
      <c r="B83" s="174" t="s">
        <v>219</v>
      </c>
      <c r="C83" s="201">
        <f>C85+C87</f>
        <v>19085.816558361923</v>
      </c>
    </row>
    <row r="84" spans="1:3">
      <c r="A84" s="173"/>
      <c r="B84" s="174" t="s">
        <v>248</v>
      </c>
      <c r="C84" s="201">
        <f>C86+C88</f>
        <v>3449.1858125919998</v>
      </c>
    </row>
    <row r="85" spans="1:3">
      <c r="A85" s="173"/>
      <c r="B85" s="174" t="s">
        <v>221</v>
      </c>
      <c r="C85" s="201">
        <f>C71-(C92)*0.87-C89</f>
        <v>14817.816558361923</v>
      </c>
    </row>
    <row r="86" spans="1:3">
      <c r="A86" s="173"/>
      <c r="B86" s="174" t="s">
        <v>222</v>
      </c>
      <c r="C86" s="201">
        <f>C72-C92</f>
        <v>2710.1858125919998</v>
      </c>
    </row>
    <row r="87" spans="1:3">
      <c r="A87" s="173"/>
      <c r="B87" s="174" t="s">
        <v>223</v>
      </c>
      <c r="C87" s="201">
        <f>C73</f>
        <v>4268</v>
      </c>
    </row>
    <row r="88" spans="1:3">
      <c r="A88" s="173"/>
      <c r="B88" s="174" t="s">
        <v>224</v>
      </c>
      <c r="C88" s="201">
        <f>C74</f>
        <v>739</v>
      </c>
    </row>
    <row r="89" spans="1:3">
      <c r="A89" s="173"/>
      <c r="B89" s="174" t="s">
        <v>227</v>
      </c>
      <c r="C89" s="201">
        <f>1.38*(1-EXP(-0.00000228*C81))</f>
        <v>3.0930699033058753E-2</v>
      </c>
    </row>
    <row r="90" spans="1:3">
      <c r="A90" s="173"/>
      <c r="B90" s="174" t="s">
        <v>277</v>
      </c>
      <c r="C90" s="201">
        <f>C89+C76</f>
        <v>0.27173941700388404</v>
      </c>
    </row>
    <row r="91" spans="1:3">
      <c r="A91" s="173"/>
      <c r="B91" s="174" t="s">
        <v>269</v>
      </c>
      <c r="C91" s="201">
        <f>C77+C89</f>
        <v>44.265098593119632</v>
      </c>
    </row>
    <row r="92" spans="1:3">
      <c r="A92" s="173"/>
      <c r="B92" s="174" t="s">
        <v>233</v>
      </c>
      <c r="C92" s="201">
        <f>(0.000052*C81)</f>
        <v>0.51700204399999994</v>
      </c>
    </row>
    <row r="93" spans="1:3">
      <c r="A93" s="175"/>
      <c r="B93" s="176" t="s">
        <v>278</v>
      </c>
      <c r="C93" s="202">
        <f>C92+C79</f>
        <v>8.8141874079999987</v>
      </c>
    </row>
    <row r="94" spans="1:3">
      <c r="A94" s="174"/>
      <c r="B94" s="174"/>
      <c r="C94" s="269"/>
    </row>
    <row r="95" spans="1:3">
      <c r="A95" s="171">
        <v>2018</v>
      </c>
      <c r="B95" s="172" t="s">
        <v>230</v>
      </c>
      <c r="C95" s="204">
        <v>25010</v>
      </c>
    </row>
    <row r="96" spans="1:3">
      <c r="A96" s="173"/>
      <c r="B96" s="174"/>
      <c r="C96" s="201"/>
    </row>
    <row r="97" spans="1:3">
      <c r="A97" s="173"/>
      <c r="B97" s="174" t="s">
        <v>219</v>
      </c>
      <c r="C97" s="201">
        <f>C99+C101</f>
        <v>19084.608616057281</v>
      </c>
    </row>
    <row r="98" spans="1:3">
      <c r="A98" s="173"/>
      <c r="B98" s="174" t="s">
        <v>248</v>
      </c>
      <c r="C98" s="201">
        <f>C100+C102</f>
        <v>3447.885292592</v>
      </c>
    </row>
    <row r="99" spans="1:3">
      <c r="A99" s="173"/>
      <c r="B99" s="174" t="s">
        <v>221</v>
      </c>
      <c r="C99" s="201">
        <f>C85-(C106)*0.87-C103</f>
        <v>14816.60861605728</v>
      </c>
    </row>
    <row r="100" spans="1:3">
      <c r="A100" s="173"/>
      <c r="B100" s="174" t="s">
        <v>222</v>
      </c>
      <c r="C100" s="201">
        <f>C86-C106</f>
        <v>2708.885292592</v>
      </c>
    </row>
    <row r="101" spans="1:3">
      <c r="A101" s="173"/>
      <c r="B101" s="174" t="s">
        <v>223</v>
      </c>
      <c r="C101" s="201">
        <f>C87</f>
        <v>4268</v>
      </c>
    </row>
    <row r="102" spans="1:3">
      <c r="A102" s="173"/>
      <c r="B102" s="174" t="s">
        <v>224</v>
      </c>
      <c r="C102" s="201">
        <f>C88</f>
        <v>739</v>
      </c>
    </row>
    <row r="103" spans="1:3">
      <c r="A103" s="173"/>
      <c r="B103" s="174" t="s">
        <v>227</v>
      </c>
      <c r="C103" s="201">
        <f>1.38*(1-EXP(-0.00000228*C95))</f>
        <v>7.6489904643182796E-2</v>
      </c>
    </row>
    <row r="104" spans="1:3">
      <c r="A104" s="173"/>
      <c r="B104" s="174" t="s">
        <v>277</v>
      </c>
      <c r="C104" s="201">
        <f>C103+C90</f>
        <v>0.34822932164706683</v>
      </c>
    </row>
    <row r="105" spans="1:3">
      <c r="A105" s="173"/>
      <c r="B105" s="174" t="s">
        <v>269</v>
      </c>
      <c r="C105" s="201">
        <f>C91+C103</f>
        <v>44.341588497762814</v>
      </c>
    </row>
    <row r="106" spans="1:3">
      <c r="A106" s="173"/>
      <c r="B106" s="174" t="s">
        <v>233</v>
      </c>
      <c r="C106" s="201">
        <f>(0.000052*C95)</f>
        <v>1.3005199999999999</v>
      </c>
    </row>
    <row r="107" spans="1:3">
      <c r="A107" s="175"/>
      <c r="B107" s="176" t="s">
        <v>278</v>
      </c>
      <c r="C107" s="202">
        <f>C106+C93</f>
        <v>10.114707407999999</v>
      </c>
    </row>
    <row r="108" spans="1:3">
      <c r="A108" s="177"/>
      <c r="B108" s="177"/>
      <c r="C108" s="203"/>
    </row>
    <row r="109" spans="1:3">
      <c r="A109" s="171">
        <v>2019</v>
      </c>
      <c r="B109" s="172" t="s">
        <v>230</v>
      </c>
      <c r="C109" s="204">
        <v>21850</v>
      </c>
    </row>
    <row r="110" spans="1:3">
      <c r="A110" s="173"/>
      <c r="B110" s="270"/>
      <c r="C110" s="201"/>
    </row>
    <row r="111" spans="1:3">
      <c r="A111" s="173"/>
      <c r="B111" s="174" t="s">
        <v>219</v>
      </c>
      <c r="C111" s="201">
        <f>C113+C115</f>
        <v>19083.553057595615</v>
      </c>
    </row>
    <row r="112" spans="1:3">
      <c r="A112" s="173"/>
      <c r="B112" s="174" t="s">
        <v>248</v>
      </c>
      <c r="C112" s="201">
        <f>C114+C116</f>
        <v>3446.7490925920001</v>
      </c>
    </row>
    <row r="113" spans="1:7">
      <c r="A113" s="173"/>
      <c r="B113" s="174" t="s">
        <v>221</v>
      </c>
      <c r="C113" s="201">
        <f>C99-(C120)*0.87-C117</f>
        <v>14815.553057595616</v>
      </c>
    </row>
    <row r="114" spans="1:7">
      <c r="A114" s="173"/>
      <c r="B114" s="174" t="s">
        <v>222</v>
      </c>
      <c r="C114" s="201">
        <f>C100-C120</f>
        <v>2707.7490925920001</v>
      </c>
    </row>
    <row r="115" spans="1:7">
      <c r="A115" s="173"/>
      <c r="B115" s="174" t="s">
        <v>223</v>
      </c>
      <c r="C115" s="201">
        <f>C101</f>
        <v>4268</v>
      </c>
    </row>
    <row r="116" spans="1:7">
      <c r="A116" s="173"/>
      <c r="B116" s="174" t="s">
        <v>224</v>
      </c>
      <c r="C116" s="201">
        <f>C102</f>
        <v>739</v>
      </c>
    </row>
    <row r="117" spans="1:7">
      <c r="A117" s="173"/>
      <c r="B117" s="174" t="s">
        <v>227</v>
      </c>
      <c r="C117" s="201">
        <f>1.38*(1-EXP(-0.00000228*C109))</f>
        <v>6.7064461664556804E-2</v>
      </c>
    </row>
    <row r="118" spans="1:7">
      <c r="A118" s="173"/>
      <c r="B118" s="174" t="s">
        <v>277</v>
      </c>
      <c r="C118" s="201">
        <f>C117+C104</f>
        <v>0.41529378331162364</v>
      </c>
    </row>
    <row r="119" spans="1:7">
      <c r="A119" s="173"/>
      <c r="B119" s="174" t="s">
        <v>269</v>
      </c>
      <c r="C119" s="201">
        <f>C105+C117</f>
        <v>44.408652959427371</v>
      </c>
    </row>
    <row r="120" spans="1:7">
      <c r="A120" s="173"/>
      <c r="B120" s="174" t="s">
        <v>233</v>
      </c>
      <c r="C120" s="201">
        <f>(0.000052*C109)</f>
        <v>1.1361999999999999</v>
      </c>
    </row>
    <row r="121" spans="1:7">
      <c r="A121" s="175"/>
      <c r="B121" s="176" t="s">
        <v>278</v>
      </c>
      <c r="C121" s="202">
        <f>C120+C107</f>
        <v>11.250907408</v>
      </c>
    </row>
    <row r="123" spans="1:7" ht="34" customHeight="1">
      <c r="A123" s="293">
        <v>2020</v>
      </c>
      <c r="B123" s="294" t="s">
        <v>292</v>
      </c>
      <c r="C123" s="295">
        <v>14504.95</v>
      </c>
      <c r="E123" s="206" t="s">
        <v>266</v>
      </c>
      <c r="F123" s="206" t="s">
        <v>267</v>
      </c>
      <c r="G123" s="206" t="s">
        <v>268</v>
      </c>
    </row>
    <row r="124" spans="1:7">
      <c r="A124" s="168"/>
      <c r="B124" s="175" t="s">
        <v>233</v>
      </c>
      <c r="C124" s="202">
        <f>C128</f>
        <v>0.75425739999999997</v>
      </c>
      <c r="E124" s="281" t="s">
        <v>255</v>
      </c>
      <c r="F124" s="282" t="s">
        <v>289</v>
      </c>
      <c r="G124" s="283" t="s">
        <v>288</v>
      </c>
    </row>
    <row r="125" spans="1:7" s="168" customFormat="1">
      <c r="B125" s="296" t="s">
        <v>278</v>
      </c>
      <c r="C125" s="297">
        <f>C128+C121</f>
        <v>12.005164808</v>
      </c>
      <c r="E125" s="276"/>
      <c r="F125" s="276"/>
      <c r="G125" s="276"/>
    </row>
    <row r="126" spans="1:7">
      <c r="A126" s="168"/>
      <c r="B126" s="275" t="s">
        <v>256</v>
      </c>
      <c r="C126" s="288">
        <f>C111</f>
        <v>19083.553057595615</v>
      </c>
      <c r="E126" s="275" t="s">
        <v>249</v>
      </c>
      <c r="F126" s="276" t="s">
        <v>250</v>
      </c>
      <c r="G126" s="277" t="s">
        <v>258</v>
      </c>
    </row>
    <row r="127" spans="1:7">
      <c r="A127" s="168"/>
      <c r="B127" s="167" t="s">
        <v>257</v>
      </c>
      <c r="C127" s="195">
        <f>C112</f>
        <v>3446.7490925920001</v>
      </c>
      <c r="E127" s="167" t="s">
        <v>249</v>
      </c>
      <c r="F127" s="168" t="s">
        <v>250</v>
      </c>
      <c r="G127" s="278" t="s">
        <v>259</v>
      </c>
    </row>
    <row r="128" spans="1:7">
      <c r="A128" s="168"/>
      <c r="B128" s="173" t="s">
        <v>233</v>
      </c>
      <c r="C128" s="201">
        <f>(0.000052*C123)</f>
        <v>0.75425739999999997</v>
      </c>
      <c r="E128" s="167" t="s">
        <v>249</v>
      </c>
      <c r="F128" s="168" t="s">
        <v>250</v>
      </c>
      <c r="G128" s="278" t="s">
        <v>280</v>
      </c>
    </row>
    <row r="129" spans="1:7">
      <c r="A129" s="168"/>
      <c r="B129" s="167" t="s">
        <v>219</v>
      </c>
      <c r="C129" s="195">
        <f>C133+C135</f>
        <v>19082.851961691944</v>
      </c>
      <c r="E129" s="167" t="s">
        <v>249</v>
      </c>
      <c r="F129" s="168" t="s">
        <v>250</v>
      </c>
      <c r="G129" s="278" t="s">
        <v>260</v>
      </c>
    </row>
    <row r="130" spans="1:7">
      <c r="A130" s="168"/>
      <c r="B130" s="167" t="s">
        <v>248</v>
      </c>
      <c r="C130" s="195">
        <f>C134+C136</f>
        <v>3445.9948351920002</v>
      </c>
      <c r="E130" s="169" t="s">
        <v>249</v>
      </c>
      <c r="F130" s="170" t="s">
        <v>250</v>
      </c>
      <c r="G130" s="279" t="s">
        <v>251</v>
      </c>
    </row>
    <row r="131" spans="1:7">
      <c r="A131" s="168"/>
      <c r="B131" s="287" t="s">
        <v>227</v>
      </c>
      <c r="C131" s="286">
        <f>1.38*(1-EXP(-0.00000228*C123))</f>
        <v>4.4891965670856807E-2</v>
      </c>
      <c r="E131" s="281" t="s">
        <v>249</v>
      </c>
      <c r="F131" s="284">
        <v>50</v>
      </c>
      <c r="G131" s="283" t="s">
        <v>282</v>
      </c>
    </row>
    <row r="132" spans="1:7" s="168" customFormat="1">
      <c r="B132" s="296" t="s">
        <v>277</v>
      </c>
      <c r="C132" s="297">
        <f>C131+C118</f>
        <v>0.46018574898248044</v>
      </c>
      <c r="F132" s="285"/>
    </row>
    <row r="133" spans="1:7">
      <c r="A133" s="168"/>
      <c r="B133" s="275" t="s">
        <v>221</v>
      </c>
      <c r="C133" s="288">
        <f>C113-C128*0.87-(C131)</f>
        <v>14814.851961691946</v>
      </c>
      <c r="E133" s="275" t="s">
        <v>252</v>
      </c>
      <c r="F133" s="276" t="s">
        <v>253</v>
      </c>
      <c r="G133" s="277" t="s">
        <v>285</v>
      </c>
    </row>
    <row r="134" spans="1:7">
      <c r="A134" s="168"/>
      <c r="B134" s="167" t="s">
        <v>222</v>
      </c>
      <c r="C134" s="195">
        <f>C114-C128</f>
        <v>2706.9948351920002</v>
      </c>
      <c r="E134" s="167" t="s">
        <v>252</v>
      </c>
      <c r="F134" s="168" t="s">
        <v>253</v>
      </c>
      <c r="G134" s="278" t="s">
        <v>286</v>
      </c>
    </row>
    <row r="135" spans="1:7">
      <c r="A135" s="168"/>
      <c r="B135" s="167" t="s">
        <v>223</v>
      </c>
      <c r="C135" s="195">
        <f>C115</f>
        <v>4268</v>
      </c>
      <c r="E135" s="167" t="s">
        <v>252</v>
      </c>
      <c r="F135" s="168" t="s">
        <v>254</v>
      </c>
      <c r="G135" s="278" t="s">
        <v>285</v>
      </c>
    </row>
    <row r="136" spans="1:7">
      <c r="A136" s="168"/>
      <c r="B136" s="167" t="s">
        <v>224</v>
      </c>
      <c r="C136" s="195">
        <f>C116</f>
        <v>739</v>
      </c>
      <c r="E136" s="167" t="s">
        <v>252</v>
      </c>
      <c r="F136" s="168" t="s">
        <v>254</v>
      </c>
      <c r="G136" s="278" t="s">
        <v>286</v>
      </c>
    </row>
    <row r="137" spans="1:7">
      <c r="A137" s="168"/>
      <c r="B137" s="167" t="s">
        <v>262</v>
      </c>
      <c r="C137" s="195">
        <f>C129+7</f>
        <v>19089.851961691944</v>
      </c>
      <c r="E137" s="167" t="s">
        <v>252</v>
      </c>
      <c r="F137" s="285" t="s">
        <v>290</v>
      </c>
      <c r="G137" s="278" t="s">
        <v>283</v>
      </c>
    </row>
    <row r="138" spans="1:7">
      <c r="A138" s="168"/>
      <c r="B138" s="169" t="s">
        <v>261</v>
      </c>
      <c r="C138" s="196">
        <f>C130+7</f>
        <v>3452.9948351920002</v>
      </c>
      <c r="E138" s="169" t="s">
        <v>252</v>
      </c>
      <c r="F138" s="280" t="s">
        <v>290</v>
      </c>
      <c r="G138" s="279" t="s">
        <v>284</v>
      </c>
    </row>
    <row r="139" spans="1:7">
      <c r="A139" s="168"/>
      <c r="B139" s="175" t="s">
        <v>269</v>
      </c>
      <c r="C139" s="202">
        <f>C119+C131</f>
        <v>44.453544925098228</v>
      </c>
      <c r="E139" s="281" t="s">
        <v>252</v>
      </c>
      <c r="F139" s="284" t="s">
        <v>287</v>
      </c>
      <c r="G139" s="283" t="s">
        <v>281</v>
      </c>
    </row>
    <row r="141" spans="1:7" ht="34">
      <c r="A141" s="293">
        <v>2021</v>
      </c>
      <c r="B141" s="294" t="s">
        <v>292</v>
      </c>
      <c r="C141" s="295">
        <v>1</v>
      </c>
      <c r="E141" s="206" t="s">
        <v>266</v>
      </c>
      <c r="F141" s="206" t="s">
        <v>267</v>
      </c>
      <c r="G141" s="206" t="s">
        <v>268</v>
      </c>
    </row>
    <row r="142" spans="1:7">
      <c r="A142" s="168"/>
      <c r="B142" s="175" t="s">
        <v>233</v>
      </c>
      <c r="C142" s="202">
        <f>C146</f>
        <v>5.1999999999999997E-5</v>
      </c>
      <c r="E142" s="281" t="s">
        <v>255</v>
      </c>
      <c r="F142" s="282" t="s">
        <v>289</v>
      </c>
      <c r="G142" s="283" t="s">
        <v>288</v>
      </c>
    </row>
    <row r="143" spans="1:7">
      <c r="A143" s="168"/>
      <c r="B143" s="296" t="s">
        <v>278</v>
      </c>
      <c r="C143" s="297">
        <f>C146+C125</f>
        <v>12.005216808</v>
      </c>
      <c r="D143" s="168"/>
      <c r="E143" s="276"/>
      <c r="F143" s="276"/>
      <c r="G143" s="276"/>
    </row>
    <row r="144" spans="1:7">
      <c r="A144" s="168"/>
      <c r="B144" s="275" t="s">
        <v>256</v>
      </c>
      <c r="C144" s="288">
        <f>C133+C135</f>
        <v>19082.851961691944</v>
      </c>
      <c r="E144" s="275" t="s">
        <v>249</v>
      </c>
      <c r="F144" s="276" t="s">
        <v>250</v>
      </c>
      <c r="G144" s="277" t="s">
        <v>258</v>
      </c>
    </row>
    <row r="145" spans="1:7">
      <c r="A145" s="168"/>
      <c r="B145" s="167" t="s">
        <v>257</v>
      </c>
      <c r="C145" s="195">
        <f>C134+C136</f>
        <v>3445.9948351920002</v>
      </c>
      <c r="E145" s="167" t="s">
        <v>249</v>
      </c>
      <c r="F145" s="168" t="s">
        <v>250</v>
      </c>
      <c r="G145" s="278" t="s">
        <v>259</v>
      </c>
    </row>
    <row r="146" spans="1:7">
      <c r="A146" s="168"/>
      <c r="B146" s="173" t="s">
        <v>233</v>
      </c>
      <c r="C146" s="201">
        <f>(0.000052*C141)</f>
        <v>5.1999999999999997E-5</v>
      </c>
      <c r="E146" s="167" t="s">
        <v>249</v>
      </c>
      <c r="F146" s="168" t="s">
        <v>250</v>
      </c>
      <c r="G146" s="278" t="s">
        <v>280</v>
      </c>
    </row>
    <row r="147" spans="1:7">
      <c r="A147" s="168"/>
      <c r="B147" s="167" t="s">
        <v>219</v>
      </c>
      <c r="C147" s="195">
        <f>C151+C153</f>
        <v>19082.851913305549</v>
      </c>
      <c r="E147" s="167" t="s">
        <v>249</v>
      </c>
      <c r="F147" s="168" t="s">
        <v>250</v>
      </c>
      <c r="G147" s="278" t="s">
        <v>260</v>
      </c>
    </row>
    <row r="148" spans="1:7">
      <c r="A148" s="168"/>
      <c r="B148" s="167" t="s">
        <v>248</v>
      </c>
      <c r="C148" s="195">
        <f>C152+C154</f>
        <v>3445.9947831920003</v>
      </c>
      <c r="E148" s="169" t="s">
        <v>249</v>
      </c>
      <c r="F148" s="170" t="s">
        <v>250</v>
      </c>
      <c r="G148" s="279" t="s">
        <v>251</v>
      </c>
    </row>
    <row r="149" spans="1:7">
      <c r="A149" s="168"/>
      <c r="B149" s="287" t="s">
        <v>227</v>
      </c>
      <c r="C149" s="286">
        <f>1.38*(1-EXP(-0.00000228*C141))</f>
        <v>3.146396413058472E-6</v>
      </c>
      <c r="E149" s="281" t="s">
        <v>249</v>
      </c>
      <c r="F149" s="284">
        <v>50</v>
      </c>
      <c r="G149" s="283" t="s">
        <v>282</v>
      </c>
    </row>
    <row r="150" spans="1:7">
      <c r="A150" s="168"/>
      <c r="B150" s="296" t="s">
        <v>277</v>
      </c>
      <c r="C150" s="298">
        <f>C149+C132</f>
        <v>0.46018889537889351</v>
      </c>
      <c r="D150" s="168"/>
      <c r="E150" s="168"/>
      <c r="F150" s="285"/>
      <c r="G150" s="168"/>
    </row>
    <row r="151" spans="1:7">
      <c r="A151" s="168"/>
      <c r="B151" s="275" t="s">
        <v>221</v>
      </c>
      <c r="C151" s="288">
        <f>C133-C146*0.87-(C149)</f>
        <v>14814.851913305549</v>
      </c>
      <c r="E151" s="275" t="s">
        <v>252</v>
      </c>
      <c r="F151" s="276" t="s">
        <v>253</v>
      </c>
      <c r="G151" s="277" t="s">
        <v>285</v>
      </c>
    </row>
    <row r="152" spans="1:7">
      <c r="A152" s="168"/>
      <c r="B152" s="167" t="s">
        <v>222</v>
      </c>
      <c r="C152" s="195">
        <f>C134-C146</f>
        <v>2706.9947831920003</v>
      </c>
      <c r="E152" s="167" t="s">
        <v>252</v>
      </c>
      <c r="F152" s="168" t="s">
        <v>253</v>
      </c>
      <c r="G152" s="278" t="s">
        <v>286</v>
      </c>
    </row>
    <row r="153" spans="1:7">
      <c r="A153" s="168"/>
      <c r="B153" s="167" t="s">
        <v>223</v>
      </c>
      <c r="C153" s="195">
        <f>C135</f>
        <v>4268</v>
      </c>
      <c r="E153" s="167" t="s">
        <v>252</v>
      </c>
      <c r="F153" s="168" t="s">
        <v>254</v>
      </c>
      <c r="G153" s="278" t="s">
        <v>285</v>
      </c>
    </row>
    <row r="154" spans="1:7">
      <c r="A154" s="168"/>
      <c r="B154" s="167" t="s">
        <v>224</v>
      </c>
      <c r="C154" s="195">
        <f>C136</f>
        <v>739</v>
      </c>
      <c r="E154" s="167" t="s">
        <v>252</v>
      </c>
      <c r="F154" s="168" t="s">
        <v>254</v>
      </c>
      <c r="G154" s="278" t="s">
        <v>286</v>
      </c>
    </row>
    <row r="155" spans="1:7">
      <c r="A155" s="168"/>
      <c r="B155" s="167" t="s">
        <v>262</v>
      </c>
      <c r="C155" s="195">
        <f>C147+7</f>
        <v>19089.851913305549</v>
      </c>
      <c r="E155" s="167" t="s">
        <v>252</v>
      </c>
      <c r="F155" s="285" t="s">
        <v>290</v>
      </c>
      <c r="G155" s="278" t="s">
        <v>283</v>
      </c>
    </row>
    <row r="156" spans="1:7">
      <c r="A156" s="168"/>
      <c r="B156" s="169" t="s">
        <v>261</v>
      </c>
      <c r="C156" s="196">
        <f>C148+7</f>
        <v>3452.9947831920003</v>
      </c>
      <c r="E156" s="169" t="s">
        <v>252</v>
      </c>
      <c r="F156" s="280" t="s">
        <v>290</v>
      </c>
      <c r="G156" s="279" t="s">
        <v>284</v>
      </c>
    </row>
    <row r="157" spans="1:7">
      <c r="A157" s="168"/>
      <c r="B157" s="175" t="s">
        <v>269</v>
      </c>
      <c r="C157" s="202">
        <f>C139+C149</f>
        <v>44.453548071494644</v>
      </c>
      <c r="E157" s="281" t="s">
        <v>252</v>
      </c>
      <c r="F157" s="284" t="s">
        <v>287</v>
      </c>
      <c r="G157" s="283" t="s">
        <v>281</v>
      </c>
    </row>
    <row r="158" spans="1:7">
      <c r="C158" s="166"/>
    </row>
    <row r="159" spans="1:7">
      <c r="A159" s="167"/>
      <c r="C159" s="166"/>
    </row>
  </sheetData>
  <phoneticPr fontId="4" type="noConversion"/>
  <pageMargins left="0.75" right="0.75" top="1" bottom="1" header="0.5" footer="0.5"/>
  <pageSetup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599-1735-4749-8CF0-F099D9C6B6FA}">
  <dimension ref="A1:F169"/>
  <sheetViews>
    <sheetView topLeftCell="A120" workbookViewId="0">
      <selection activeCell="D140" sqref="D140"/>
    </sheetView>
  </sheetViews>
  <sheetFormatPr baseColWidth="10" defaultRowHeight="14"/>
  <cols>
    <col min="1" max="1" width="7.42578125" customWidth="1"/>
    <col min="2" max="4" width="8.42578125" customWidth="1"/>
    <col min="5" max="5" width="2.7109375" customWidth="1"/>
    <col min="6" max="6" width="7.42578125" customWidth="1"/>
  </cols>
  <sheetData>
    <row r="1" spans="1:6" ht="35" customHeight="1">
      <c r="A1" s="222" t="s">
        <v>270</v>
      </c>
      <c r="B1" s="223" t="s">
        <v>271</v>
      </c>
      <c r="C1" s="223" t="s">
        <v>272</v>
      </c>
      <c r="D1" s="224" t="s">
        <v>273</v>
      </c>
      <c r="E1" s="225"/>
      <c r="F1" s="265" t="s">
        <v>275</v>
      </c>
    </row>
    <row r="2" spans="1:6" ht="16">
      <c r="A2" s="226">
        <v>38898</v>
      </c>
      <c r="B2" s="227">
        <v>8</v>
      </c>
      <c r="C2" s="228">
        <v>6</v>
      </c>
      <c r="D2" s="229">
        <v>2.1800000000000002</v>
      </c>
      <c r="E2" s="230"/>
      <c r="F2" s="264" t="s">
        <v>11</v>
      </c>
    </row>
    <row r="3" spans="1:6" ht="16">
      <c r="A3" s="226">
        <v>38929</v>
      </c>
      <c r="B3" s="231">
        <v>28</v>
      </c>
      <c r="C3" s="232">
        <v>10</v>
      </c>
      <c r="D3" s="233">
        <v>3.88</v>
      </c>
      <c r="E3" s="230"/>
      <c r="F3" s="234"/>
    </row>
    <row r="4" spans="1:6" ht="16">
      <c r="A4" s="226">
        <v>38960</v>
      </c>
      <c r="B4" s="231">
        <v>61</v>
      </c>
      <c r="C4" s="232">
        <v>12</v>
      </c>
      <c r="D4" s="233">
        <v>5.34</v>
      </c>
      <c r="E4" s="230"/>
      <c r="F4" s="234"/>
    </row>
    <row r="5" spans="1:6" ht="16">
      <c r="A5" s="226">
        <v>38990</v>
      </c>
      <c r="B5" s="231">
        <v>66</v>
      </c>
      <c r="C5" s="232">
        <v>14</v>
      </c>
      <c r="D5" s="233">
        <v>2.17</v>
      </c>
      <c r="E5" s="230"/>
      <c r="F5" s="234"/>
    </row>
    <row r="6" spans="1:6" ht="16">
      <c r="A6" s="226">
        <v>39021</v>
      </c>
      <c r="B6" s="231">
        <v>42</v>
      </c>
      <c r="C6" s="232">
        <v>13</v>
      </c>
      <c r="D6" s="233">
        <v>5.78</v>
      </c>
      <c r="E6" s="230"/>
      <c r="F6" s="234"/>
    </row>
    <row r="7" spans="1:6" ht="16">
      <c r="A7" s="226">
        <v>39051</v>
      </c>
      <c r="B7" s="231">
        <v>23</v>
      </c>
      <c r="C7" s="232">
        <v>8</v>
      </c>
      <c r="D7" s="233">
        <v>1.45</v>
      </c>
      <c r="E7" s="230"/>
      <c r="F7" s="234"/>
    </row>
    <row r="8" spans="1:6" ht="16">
      <c r="A8" s="226">
        <v>39082</v>
      </c>
      <c r="B8" s="231">
        <v>0</v>
      </c>
      <c r="C8" s="232">
        <v>4</v>
      </c>
      <c r="D8" s="233">
        <v>0</v>
      </c>
      <c r="E8" s="230"/>
      <c r="F8" s="234"/>
    </row>
    <row r="9" spans="1:6" ht="16">
      <c r="A9" s="226">
        <v>39113</v>
      </c>
      <c r="B9" s="231">
        <v>57</v>
      </c>
      <c r="C9" s="232">
        <v>21</v>
      </c>
      <c r="D9" s="233">
        <v>5.71</v>
      </c>
      <c r="E9" s="230"/>
      <c r="F9" s="234"/>
    </row>
    <row r="10" spans="1:6" ht="16">
      <c r="A10" s="226">
        <v>39141</v>
      </c>
      <c r="B10" s="231">
        <v>52</v>
      </c>
      <c r="C10" s="232">
        <v>21</v>
      </c>
      <c r="D10" s="233">
        <v>19.64</v>
      </c>
      <c r="E10" s="230"/>
      <c r="F10" s="234"/>
    </row>
    <row r="11" spans="1:6" ht="16">
      <c r="A11" s="226">
        <v>39172</v>
      </c>
      <c r="B11" s="231">
        <v>68</v>
      </c>
      <c r="C11" s="232">
        <v>22</v>
      </c>
      <c r="D11" s="233">
        <v>13.05</v>
      </c>
      <c r="E11" s="230"/>
      <c r="F11" s="234"/>
    </row>
    <row r="12" spans="1:6" ht="16">
      <c r="A12" s="226">
        <v>39202</v>
      </c>
      <c r="B12" s="231">
        <v>60</v>
      </c>
      <c r="C12" s="232">
        <v>15</v>
      </c>
      <c r="D12" s="233">
        <v>4.3</v>
      </c>
      <c r="E12" s="230"/>
      <c r="F12" s="234"/>
    </row>
    <row r="13" spans="1:6" ht="16">
      <c r="A13" s="226">
        <v>39233</v>
      </c>
      <c r="B13" s="235">
        <v>23</v>
      </c>
      <c r="C13" s="236">
        <v>10</v>
      </c>
      <c r="D13" s="237">
        <v>2.09</v>
      </c>
      <c r="E13" s="230"/>
      <c r="F13" s="234"/>
    </row>
    <row r="14" spans="1:6" ht="16">
      <c r="A14" s="226"/>
      <c r="B14" s="272">
        <f>SUM(B2:B13)</f>
        <v>488</v>
      </c>
      <c r="C14" s="271">
        <f t="shared" ref="C14:D14" si="0">SUM(C2:C13)</f>
        <v>156</v>
      </c>
      <c r="D14" s="274">
        <f t="shared" si="0"/>
        <v>65.59</v>
      </c>
      <c r="E14" s="230"/>
      <c r="F14" s="234"/>
    </row>
    <row r="15" spans="1:6" ht="16">
      <c r="A15" s="226"/>
      <c r="B15" s="228"/>
      <c r="C15" s="228"/>
      <c r="D15" s="273"/>
      <c r="E15" s="230"/>
      <c r="F15" s="234"/>
    </row>
    <row r="16" spans="1:6" ht="16">
      <c r="A16" s="226">
        <v>39263</v>
      </c>
      <c r="B16" s="227">
        <v>14</v>
      </c>
      <c r="C16" s="228">
        <v>10</v>
      </c>
      <c r="D16" s="229">
        <v>2.31</v>
      </c>
      <c r="E16" s="230"/>
      <c r="F16" s="234"/>
    </row>
    <row r="17" spans="1:6" ht="16">
      <c r="A17" s="226">
        <v>39294</v>
      </c>
      <c r="B17" s="231">
        <v>26</v>
      </c>
      <c r="C17" s="232">
        <v>12</v>
      </c>
      <c r="D17" s="233">
        <v>2.4500000000000002</v>
      </c>
      <c r="E17" s="230"/>
      <c r="F17" s="234"/>
    </row>
    <row r="18" spans="1:6" ht="16">
      <c r="A18" s="226">
        <v>39325</v>
      </c>
      <c r="B18" s="231">
        <v>76</v>
      </c>
      <c r="C18" s="232">
        <v>13</v>
      </c>
      <c r="D18" s="233">
        <v>2.4300000000000002</v>
      </c>
      <c r="E18" s="230"/>
      <c r="F18" s="234"/>
    </row>
    <row r="19" spans="1:6" ht="16">
      <c r="A19" s="226">
        <v>39355</v>
      </c>
      <c r="B19" s="231">
        <v>50</v>
      </c>
      <c r="C19" s="232">
        <v>18</v>
      </c>
      <c r="D19" s="233">
        <v>2.67</v>
      </c>
      <c r="E19" s="230"/>
      <c r="F19" s="234"/>
    </row>
    <row r="20" spans="1:6" ht="16">
      <c r="A20" s="226">
        <v>39386</v>
      </c>
      <c r="B20" s="231">
        <v>50</v>
      </c>
      <c r="C20" s="232">
        <v>17</v>
      </c>
      <c r="D20" s="233">
        <v>2.98</v>
      </c>
      <c r="E20" s="230"/>
      <c r="F20" s="234"/>
    </row>
    <row r="21" spans="1:6" ht="16">
      <c r="A21" s="226">
        <v>39416</v>
      </c>
      <c r="B21" s="231">
        <v>14</v>
      </c>
      <c r="C21" s="232">
        <v>8</v>
      </c>
      <c r="D21" s="233">
        <v>2.16</v>
      </c>
      <c r="E21" s="230"/>
      <c r="F21" s="234"/>
    </row>
    <row r="22" spans="1:6" ht="16">
      <c r="A22" s="226">
        <v>39447</v>
      </c>
      <c r="B22" s="231">
        <v>15</v>
      </c>
      <c r="C22" s="232">
        <v>13</v>
      </c>
      <c r="D22" s="233">
        <v>1.53</v>
      </c>
      <c r="E22" s="230"/>
      <c r="F22" s="234"/>
    </row>
    <row r="23" spans="1:6" ht="16">
      <c r="A23" s="226">
        <v>39478</v>
      </c>
      <c r="B23" s="231">
        <v>42</v>
      </c>
      <c r="C23" s="232">
        <v>17</v>
      </c>
      <c r="D23" s="233">
        <v>3.11</v>
      </c>
      <c r="E23" s="230"/>
      <c r="F23" s="234"/>
    </row>
    <row r="24" spans="1:6" ht="16">
      <c r="A24" s="226">
        <v>39507</v>
      </c>
      <c r="B24" s="231">
        <v>47</v>
      </c>
      <c r="C24" s="232">
        <v>18</v>
      </c>
      <c r="D24" s="233">
        <v>2.66</v>
      </c>
      <c r="E24" s="230"/>
      <c r="F24" s="234"/>
    </row>
    <row r="25" spans="1:6" ht="16">
      <c r="A25" s="226">
        <v>39538</v>
      </c>
      <c r="B25" s="231">
        <v>46</v>
      </c>
      <c r="C25" s="232">
        <v>15</v>
      </c>
      <c r="D25" s="233">
        <v>2.97</v>
      </c>
      <c r="E25" s="230"/>
      <c r="F25" s="234"/>
    </row>
    <row r="26" spans="1:6" ht="16">
      <c r="A26" s="226">
        <v>39568</v>
      </c>
      <c r="B26" s="231">
        <v>41</v>
      </c>
      <c r="C26" s="232">
        <v>16</v>
      </c>
      <c r="D26" s="233">
        <v>2.9</v>
      </c>
      <c r="E26" s="230"/>
      <c r="F26" s="234"/>
    </row>
    <row r="27" spans="1:6" ht="16">
      <c r="A27" s="226">
        <v>39599</v>
      </c>
      <c r="B27" s="235">
        <v>22</v>
      </c>
      <c r="C27" s="236">
        <v>10</v>
      </c>
      <c r="D27" s="237">
        <v>1.72</v>
      </c>
      <c r="E27" s="230"/>
      <c r="F27" s="234"/>
    </row>
    <row r="28" spans="1:6" ht="16">
      <c r="A28" s="226"/>
      <c r="B28" s="272">
        <f>SUM(B16:B27)</f>
        <v>443</v>
      </c>
      <c r="C28" s="271">
        <f t="shared" ref="C28" si="1">SUM(C16:C27)</f>
        <v>167</v>
      </c>
      <c r="D28" s="274">
        <f t="shared" ref="D28" si="2">SUM(D16:D27)</f>
        <v>29.889999999999997</v>
      </c>
      <c r="E28" s="230"/>
      <c r="F28" s="234"/>
    </row>
    <row r="29" spans="1:6" ht="16">
      <c r="A29" s="226"/>
      <c r="B29" s="228"/>
      <c r="C29" s="228"/>
      <c r="D29" s="273"/>
      <c r="E29" s="230"/>
      <c r="F29" s="234"/>
    </row>
    <row r="30" spans="1:6" ht="16">
      <c r="A30" s="226">
        <v>39629</v>
      </c>
      <c r="B30" s="227">
        <v>14</v>
      </c>
      <c r="C30" s="228">
        <v>10</v>
      </c>
      <c r="D30" s="229">
        <v>0.97</v>
      </c>
      <c r="E30" s="230"/>
      <c r="F30" s="234"/>
    </row>
    <row r="31" spans="1:6" ht="16">
      <c r="A31" s="226">
        <v>39660</v>
      </c>
      <c r="B31" s="231">
        <v>18</v>
      </c>
      <c r="C31" s="232">
        <v>10</v>
      </c>
      <c r="D31" s="233">
        <v>1.69</v>
      </c>
      <c r="E31" s="230"/>
      <c r="F31" s="234"/>
    </row>
    <row r="32" spans="1:6" ht="16">
      <c r="A32" s="226">
        <v>39691</v>
      </c>
      <c r="B32" s="231">
        <v>48</v>
      </c>
      <c r="C32" s="232">
        <v>12</v>
      </c>
      <c r="D32" s="233">
        <v>2.44</v>
      </c>
      <c r="E32" s="230"/>
      <c r="F32" s="234"/>
    </row>
    <row r="33" spans="1:6" ht="16">
      <c r="A33" s="226">
        <v>39721</v>
      </c>
      <c r="B33" s="231">
        <v>41</v>
      </c>
      <c r="C33" s="232">
        <v>14</v>
      </c>
      <c r="D33" s="233">
        <v>1.98</v>
      </c>
      <c r="E33" s="230"/>
      <c r="F33" s="234"/>
    </row>
    <row r="34" spans="1:6" ht="16">
      <c r="A34" s="226">
        <v>39752</v>
      </c>
      <c r="B34" s="231">
        <v>37</v>
      </c>
      <c r="C34" s="232">
        <v>14</v>
      </c>
      <c r="D34" s="233">
        <v>3.71</v>
      </c>
      <c r="E34" s="230"/>
      <c r="F34" s="238"/>
    </row>
    <row r="35" spans="1:6" ht="16">
      <c r="A35" s="226">
        <v>39782</v>
      </c>
      <c r="B35" s="231">
        <v>66</v>
      </c>
      <c r="C35" s="232">
        <v>11</v>
      </c>
      <c r="D35" s="233">
        <v>2.08</v>
      </c>
      <c r="E35" s="230"/>
      <c r="F35" s="239">
        <f>SUM(D2:D35)</f>
        <v>203.82999999999998</v>
      </c>
    </row>
    <row r="36" spans="1:6" ht="16">
      <c r="A36" s="226">
        <v>39813</v>
      </c>
      <c r="B36" s="231">
        <v>19</v>
      </c>
      <c r="C36" s="232">
        <v>12</v>
      </c>
      <c r="D36" s="233">
        <v>1.74</v>
      </c>
      <c r="E36" s="230"/>
      <c r="F36" s="264" t="s">
        <v>12</v>
      </c>
    </row>
    <row r="37" spans="1:6" ht="16">
      <c r="A37" s="226">
        <v>39844</v>
      </c>
      <c r="B37" s="231">
        <v>111</v>
      </c>
      <c r="C37" s="232">
        <v>23</v>
      </c>
      <c r="D37" s="233">
        <v>6.97</v>
      </c>
      <c r="E37" s="230"/>
      <c r="F37" s="234"/>
    </row>
    <row r="38" spans="1:6" ht="16">
      <c r="A38" s="226">
        <v>39872</v>
      </c>
      <c r="B38" s="231">
        <v>35</v>
      </c>
      <c r="C38" s="232">
        <v>15</v>
      </c>
      <c r="D38" s="233">
        <v>2</v>
      </c>
      <c r="E38" s="230"/>
      <c r="F38" s="234"/>
    </row>
    <row r="39" spans="1:6" ht="16">
      <c r="A39" s="226">
        <v>39903</v>
      </c>
      <c r="B39" s="231">
        <v>57</v>
      </c>
      <c r="C39" s="232">
        <v>22</v>
      </c>
      <c r="D39" s="233">
        <v>5.04</v>
      </c>
      <c r="E39" s="230"/>
      <c r="F39" s="234"/>
    </row>
    <row r="40" spans="1:6" ht="16">
      <c r="A40" s="226">
        <v>39933</v>
      </c>
      <c r="B40" s="231">
        <v>37</v>
      </c>
      <c r="C40" s="232">
        <v>14</v>
      </c>
      <c r="D40" s="233">
        <v>3.73</v>
      </c>
      <c r="E40" s="230"/>
      <c r="F40" s="234"/>
    </row>
    <row r="41" spans="1:6" ht="16">
      <c r="A41" s="226">
        <v>39964</v>
      </c>
      <c r="B41" s="235">
        <v>12</v>
      </c>
      <c r="C41" s="236">
        <v>5</v>
      </c>
      <c r="D41" s="237">
        <v>0.67</v>
      </c>
      <c r="E41" s="230"/>
      <c r="F41" s="234"/>
    </row>
    <row r="42" spans="1:6" ht="16">
      <c r="A42" s="226"/>
      <c r="B42" s="272">
        <f>SUM(B30:B41)</f>
        <v>495</v>
      </c>
      <c r="C42" s="271">
        <f t="shared" ref="C42" si="3">SUM(C30:C41)</f>
        <v>162</v>
      </c>
      <c r="D42" s="274">
        <f t="shared" ref="D42" si="4">SUM(D30:D41)</f>
        <v>33.019999999999996</v>
      </c>
      <c r="E42" s="230"/>
      <c r="F42" s="234"/>
    </row>
    <row r="43" spans="1:6" ht="16">
      <c r="A43" s="226"/>
      <c r="B43" s="228"/>
      <c r="C43" s="228"/>
      <c r="D43" s="273"/>
      <c r="E43" s="230"/>
      <c r="F43" s="234"/>
    </row>
    <row r="44" spans="1:6" ht="16">
      <c r="A44" s="226">
        <v>39994</v>
      </c>
      <c r="B44" s="227">
        <v>17</v>
      </c>
      <c r="C44" s="228">
        <v>7</v>
      </c>
      <c r="D44" s="229">
        <v>1.46</v>
      </c>
      <c r="E44" s="230"/>
      <c r="F44" s="234"/>
    </row>
    <row r="45" spans="1:6" ht="16">
      <c r="A45" s="226">
        <v>40025</v>
      </c>
      <c r="B45" s="231">
        <v>17</v>
      </c>
      <c r="C45" s="232">
        <v>12</v>
      </c>
      <c r="D45" s="233">
        <v>1.59</v>
      </c>
      <c r="E45" s="230"/>
      <c r="F45" s="234"/>
    </row>
    <row r="46" spans="1:6" ht="16">
      <c r="A46" s="226">
        <v>40056</v>
      </c>
      <c r="B46" s="231">
        <v>78</v>
      </c>
      <c r="C46" s="232">
        <v>13</v>
      </c>
      <c r="D46" s="233">
        <v>4.46</v>
      </c>
      <c r="E46" s="230"/>
      <c r="F46" s="234"/>
    </row>
    <row r="47" spans="1:6" ht="16">
      <c r="A47" s="226">
        <v>40086</v>
      </c>
      <c r="B47" s="231">
        <v>17</v>
      </c>
      <c r="C47" s="232">
        <v>12</v>
      </c>
      <c r="D47" s="233">
        <v>2.68</v>
      </c>
      <c r="E47" s="230"/>
      <c r="F47" s="234"/>
    </row>
    <row r="48" spans="1:6" ht="16">
      <c r="A48" s="226">
        <v>40117</v>
      </c>
      <c r="B48" s="231">
        <v>75</v>
      </c>
      <c r="C48" s="232">
        <v>24</v>
      </c>
      <c r="D48" s="233">
        <v>5.61</v>
      </c>
      <c r="E48" s="230"/>
      <c r="F48" s="234"/>
    </row>
    <row r="49" spans="1:6" ht="16">
      <c r="A49" s="226">
        <v>40147</v>
      </c>
      <c r="B49" s="231">
        <v>33</v>
      </c>
      <c r="C49" s="232">
        <v>14</v>
      </c>
      <c r="D49" s="233">
        <v>2.0299999999999998</v>
      </c>
      <c r="E49" s="230"/>
      <c r="F49" s="234"/>
    </row>
    <row r="50" spans="1:6" ht="16">
      <c r="A50" s="226">
        <v>40178</v>
      </c>
      <c r="B50" s="231">
        <v>12</v>
      </c>
      <c r="C50" s="232">
        <v>14</v>
      </c>
      <c r="D50" s="233">
        <v>1.51</v>
      </c>
      <c r="E50" s="230"/>
      <c r="F50" s="234"/>
    </row>
    <row r="51" spans="1:6" ht="16">
      <c r="A51" s="226">
        <v>40209</v>
      </c>
      <c r="B51" s="231">
        <v>30</v>
      </c>
      <c r="C51" s="232">
        <v>14</v>
      </c>
      <c r="D51" s="233">
        <v>1.78</v>
      </c>
      <c r="E51" s="230"/>
      <c r="F51" s="234"/>
    </row>
    <row r="52" spans="1:6" ht="16">
      <c r="A52" s="226">
        <v>40237</v>
      </c>
      <c r="B52" s="231">
        <v>46</v>
      </c>
      <c r="C52" s="232">
        <v>18</v>
      </c>
      <c r="D52" s="233">
        <v>3.3</v>
      </c>
      <c r="E52" s="230"/>
      <c r="F52" s="234"/>
    </row>
    <row r="53" spans="1:6" ht="16">
      <c r="A53" s="226">
        <v>40268</v>
      </c>
      <c r="B53" s="231">
        <v>62</v>
      </c>
      <c r="C53" s="232">
        <v>22</v>
      </c>
      <c r="D53" s="233">
        <v>4.1900000000000004</v>
      </c>
      <c r="E53" s="230"/>
      <c r="F53" s="234"/>
    </row>
    <row r="54" spans="1:6" ht="16">
      <c r="A54" s="226">
        <v>40298</v>
      </c>
      <c r="B54" s="231">
        <v>56</v>
      </c>
      <c r="C54" s="232">
        <v>17</v>
      </c>
      <c r="D54" s="233">
        <v>4</v>
      </c>
      <c r="E54" s="230"/>
      <c r="F54" s="234"/>
    </row>
    <row r="55" spans="1:6" ht="16">
      <c r="A55" s="226">
        <v>40329</v>
      </c>
      <c r="B55" s="235">
        <v>19</v>
      </c>
      <c r="C55" s="236">
        <v>8</v>
      </c>
      <c r="D55" s="237">
        <v>1.1499999999999999</v>
      </c>
      <c r="E55" s="230"/>
      <c r="F55" s="234"/>
    </row>
    <row r="56" spans="1:6" ht="16">
      <c r="A56" s="226"/>
      <c r="B56" s="272">
        <f>SUM(B44:B55)</f>
        <v>462</v>
      </c>
      <c r="C56" s="271">
        <f t="shared" ref="C56" si="5">SUM(C44:C55)</f>
        <v>175</v>
      </c>
      <c r="D56" s="274">
        <f t="shared" ref="D56" si="6">SUM(D44:D55)</f>
        <v>33.760000000000005</v>
      </c>
      <c r="E56" s="230"/>
      <c r="F56" s="234"/>
    </row>
    <row r="57" spans="1:6" ht="16">
      <c r="A57" s="226"/>
      <c r="B57" s="228"/>
      <c r="C57" s="228"/>
      <c r="D57" s="273"/>
      <c r="E57" s="230"/>
      <c r="F57" s="234"/>
    </row>
    <row r="58" spans="1:6" ht="16">
      <c r="A58" s="226">
        <v>40359</v>
      </c>
      <c r="B58" s="240">
        <v>11</v>
      </c>
      <c r="C58" s="241">
        <v>7</v>
      </c>
      <c r="D58" s="242">
        <v>1.06</v>
      </c>
      <c r="E58" s="230"/>
      <c r="F58" s="234"/>
    </row>
    <row r="59" spans="1:6" ht="16">
      <c r="A59" s="226">
        <v>40390</v>
      </c>
      <c r="B59" s="243">
        <v>27</v>
      </c>
      <c r="C59" s="244">
        <v>12</v>
      </c>
      <c r="D59" s="245">
        <v>2.4</v>
      </c>
      <c r="E59" s="230"/>
      <c r="F59" s="234"/>
    </row>
    <row r="60" spans="1:6" ht="16">
      <c r="A60" s="226">
        <v>40421</v>
      </c>
      <c r="B60" s="243">
        <v>57</v>
      </c>
      <c r="C60" s="244">
        <v>17</v>
      </c>
      <c r="D60" s="245">
        <v>4.1900000000000004</v>
      </c>
      <c r="E60" s="230"/>
      <c r="F60" s="234"/>
    </row>
    <row r="61" spans="1:6" ht="16">
      <c r="A61" s="226">
        <v>40451</v>
      </c>
      <c r="B61" s="243">
        <v>67</v>
      </c>
      <c r="C61" s="244">
        <v>15</v>
      </c>
      <c r="D61" s="245">
        <v>3.42</v>
      </c>
      <c r="E61" s="230"/>
      <c r="F61" s="234"/>
    </row>
    <row r="62" spans="1:6" ht="16">
      <c r="A62" s="226">
        <v>40482</v>
      </c>
      <c r="B62" s="243">
        <v>59</v>
      </c>
      <c r="C62" s="244">
        <v>19</v>
      </c>
      <c r="D62" s="245">
        <v>2.68</v>
      </c>
      <c r="E62" s="230"/>
      <c r="F62" s="234"/>
    </row>
    <row r="63" spans="1:6" ht="16">
      <c r="A63" s="226">
        <v>40512</v>
      </c>
      <c r="B63" s="243">
        <v>31</v>
      </c>
      <c r="C63" s="244">
        <v>14</v>
      </c>
      <c r="D63" s="245">
        <v>2.66</v>
      </c>
      <c r="E63" s="230"/>
      <c r="F63" s="234"/>
    </row>
    <row r="64" spans="1:6" ht="16">
      <c r="A64" s="226">
        <v>40543</v>
      </c>
      <c r="B64" s="243">
        <v>10</v>
      </c>
      <c r="C64" s="244">
        <v>6</v>
      </c>
      <c r="D64" s="245">
        <v>1.72</v>
      </c>
      <c r="E64" s="230"/>
      <c r="F64" s="234"/>
    </row>
    <row r="65" spans="1:6" ht="16">
      <c r="A65" s="226">
        <v>40574</v>
      </c>
      <c r="B65" s="243">
        <v>17</v>
      </c>
      <c r="C65" s="244">
        <v>8</v>
      </c>
      <c r="D65" s="245">
        <v>3.19</v>
      </c>
      <c r="E65" s="230"/>
      <c r="F65" s="234"/>
    </row>
    <row r="66" spans="1:6" ht="16">
      <c r="A66" s="226">
        <v>40602</v>
      </c>
      <c r="B66" s="243">
        <v>41</v>
      </c>
      <c r="C66" s="244">
        <v>12</v>
      </c>
      <c r="D66" s="245">
        <v>3.19</v>
      </c>
      <c r="E66" s="230"/>
      <c r="F66" s="234"/>
    </row>
    <row r="67" spans="1:6" ht="16">
      <c r="A67" s="226">
        <v>40633</v>
      </c>
      <c r="B67" s="243">
        <v>46</v>
      </c>
      <c r="C67" s="244">
        <v>16</v>
      </c>
      <c r="D67" s="245">
        <v>2.85</v>
      </c>
      <c r="E67" s="230"/>
      <c r="F67" s="234"/>
    </row>
    <row r="68" spans="1:6" ht="16">
      <c r="A68" s="226">
        <v>40663</v>
      </c>
      <c r="B68" s="243">
        <v>45</v>
      </c>
      <c r="C68" s="244">
        <v>13</v>
      </c>
      <c r="D68" s="245">
        <v>3.14</v>
      </c>
      <c r="E68" s="230"/>
      <c r="F68" s="234"/>
    </row>
    <row r="69" spans="1:6" ht="16">
      <c r="A69" s="226">
        <v>40694</v>
      </c>
      <c r="B69" s="246">
        <v>27</v>
      </c>
      <c r="C69" s="247">
        <v>9</v>
      </c>
      <c r="D69" s="248">
        <v>2.4500000000000002</v>
      </c>
      <c r="E69" s="230"/>
      <c r="F69" s="234"/>
    </row>
    <row r="70" spans="1:6" ht="16">
      <c r="A70" s="226"/>
      <c r="B70" s="272">
        <f>SUM(B58:B69)</f>
        <v>438</v>
      </c>
      <c r="C70" s="271">
        <f t="shared" ref="C70" si="7">SUM(C58:C69)</f>
        <v>148</v>
      </c>
      <c r="D70" s="274">
        <f t="shared" ref="D70" si="8">SUM(D58:D69)</f>
        <v>32.950000000000003</v>
      </c>
      <c r="E70" s="230"/>
      <c r="F70" s="234"/>
    </row>
    <row r="71" spans="1:6" ht="16">
      <c r="A71" s="226"/>
      <c r="B71" s="228"/>
      <c r="C71" s="228"/>
      <c r="D71" s="273"/>
      <c r="E71" s="230"/>
      <c r="F71" s="234"/>
    </row>
    <row r="72" spans="1:6" ht="16">
      <c r="A72" s="226">
        <v>40724</v>
      </c>
      <c r="B72" s="227">
        <v>17</v>
      </c>
      <c r="C72" s="228">
        <v>10</v>
      </c>
      <c r="D72" s="229">
        <v>1.51</v>
      </c>
      <c r="E72" s="230"/>
      <c r="F72" s="234"/>
    </row>
    <row r="73" spans="1:6" ht="16">
      <c r="A73" s="226">
        <v>40755</v>
      </c>
      <c r="B73" s="231">
        <v>20</v>
      </c>
      <c r="C73" s="232">
        <v>9</v>
      </c>
      <c r="D73" s="233">
        <v>2.09</v>
      </c>
      <c r="E73" s="230"/>
      <c r="F73" s="234"/>
    </row>
    <row r="74" spans="1:6" ht="16">
      <c r="A74" s="226">
        <v>40786</v>
      </c>
      <c r="B74" s="231">
        <v>77</v>
      </c>
      <c r="C74" s="232">
        <v>20</v>
      </c>
      <c r="D74" s="233">
        <v>6.52</v>
      </c>
      <c r="E74" s="230"/>
      <c r="F74" s="234"/>
    </row>
    <row r="75" spans="1:6" ht="16">
      <c r="A75" s="226">
        <v>40816</v>
      </c>
      <c r="B75" s="231">
        <v>62</v>
      </c>
      <c r="C75" s="232">
        <v>16</v>
      </c>
      <c r="D75" s="233">
        <v>2.0699999999999998</v>
      </c>
      <c r="E75" s="230"/>
      <c r="F75" s="234"/>
    </row>
    <row r="76" spans="1:6" ht="16">
      <c r="A76" s="226">
        <v>40847</v>
      </c>
      <c r="B76" s="231">
        <v>35</v>
      </c>
      <c r="C76" s="232">
        <v>12</v>
      </c>
      <c r="D76" s="233">
        <v>1.85</v>
      </c>
      <c r="E76" s="230"/>
      <c r="F76" s="234"/>
    </row>
    <row r="77" spans="1:6" ht="16">
      <c r="A77" s="226">
        <v>40877</v>
      </c>
      <c r="B77" s="231">
        <v>23</v>
      </c>
      <c r="C77" s="232">
        <v>9</v>
      </c>
      <c r="D77" s="233">
        <v>1.38</v>
      </c>
      <c r="E77" s="230"/>
      <c r="F77" s="234"/>
    </row>
    <row r="78" spans="1:6" ht="16">
      <c r="A78" s="226">
        <v>40908</v>
      </c>
      <c r="B78" s="231">
        <v>12</v>
      </c>
      <c r="C78" s="232">
        <v>11</v>
      </c>
      <c r="D78" s="233">
        <v>1.06</v>
      </c>
      <c r="E78" s="230"/>
      <c r="F78" s="234"/>
    </row>
    <row r="79" spans="1:6" ht="16">
      <c r="A79" s="226">
        <v>40939</v>
      </c>
      <c r="B79" s="231">
        <v>48</v>
      </c>
      <c r="C79" s="232">
        <v>20</v>
      </c>
      <c r="D79" s="233">
        <v>4.83</v>
      </c>
      <c r="E79" s="230"/>
      <c r="F79" s="234"/>
    </row>
    <row r="80" spans="1:6" ht="16">
      <c r="A80" s="226">
        <v>40968</v>
      </c>
      <c r="B80" s="231">
        <v>28</v>
      </c>
      <c r="C80" s="232">
        <v>16</v>
      </c>
      <c r="D80" s="233">
        <v>2.99</v>
      </c>
      <c r="E80" s="230"/>
      <c r="F80" s="234"/>
    </row>
    <row r="81" spans="1:6" ht="16">
      <c r="A81" s="226">
        <v>40999</v>
      </c>
      <c r="B81" s="231">
        <v>68</v>
      </c>
      <c r="C81" s="232">
        <v>22</v>
      </c>
      <c r="D81" s="233">
        <v>5</v>
      </c>
      <c r="E81" s="230"/>
      <c r="F81" s="234"/>
    </row>
    <row r="82" spans="1:6" ht="16">
      <c r="A82" s="226">
        <v>41029</v>
      </c>
      <c r="B82" s="231">
        <v>12</v>
      </c>
      <c r="C82" s="232">
        <v>4</v>
      </c>
      <c r="D82" s="233">
        <v>0.6</v>
      </c>
      <c r="E82" s="230"/>
      <c r="F82" s="234"/>
    </row>
    <row r="83" spans="1:6" ht="16">
      <c r="A83" s="226">
        <v>41060</v>
      </c>
      <c r="B83" s="235">
        <v>0</v>
      </c>
      <c r="C83" s="236">
        <v>0</v>
      </c>
      <c r="D83" s="237">
        <v>0</v>
      </c>
      <c r="E83" s="230"/>
      <c r="F83" s="234"/>
    </row>
    <row r="84" spans="1:6" ht="16">
      <c r="A84" s="226"/>
      <c r="B84" s="272">
        <f>SUM(B72:B83)</f>
        <v>402</v>
      </c>
      <c r="C84" s="271">
        <f t="shared" ref="C84" si="9">SUM(C72:C83)</f>
        <v>149</v>
      </c>
      <c r="D84" s="274">
        <f t="shared" ref="D84" si="10">SUM(D72:D83)</f>
        <v>29.9</v>
      </c>
      <c r="E84" s="230"/>
      <c r="F84" s="234"/>
    </row>
    <row r="85" spans="1:6" ht="16">
      <c r="A85" s="226"/>
      <c r="B85" s="228"/>
      <c r="C85" s="228"/>
      <c r="D85" s="273"/>
      <c r="E85" s="230"/>
      <c r="F85" s="234"/>
    </row>
    <row r="86" spans="1:6" ht="16">
      <c r="A86" s="226">
        <v>41090</v>
      </c>
      <c r="B86" s="249">
        <v>0</v>
      </c>
      <c r="C86" s="228">
        <v>0</v>
      </c>
      <c r="D86" s="229">
        <v>0</v>
      </c>
      <c r="E86" s="230"/>
      <c r="F86" s="234"/>
    </row>
    <row r="87" spans="1:6" ht="16">
      <c r="A87" s="226">
        <v>41121</v>
      </c>
      <c r="B87" s="250">
        <v>0</v>
      </c>
      <c r="C87" s="251">
        <v>0</v>
      </c>
      <c r="D87" s="233">
        <v>0</v>
      </c>
      <c r="E87" s="230"/>
      <c r="F87" s="234"/>
    </row>
    <row r="88" spans="1:6" ht="16">
      <c r="A88" s="226">
        <v>41152</v>
      </c>
      <c r="B88" s="250">
        <v>0</v>
      </c>
      <c r="C88" s="251">
        <v>0</v>
      </c>
      <c r="D88" s="252">
        <v>0</v>
      </c>
      <c r="E88" s="230"/>
      <c r="F88" s="234"/>
    </row>
    <row r="89" spans="1:6" ht="16">
      <c r="A89" s="226">
        <v>41182</v>
      </c>
      <c r="B89" s="250">
        <v>14</v>
      </c>
      <c r="C89" s="251">
        <v>7</v>
      </c>
      <c r="D89" s="252">
        <v>2.68</v>
      </c>
      <c r="E89" s="230"/>
      <c r="F89" s="234"/>
    </row>
    <row r="90" spans="1:6" ht="16">
      <c r="A90" s="226">
        <v>41213</v>
      </c>
      <c r="B90" s="250">
        <v>0</v>
      </c>
      <c r="C90" s="251">
        <v>0</v>
      </c>
      <c r="D90" s="252">
        <v>0</v>
      </c>
      <c r="E90" s="230"/>
      <c r="F90" s="234"/>
    </row>
    <row r="91" spans="1:6" ht="16">
      <c r="A91" s="226">
        <v>41243</v>
      </c>
      <c r="B91" s="250">
        <v>0</v>
      </c>
      <c r="C91" s="251">
        <v>0</v>
      </c>
      <c r="D91" s="252">
        <v>0</v>
      </c>
      <c r="E91" s="230"/>
      <c r="F91" s="234"/>
    </row>
    <row r="92" spans="1:6" ht="16">
      <c r="A92" s="226">
        <v>41274</v>
      </c>
      <c r="B92" s="250">
        <v>0</v>
      </c>
      <c r="C92" s="251">
        <v>0</v>
      </c>
      <c r="D92" s="252">
        <v>0</v>
      </c>
      <c r="E92" s="230"/>
      <c r="F92" s="234"/>
    </row>
    <row r="93" spans="1:6" ht="16">
      <c r="A93" s="226">
        <v>41305</v>
      </c>
      <c r="B93" s="250">
        <v>0</v>
      </c>
      <c r="C93" s="251">
        <v>0</v>
      </c>
      <c r="D93" s="252">
        <v>0</v>
      </c>
      <c r="E93" s="230"/>
      <c r="F93" s="234"/>
    </row>
    <row r="94" spans="1:6" ht="16">
      <c r="A94" s="226">
        <v>41333</v>
      </c>
      <c r="B94" s="250">
        <v>0</v>
      </c>
      <c r="C94" s="251">
        <v>0</v>
      </c>
      <c r="D94" s="252">
        <v>0</v>
      </c>
      <c r="E94" s="230"/>
      <c r="F94" s="234"/>
    </row>
    <row r="95" spans="1:6" ht="16">
      <c r="A95" s="226">
        <v>41364</v>
      </c>
      <c r="B95" s="250">
        <v>10</v>
      </c>
      <c r="C95" s="251">
        <v>3</v>
      </c>
      <c r="D95" s="252">
        <v>1.1100000000000001</v>
      </c>
      <c r="E95" s="230"/>
      <c r="F95" s="234"/>
    </row>
    <row r="96" spans="1:6" ht="16">
      <c r="A96" s="226">
        <v>41394</v>
      </c>
      <c r="B96" s="250">
        <v>58</v>
      </c>
      <c r="C96" s="251">
        <v>20</v>
      </c>
      <c r="D96" s="252">
        <v>4.3</v>
      </c>
      <c r="E96" s="230"/>
      <c r="F96" s="234"/>
    </row>
    <row r="97" spans="1:6" ht="16">
      <c r="A97" s="226">
        <v>41425</v>
      </c>
      <c r="B97" s="253">
        <v>36</v>
      </c>
      <c r="C97" s="254">
        <v>15</v>
      </c>
      <c r="D97" s="255">
        <v>1.85</v>
      </c>
      <c r="E97" s="230"/>
      <c r="F97" s="234"/>
    </row>
    <row r="98" spans="1:6" ht="16">
      <c r="A98" s="226"/>
      <c r="B98" s="272">
        <f>SUM(B86:B97)</f>
        <v>118</v>
      </c>
      <c r="C98" s="271">
        <f t="shared" ref="C98" si="11">SUM(C86:C97)</f>
        <v>45</v>
      </c>
      <c r="D98" s="274">
        <f t="shared" ref="D98" si="12">SUM(D86:D97)</f>
        <v>9.94</v>
      </c>
      <c r="E98" s="230"/>
      <c r="F98" s="234"/>
    </row>
    <row r="99" spans="1:6" ht="16">
      <c r="A99" s="226"/>
      <c r="B99" s="228"/>
      <c r="C99" s="228"/>
      <c r="D99" s="273"/>
      <c r="E99" s="230"/>
      <c r="F99" s="234"/>
    </row>
    <row r="100" spans="1:6" ht="16">
      <c r="A100" s="226">
        <v>41455</v>
      </c>
      <c r="B100" s="249">
        <v>23</v>
      </c>
      <c r="C100" s="228">
        <v>12</v>
      </c>
      <c r="D100" s="229">
        <v>1.27</v>
      </c>
      <c r="E100" s="230"/>
      <c r="F100" s="234"/>
    </row>
    <row r="101" spans="1:6" ht="16">
      <c r="A101" s="226">
        <v>41486</v>
      </c>
      <c r="B101" s="250">
        <v>61</v>
      </c>
      <c r="C101" s="251">
        <v>18</v>
      </c>
      <c r="D101" s="233">
        <v>3.37</v>
      </c>
      <c r="E101" s="230"/>
      <c r="F101" s="234"/>
    </row>
    <row r="102" spans="1:6" ht="16">
      <c r="A102" s="226">
        <v>41517</v>
      </c>
      <c r="B102" s="250">
        <v>41</v>
      </c>
      <c r="C102" s="251">
        <v>19</v>
      </c>
      <c r="D102" s="252">
        <v>2.06</v>
      </c>
      <c r="E102" s="230"/>
      <c r="F102" s="234"/>
    </row>
    <row r="103" spans="1:6" ht="16">
      <c r="A103" s="226">
        <v>41547</v>
      </c>
      <c r="B103" s="250">
        <v>89</v>
      </c>
      <c r="C103" s="251">
        <v>21</v>
      </c>
      <c r="D103" s="252">
        <v>4.54</v>
      </c>
      <c r="E103" s="230"/>
      <c r="F103" s="234"/>
    </row>
    <row r="104" spans="1:6" ht="16">
      <c r="A104" s="226">
        <v>41578</v>
      </c>
      <c r="B104" s="250">
        <v>33</v>
      </c>
      <c r="C104" s="251">
        <v>15</v>
      </c>
      <c r="D104" s="252">
        <v>1.27</v>
      </c>
      <c r="E104" s="230"/>
      <c r="F104" s="234"/>
    </row>
    <row r="105" spans="1:6" ht="16">
      <c r="A105" s="226">
        <v>41608</v>
      </c>
      <c r="B105" s="250">
        <v>17</v>
      </c>
      <c r="C105" s="251">
        <v>4</v>
      </c>
      <c r="D105" s="252">
        <v>0.4</v>
      </c>
      <c r="E105" s="230"/>
      <c r="F105" s="234"/>
    </row>
    <row r="106" spans="1:6" ht="16">
      <c r="A106" s="226">
        <v>41639</v>
      </c>
      <c r="B106" s="250">
        <v>22</v>
      </c>
      <c r="C106" s="251">
        <v>15</v>
      </c>
      <c r="D106" s="252">
        <v>1.19</v>
      </c>
      <c r="E106" s="230"/>
      <c r="F106" s="234"/>
    </row>
    <row r="107" spans="1:6" ht="16">
      <c r="A107" s="226">
        <v>41670</v>
      </c>
      <c r="B107" s="250">
        <v>55</v>
      </c>
      <c r="C107" s="251">
        <v>18</v>
      </c>
      <c r="D107" s="252">
        <v>1.8</v>
      </c>
      <c r="E107" s="230"/>
      <c r="F107" s="234"/>
    </row>
    <row r="108" spans="1:6" ht="16">
      <c r="A108" s="226">
        <v>41698</v>
      </c>
      <c r="B108" s="250">
        <v>72</v>
      </c>
      <c r="C108" s="251">
        <v>21</v>
      </c>
      <c r="D108" s="252">
        <v>2.78</v>
      </c>
      <c r="E108" s="230"/>
      <c r="F108" s="234"/>
    </row>
    <row r="109" spans="1:6" ht="16">
      <c r="A109" s="226">
        <v>41729</v>
      </c>
      <c r="B109" s="250">
        <v>68</v>
      </c>
      <c r="C109" s="251">
        <v>18</v>
      </c>
      <c r="D109" s="252">
        <v>4.4800000000000004</v>
      </c>
      <c r="E109" s="230"/>
      <c r="F109" s="234"/>
    </row>
    <row r="110" spans="1:6" ht="16">
      <c r="A110" s="226">
        <v>41759</v>
      </c>
      <c r="B110" s="250">
        <v>32</v>
      </c>
      <c r="C110" s="251">
        <v>10</v>
      </c>
      <c r="D110" s="252">
        <v>1.3</v>
      </c>
      <c r="E110" s="230"/>
      <c r="F110" s="234"/>
    </row>
    <row r="111" spans="1:6" ht="16">
      <c r="A111" s="226">
        <v>41790</v>
      </c>
      <c r="B111" s="253">
        <v>39</v>
      </c>
      <c r="C111" s="254">
        <v>9</v>
      </c>
      <c r="D111" s="255">
        <v>0.55000000000000004</v>
      </c>
      <c r="E111" s="230"/>
      <c r="F111" s="234"/>
    </row>
    <row r="112" spans="1:6" ht="16">
      <c r="A112" s="226"/>
      <c r="B112" s="272">
        <f>SUM(B100:B111)</f>
        <v>552</v>
      </c>
      <c r="C112" s="271">
        <f t="shared" ref="C112" si="13">SUM(C100:C111)</f>
        <v>180</v>
      </c>
      <c r="D112" s="274">
        <f t="shared" ref="D112" si="14">SUM(D100:D111)</f>
        <v>25.010000000000005</v>
      </c>
      <c r="E112" s="230"/>
      <c r="F112" s="234"/>
    </row>
    <row r="113" spans="1:6" ht="16">
      <c r="A113" s="226"/>
      <c r="B113" s="228"/>
      <c r="C113" s="228"/>
      <c r="D113" s="273"/>
      <c r="E113" s="230"/>
      <c r="F113" s="234"/>
    </row>
    <row r="114" spans="1:6" ht="16">
      <c r="A114" s="226">
        <v>41820</v>
      </c>
      <c r="B114" s="249">
        <v>16</v>
      </c>
      <c r="C114" s="228">
        <v>9</v>
      </c>
      <c r="D114" s="229">
        <v>1.01</v>
      </c>
      <c r="E114" s="230"/>
      <c r="F114" s="234"/>
    </row>
    <row r="115" spans="1:6" ht="16">
      <c r="A115" s="226">
        <v>41851</v>
      </c>
      <c r="B115" s="250">
        <v>20</v>
      </c>
      <c r="C115" s="251">
        <v>9</v>
      </c>
      <c r="D115" s="233">
        <v>0.93</v>
      </c>
      <c r="E115" s="230"/>
      <c r="F115" s="234"/>
    </row>
    <row r="116" spans="1:6" ht="16">
      <c r="A116" s="226">
        <v>41882</v>
      </c>
      <c r="B116" s="250">
        <v>40</v>
      </c>
      <c r="C116" s="251">
        <v>16</v>
      </c>
      <c r="D116" s="252">
        <v>1.69</v>
      </c>
      <c r="E116" s="230"/>
      <c r="F116" s="234"/>
    </row>
    <row r="117" spans="1:6" ht="16">
      <c r="A117" s="226">
        <v>41912</v>
      </c>
      <c r="B117" s="250">
        <v>10</v>
      </c>
      <c r="C117" s="251">
        <v>31</v>
      </c>
      <c r="D117" s="252">
        <v>1.23</v>
      </c>
      <c r="E117" s="230"/>
      <c r="F117" s="234"/>
    </row>
    <row r="118" spans="1:6" ht="16">
      <c r="A118" s="226">
        <v>41943</v>
      </c>
      <c r="B118" s="250">
        <v>42</v>
      </c>
      <c r="C118" s="251">
        <v>20</v>
      </c>
      <c r="D118" s="252">
        <v>2.54</v>
      </c>
      <c r="E118" s="230"/>
      <c r="F118" s="234"/>
    </row>
    <row r="119" spans="1:6" ht="16">
      <c r="A119" s="226">
        <v>41973</v>
      </c>
      <c r="B119" s="250">
        <v>5</v>
      </c>
      <c r="C119" s="251">
        <v>3</v>
      </c>
      <c r="D119" s="252">
        <v>0.02</v>
      </c>
      <c r="E119" s="230"/>
      <c r="F119" s="239">
        <f>SUM(D36:D119)</f>
        <v>323.71000000000004</v>
      </c>
    </row>
    <row r="120" spans="1:6" ht="16">
      <c r="A120" s="226">
        <v>42004</v>
      </c>
      <c r="B120" s="250">
        <v>27</v>
      </c>
      <c r="C120" s="251">
        <v>13</v>
      </c>
      <c r="D120" s="252">
        <v>1.74</v>
      </c>
      <c r="E120" s="230"/>
      <c r="F120" s="264" t="s">
        <v>13</v>
      </c>
    </row>
    <row r="121" spans="1:6" ht="16">
      <c r="A121" s="226">
        <v>42035</v>
      </c>
      <c r="B121" s="250">
        <v>20</v>
      </c>
      <c r="C121" s="251">
        <v>7</v>
      </c>
      <c r="D121" s="252">
        <v>1.59</v>
      </c>
      <c r="E121" s="230"/>
      <c r="F121" s="263" t="s">
        <v>274</v>
      </c>
    </row>
    <row r="122" spans="1:6" ht="16">
      <c r="A122" s="226">
        <v>42063</v>
      </c>
      <c r="B122" s="250">
        <v>75</v>
      </c>
      <c r="C122" s="251">
        <v>18</v>
      </c>
      <c r="D122" s="252">
        <v>3.11</v>
      </c>
      <c r="E122" s="230"/>
      <c r="F122" s="234"/>
    </row>
    <row r="123" spans="1:6" ht="16">
      <c r="A123" s="226">
        <v>42094</v>
      </c>
      <c r="B123" s="250">
        <v>55</v>
      </c>
      <c r="C123" s="251">
        <v>19</v>
      </c>
      <c r="D123" s="252">
        <v>3.2</v>
      </c>
      <c r="E123" s="230"/>
      <c r="F123" s="234"/>
    </row>
    <row r="124" spans="1:6" ht="16">
      <c r="A124" s="226">
        <v>42124</v>
      </c>
      <c r="B124" s="250">
        <v>25</v>
      </c>
      <c r="C124" s="251">
        <v>13</v>
      </c>
      <c r="D124" s="252">
        <v>2.34</v>
      </c>
      <c r="E124" s="230"/>
      <c r="F124" s="234"/>
    </row>
    <row r="125" spans="1:6" ht="16">
      <c r="A125" s="226">
        <v>42155</v>
      </c>
      <c r="B125" s="253">
        <v>30</v>
      </c>
      <c r="C125" s="254">
        <v>10</v>
      </c>
      <c r="D125" s="255">
        <v>2.4500000000000002</v>
      </c>
      <c r="E125" s="230"/>
      <c r="F125" s="234"/>
    </row>
    <row r="126" spans="1:6" ht="16">
      <c r="A126" s="226"/>
      <c r="B126" s="272">
        <f>SUM(B114:B125)</f>
        <v>365</v>
      </c>
      <c r="C126" s="271">
        <f t="shared" ref="C126" si="15">SUM(C114:C125)</f>
        <v>168</v>
      </c>
      <c r="D126" s="274">
        <f t="shared" ref="D126" si="16">SUM(D114:D125)</f>
        <v>21.849999999999998</v>
      </c>
      <c r="E126" s="230"/>
      <c r="F126" s="234"/>
    </row>
    <row r="127" spans="1:6" ht="16">
      <c r="A127" s="226"/>
      <c r="B127" s="228"/>
      <c r="C127" s="228"/>
      <c r="D127" s="273"/>
      <c r="E127" s="230"/>
      <c r="F127" s="234"/>
    </row>
    <row r="128" spans="1:6" ht="16">
      <c r="A128" s="226">
        <v>42185</v>
      </c>
      <c r="B128" s="256">
        <v>25</v>
      </c>
      <c r="C128" s="257">
        <v>12</v>
      </c>
      <c r="D128" s="258">
        <v>1.2131000000000001</v>
      </c>
      <c r="E128" s="230"/>
      <c r="F128" s="234"/>
    </row>
    <row r="129" spans="1:6" ht="16">
      <c r="A129" s="226">
        <v>42216</v>
      </c>
      <c r="B129" s="259">
        <v>26</v>
      </c>
      <c r="C129">
        <v>13</v>
      </c>
      <c r="D129" s="260">
        <v>1.9175</v>
      </c>
      <c r="E129" s="230"/>
      <c r="F129" s="234"/>
    </row>
    <row r="130" spans="1:6" ht="16">
      <c r="A130" s="226">
        <v>42247</v>
      </c>
      <c r="B130" s="259">
        <v>40</v>
      </c>
      <c r="C130">
        <v>19</v>
      </c>
      <c r="D130" s="260">
        <v>1.7554999999999998</v>
      </c>
      <c r="E130" s="230"/>
      <c r="F130" s="234"/>
    </row>
    <row r="131" spans="1:6" ht="16">
      <c r="A131" s="226">
        <v>42277</v>
      </c>
      <c r="B131" s="259">
        <v>30</v>
      </c>
      <c r="C131">
        <v>13</v>
      </c>
      <c r="D131" s="260">
        <v>1.8996999999999999</v>
      </c>
      <c r="E131" s="230"/>
      <c r="F131" s="234"/>
    </row>
    <row r="132" spans="1:6" ht="16">
      <c r="A132" s="226">
        <v>42308</v>
      </c>
      <c r="B132" s="259">
        <v>60</v>
      </c>
      <c r="C132">
        <v>15</v>
      </c>
      <c r="D132" s="260">
        <v>2.7324000000000002</v>
      </c>
      <c r="E132" s="230"/>
      <c r="F132" s="234"/>
    </row>
    <row r="133" spans="1:6" ht="16">
      <c r="A133" s="226">
        <v>42338</v>
      </c>
      <c r="B133" s="259">
        <v>17</v>
      </c>
      <c r="C133">
        <v>8</v>
      </c>
      <c r="D133" s="260">
        <v>0.44030000000000008</v>
      </c>
      <c r="E133" s="230"/>
      <c r="F133" s="234"/>
    </row>
    <row r="134" spans="1:6" ht="16">
      <c r="A134" s="226">
        <v>42369</v>
      </c>
      <c r="B134" s="259">
        <v>10</v>
      </c>
      <c r="C134">
        <v>10</v>
      </c>
      <c r="D134" s="260">
        <v>0.86729999999999996</v>
      </c>
      <c r="E134" s="230"/>
      <c r="F134" s="234"/>
    </row>
    <row r="135" spans="1:6" ht="16">
      <c r="A135" s="226">
        <v>42400</v>
      </c>
      <c r="B135" s="259">
        <v>39</v>
      </c>
      <c r="C135">
        <v>9</v>
      </c>
      <c r="D135" s="260">
        <v>1.7918000000000003</v>
      </c>
      <c r="E135" s="230"/>
      <c r="F135" s="234"/>
    </row>
    <row r="136" spans="1:6" ht="16">
      <c r="A136" s="226">
        <v>42429</v>
      </c>
      <c r="B136" s="259">
        <v>22</v>
      </c>
      <c r="C136">
        <v>6</v>
      </c>
      <c r="D136" s="260">
        <v>0.91979999999999995</v>
      </c>
      <c r="E136" s="230"/>
      <c r="F136" s="234"/>
    </row>
    <row r="137" spans="1:6" ht="16">
      <c r="A137" s="226">
        <v>42460</v>
      </c>
      <c r="B137" s="259">
        <v>0</v>
      </c>
      <c r="C137">
        <v>0</v>
      </c>
      <c r="D137" s="260">
        <v>0</v>
      </c>
      <c r="E137" s="230"/>
      <c r="F137" s="234"/>
    </row>
    <row r="138" spans="1:6" ht="16">
      <c r="A138" s="226">
        <v>42490</v>
      </c>
      <c r="B138" s="259">
        <v>0</v>
      </c>
      <c r="C138">
        <v>0</v>
      </c>
      <c r="D138" s="260">
        <v>0</v>
      </c>
      <c r="E138" s="230"/>
      <c r="F138" s="234"/>
    </row>
    <row r="139" spans="1:6" ht="16">
      <c r="A139" s="226">
        <v>42521</v>
      </c>
      <c r="B139" s="261">
        <v>10</v>
      </c>
      <c r="C139" s="188">
        <v>4</v>
      </c>
      <c r="D139" s="262">
        <v>0.96754999999999991</v>
      </c>
      <c r="E139" s="230"/>
      <c r="F139" s="266">
        <f>SUM(D120:D139)</f>
        <v>50.784950000000002</v>
      </c>
    </row>
    <row r="140" spans="1:6" ht="16">
      <c r="A140" s="226"/>
      <c r="B140" s="272">
        <f>SUM(B128:B139)</f>
        <v>279</v>
      </c>
      <c r="C140" s="271">
        <f t="shared" ref="C140" si="17">SUM(C128:C139)</f>
        <v>109</v>
      </c>
      <c r="D140" s="274">
        <f t="shared" ref="D140" si="18">SUM(D128:D139)</f>
        <v>14.504950000000001</v>
      </c>
      <c r="E140" s="230"/>
      <c r="F140" s="234"/>
    </row>
    <row r="141" spans="1:6" ht="16">
      <c r="A141" s="226"/>
      <c r="B141" s="228"/>
      <c r="C141" s="228"/>
      <c r="D141" s="273"/>
      <c r="E141" s="230"/>
      <c r="F141" s="181"/>
    </row>
    <row r="142" spans="1:6" ht="16">
      <c r="A142" s="226">
        <v>42551</v>
      </c>
      <c r="B142" s="256"/>
      <c r="C142" s="257"/>
      <c r="D142" s="258"/>
      <c r="E142" s="230"/>
      <c r="F142" s="181"/>
    </row>
    <row r="143" spans="1:6" ht="16">
      <c r="A143" s="226">
        <v>42582</v>
      </c>
      <c r="B143" s="259"/>
      <c r="D143" s="260"/>
      <c r="E143" s="230"/>
    </row>
    <row r="144" spans="1:6" ht="16">
      <c r="A144" s="226">
        <v>42613</v>
      </c>
      <c r="B144" s="259"/>
      <c r="D144" s="260"/>
      <c r="E144" s="230"/>
    </row>
    <row r="145" spans="1:5" ht="16">
      <c r="A145" s="226">
        <v>42643</v>
      </c>
      <c r="B145" s="259"/>
      <c r="D145" s="260"/>
      <c r="E145" s="230"/>
    </row>
    <row r="146" spans="1:5" ht="16">
      <c r="A146" s="226">
        <v>42674</v>
      </c>
      <c r="B146" s="259"/>
      <c r="D146" s="260"/>
      <c r="E146" s="230"/>
    </row>
    <row r="147" spans="1:5" ht="16">
      <c r="A147" s="226">
        <v>42704</v>
      </c>
      <c r="B147" s="259"/>
      <c r="D147" s="260"/>
      <c r="E147" s="230"/>
    </row>
    <row r="148" spans="1:5" ht="16">
      <c r="A148" s="226">
        <v>42735</v>
      </c>
      <c r="B148" s="259"/>
      <c r="D148" s="260"/>
      <c r="E148" s="230"/>
    </row>
    <row r="149" spans="1:5" ht="16">
      <c r="A149" s="226">
        <v>42766</v>
      </c>
      <c r="B149" s="259"/>
      <c r="D149" s="260"/>
      <c r="E149" s="230"/>
    </row>
    <row r="150" spans="1:5" ht="16">
      <c r="A150" s="226">
        <v>42794</v>
      </c>
      <c r="B150" s="259"/>
      <c r="D150" s="260"/>
      <c r="E150" s="230"/>
    </row>
    <row r="151" spans="1:5" ht="16">
      <c r="A151" s="226">
        <v>42825</v>
      </c>
      <c r="B151" s="259"/>
      <c r="D151" s="260"/>
      <c r="E151" s="230"/>
    </row>
    <row r="152" spans="1:5" ht="16">
      <c r="A152" s="226">
        <v>42855</v>
      </c>
      <c r="B152" s="259"/>
      <c r="D152" s="260"/>
      <c r="E152" s="230"/>
    </row>
    <row r="153" spans="1:5" ht="16">
      <c r="A153" s="226">
        <v>42886</v>
      </c>
      <c r="B153" s="261"/>
      <c r="C153" s="188"/>
      <c r="D153" s="262"/>
      <c r="E153" s="230"/>
    </row>
    <row r="154" spans="1:5" ht="16">
      <c r="A154" s="226"/>
      <c r="B154" s="272">
        <f>SUM(B142:B153)</f>
        <v>0</v>
      </c>
      <c r="C154" s="271">
        <f t="shared" ref="C154" si="19">SUM(C142:C153)</f>
        <v>0</v>
      </c>
      <c r="D154" s="274">
        <f t="shared" ref="D154" si="20">SUM(D142:D153)</f>
        <v>0</v>
      </c>
      <c r="E154" s="230"/>
    </row>
    <row r="155" spans="1:5" ht="16">
      <c r="A155" s="226"/>
      <c r="B155" s="228"/>
      <c r="C155" s="228"/>
      <c r="D155" s="273"/>
      <c r="E155" s="230"/>
    </row>
    <row r="156" spans="1:5" ht="16">
      <c r="A156" s="226">
        <v>42916</v>
      </c>
      <c r="B156" s="256"/>
      <c r="C156" s="257"/>
      <c r="D156" s="258"/>
      <c r="E156" s="230"/>
    </row>
    <row r="157" spans="1:5" ht="16">
      <c r="A157" s="226">
        <v>42947</v>
      </c>
      <c r="B157" s="259"/>
      <c r="D157" s="260"/>
      <c r="E157" s="230"/>
    </row>
    <row r="158" spans="1:5" ht="16">
      <c r="A158" s="226">
        <v>42978</v>
      </c>
      <c r="B158" s="259"/>
      <c r="D158" s="260"/>
      <c r="E158" s="230"/>
    </row>
    <row r="159" spans="1:5" ht="16">
      <c r="A159" s="226">
        <v>43008</v>
      </c>
      <c r="B159" s="259"/>
      <c r="D159" s="260"/>
      <c r="E159" s="230"/>
    </row>
    <row r="160" spans="1:5" ht="16">
      <c r="A160" s="226">
        <v>43039</v>
      </c>
      <c r="B160" s="259"/>
      <c r="D160" s="260"/>
      <c r="E160" s="230"/>
    </row>
    <row r="161" spans="1:5" ht="16">
      <c r="A161" s="226">
        <v>43069</v>
      </c>
      <c r="B161" s="259"/>
      <c r="D161" s="260"/>
      <c r="E161" s="230"/>
    </row>
    <row r="162" spans="1:5" ht="16">
      <c r="A162" s="226">
        <v>43100</v>
      </c>
      <c r="B162" s="259"/>
      <c r="D162" s="260"/>
      <c r="E162" s="230"/>
    </row>
    <row r="163" spans="1:5" ht="16">
      <c r="A163" s="226">
        <v>43131</v>
      </c>
      <c r="B163" s="259"/>
      <c r="D163" s="260"/>
      <c r="E163" s="230"/>
    </row>
    <row r="164" spans="1:5" ht="16">
      <c r="A164" s="226">
        <v>43159</v>
      </c>
      <c r="B164" s="259"/>
      <c r="D164" s="260"/>
      <c r="E164" s="230"/>
    </row>
    <row r="165" spans="1:5" ht="16">
      <c r="A165" s="226">
        <v>43190</v>
      </c>
      <c r="B165" s="259"/>
      <c r="D165" s="260"/>
      <c r="E165" s="230"/>
    </row>
    <row r="166" spans="1:5" ht="16">
      <c r="A166" s="226">
        <v>43220</v>
      </c>
      <c r="B166" s="259"/>
      <c r="D166" s="260"/>
      <c r="E166" s="230"/>
    </row>
    <row r="167" spans="1:5" ht="16">
      <c r="A167" s="226">
        <v>43251</v>
      </c>
      <c r="B167" s="261"/>
      <c r="C167" s="188"/>
      <c r="D167" s="262"/>
      <c r="E167" s="230"/>
    </row>
    <row r="168" spans="1:5" ht="16">
      <c r="B168" s="272">
        <f>SUM(B156:B167)</f>
        <v>0</v>
      </c>
      <c r="C168" s="271">
        <f t="shared" ref="C168" si="21">SUM(C156:C167)</f>
        <v>0</v>
      </c>
      <c r="D168" s="274">
        <f t="shared" ref="D168" si="22">SUM(D156:D167)</f>
        <v>0</v>
      </c>
    </row>
    <row r="169" spans="1:5" ht="16">
      <c r="B169" s="228"/>
      <c r="C169" s="228"/>
      <c r="D169" s="27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EEC2-12B2-2F40-86C2-C4789A5D154B}">
  <sheetPr>
    <pageSetUpPr fitToPage="1"/>
  </sheetPr>
  <dimension ref="A1:AL136"/>
  <sheetViews>
    <sheetView showZeros="0" zoomScale="125" workbookViewId="0">
      <pane ySplit="1" topLeftCell="A2" activePane="bottomLeft" state="frozen"/>
      <selection pane="bottomLeft" activeCell="T13" sqref="T13"/>
    </sheetView>
  </sheetViews>
  <sheetFormatPr baseColWidth="10" defaultColWidth="6.140625" defaultRowHeight="10" customHeight="1"/>
  <cols>
    <col min="1" max="1" width="6.7109375" style="10" customWidth="1"/>
    <col min="2" max="2" width="7.85546875" style="10" bestFit="1" customWidth="1"/>
    <col min="3" max="3" width="5.85546875" style="10" customWidth="1"/>
    <col min="4" max="4" width="6.42578125" style="10" bestFit="1" customWidth="1"/>
    <col min="5" max="5" width="6.5703125" style="10" customWidth="1"/>
    <col min="6" max="6" width="6.28515625" style="10" bestFit="1" customWidth="1"/>
    <col min="7" max="7" width="6.7109375" style="10" customWidth="1"/>
    <col min="8" max="8" width="2.7109375" style="150" bestFit="1" customWidth="1"/>
    <col min="9" max="9" width="6" style="10" customWidth="1"/>
    <col min="10" max="10" width="9" style="131" customWidth="1"/>
    <col min="11" max="11" width="7.5703125" style="10" bestFit="1" customWidth="1"/>
    <col min="12" max="12" width="6.42578125" style="10" customWidth="1"/>
    <col min="13" max="13" width="5.7109375" style="10" bestFit="1" customWidth="1"/>
    <col min="14" max="14" width="5" style="10" customWidth="1"/>
    <col min="15" max="15" width="6.42578125" style="10" bestFit="1" customWidth="1"/>
    <col min="16" max="18" width="5.7109375" style="10" bestFit="1" customWidth="1"/>
    <col min="19" max="19" width="5" style="22" bestFit="1" customWidth="1"/>
    <col min="20" max="20" width="5.7109375" style="22" bestFit="1" customWidth="1"/>
    <col min="21" max="22" width="5.140625" style="22" bestFit="1" customWidth="1"/>
    <col min="23" max="23" width="6.42578125" style="22" bestFit="1" customWidth="1"/>
    <col min="24" max="24" width="5.7109375" style="22" bestFit="1" customWidth="1"/>
    <col min="25" max="25" width="6.42578125" style="22" bestFit="1" customWidth="1"/>
    <col min="26" max="26" width="5.7109375" style="22" bestFit="1" customWidth="1"/>
    <col min="27" max="28" width="6.42578125" style="22" bestFit="1" customWidth="1"/>
    <col min="29" max="29" width="7.28515625" style="10" bestFit="1" customWidth="1"/>
    <col min="30" max="32" width="7.5703125" style="64" customWidth="1"/>
    <col min="33" max="33" width="4.140625" style="64" customWidth="1"/>
    <col min="34" max="34" width="4.85546875" style="50" bestFit="1" customWidth="1"/>
    <col min="35" max="36" width="6" style="10" bestFit="1" customWidth="1"/>
    <col min="37" max="37" width="6" style="70" bestFit="1" customWidth="1"/>
    <col min="38" max="16384" width="6.140625" style="10"/>
  </cols>
  <sheetData>
    <row r="1" spans="1:38" ht="13">
      <c r="A1" s="289" t="s">
        <v>291</v>
      </c>
      <c r="B1" s="290"/>
      <c r="C1" s="290"/>
      <c r="D1" s="290"/>
      <c r="E1" s="290"/>
      <c r="F1" s="290"/>
      <c r="G1" s="291"/>
      <c r="H1" s="148"/>
      <c r="I1" s="1" t="s">
        <v>7</v>
      </c>
      <c r="J1" s="124" t="s">
        <v>195</v>
      </c>
      <c r="K1" s="2" t="s">
        <v>135</v>
      </c>
      <c r="L1" s="14" t="s">
        <v>8</v>
      </c>
      <c r="M1" s="14" t="s">
        <v>9</v>
      </c>
      <c r="N1" s="3" t="s">
        <v>6</v>
      </c>
      <c r="O1" s="2" t="s">
        <v>68</v>
      </c>
      <c r="P1" s="14" t="s">
        <v>9</v>
      </c>
      <c r="Q1" s="14" t="s">
        <v>72</v>
      </c>
      <c r="R1" s="1" t="s">
        <v>169</v>
      </c>
      <c r="S1" s="210" t="s">
        <v>276</v>
      </c>
      <c r="T1" s="14" t="s">
        <v>9</v>
      </c>
      <c r="U1" s="14" t="s">
        <v>72</v>
      </c>
      <c r="V1" s="14" t="s">
        <v>10</v>
      </c>
      <c r="W1" s="14" t="s">
        <v>8</v>
      </c>
      <c r="X1" s="14" t="s">
        <v>9</v>
      </c>
      <c r="Y1" s="14" t="s">
        <v>8</v>
      </c>
      <c r="Z1" s="14" t="s">
        <v>9</v>
      </c>
      <c r="AA1" s="14" t="s">
        <v>8</v>
      </c>
      <c r="AB1" s="37" t="s">
        <v>9</v>
      </c>
      <c r="AC1" s="36"/>
      <c r="AD1" s="75" t="s">
        <v>76</v>
      </c>
      <c r="AE1" s="75" t="s">
        <v>231</v>
      </c>
      <c r="AF1" s="75" t="s">
        <v>243</v>
      </c>
      <c r="AG1" s="12"/>
      <c r="AH1" s="50" t="s">
        <v>6</v>
      </c>
      <c r="AI1" s="1" t="str">
        <f>AD1</f>
        <v>Core 47</v>
      </c>
      <c r="AJ1" s="1" t="str">
        <f>AE1</f>
        <v>Core 48</v>
      </c>
      <c r="AK1" s="12" t="str">
        <f>AF1</f>
        <v>Core 49</v>
      </c>
    </row>
    <row r="2" spans="1:38" ht="10" customHeight="1">
      <c r="H2" s="149"/>
      <c r="I2" s="4" t="s">
        <v>31</v>
      </c>
      <c r="J2" s="125" t="s">
        <v>196</v>
      </c>
      <c r="K2" s="5" t="s">
        <v>136</v>
      </c>
      <c r="L2" s="15" t="s">
        <v>32</v>
      </c>
      <c r="M2" s="15" t="s">
        <v>32</v>
      </c>
      <c r="N2" s="6" t="s">
        <v>33</v>
      </c>
      <c r="O2" s="5" t="s">
        <v>69</v>
      </c>
      <c r="P2" s="5" t="s">
        <v>69</v>
      </c>
      <c r="Q2" s="5" t="s">
        <v>69</v>
      </c>
      <c r="R2" s="5" t="s">
        <v>69</v>
      </c>
      <c r="S2" s="211" t="s">
        <v>34</v>
      </c>
      <c r="T2" s="15" t="s">
        <v>35</v>
      </c>
      <c r="U2" s="15" t="s">
        <v>75</v>
      </c>
      <c r="V2" s="15" t="s">
        <v>36</v>
      </c>
      <c r="W2" s="15" t="s">
        <v>36</v>
      </c>
      <c r="X2" s="15" t="s">
        <v>36</v>
      </c>
      <c r="Y2" s="15" t="s">
        <v>37</v>
      </c>
      <c r="Z2" s="15" t="s">
        <v>38</v>
      </c>
      <c r="AA2" s="15" t="s">
        <v>39</v>
      </c>
      <c r="AB2" s="38" t="s">
        <v>39</v>
      </c>
      <c r="AC2" s="36"/>
      <c r="AD2" s="61">
        <f>B6</f>
        <v>39092</v>
      </c>
      <c r="AE2" s="61">
        <f>B7</f>
        <v>39829</v>
      </c>
      <c r="AF2" s="61">
        <f>B8</f>
        <v>42018</v>
      </c>
      <c r="AG2" s="61"/>
      <c r="AI2" s="8" t="s">
        <v>263</v>
      </c>
      <c r="AJ2" s="8" t="s">
        <v>263</v>
      </c>
      <c r="AK2" s="8" t="s">
        <v>263</v>
      </c>
    </row>
    <row r="3" spans="1:38" ht="10" customHeight="1">
      <c r="S3" s="212"/>
      <c r="T3" s="212"/>
      <c r="U3" s="212"/>
      <c r="AI3" s="179">
        <f>E6</f>
        <v>1.3668474832849755</v>
      </c>
      <c r="AJ3" s="179">
        <f>E7</f>
        <v>2.0087099217369349</v>
      </c>
      <c r="AK3" s="179">
        <f>E8</f>
        <v>0.36524804342337797</v>
      </c>
      <c r="AL3" s="8"/>
    </row>
    <row r="4" spans="1:38" ht="10" customHeight="1">
      <c r="A4" s="1" t="s">
        <v>4</v>
      </c>
      <c r="B4" s="12" t="s">
        <v>5</v>
      </c>
      <c r="C4" s="19" t="s">
        <v>207</v>
      </c>
      <c r="D4" s="27" t="s">
        <v>247</v>
      </c>
      <c r="E4" s="90" t="s">
        <v>207</v>
      </c>
      <c r="G4" s="33"/>
      <c r="H4" s="299" t="s">
        <v>133</v>
      </c>
      <c r="I4" s="146">
        <v>7202</v>
      </c>
      <c r="J4" s="137" t="s">
        <v>197</v>
      </c>
      <c r="K4" s="138">
        <v>25396</v>
      </c>
      <c r="L4" s="139">
        <v>192</v>
      </c>
      <c r="M4" s="139">
        <v>38</v>
      </c>
      <c r="N4" s="141">
        <f t="shared" ref="N4:N35" si="0">M4/38</f>
        <v>1</v>
      </c>
      <c r="O4" s="141">
        <v>190.70902136285906</v>
      </c>
      <c r="P4" s="141">
        <v>36.604787153758053</v>
      </c>
      <c r="Q4" s="141">
        <v>7.7143460910447353E-2</v>
      </c>
      <c r="R4" s="141">
        <v>1.1179590114118139</v>
      </c>
      <c r="S4" s="139">
        <f t="shared" ref="S4:S35" si="1">SUM(AI4:AK4)</f>
        <v>5.179349386593926</v>
      </c>
      <c r="T4" s="220">
        <f t="shared" ref="T4:T35" si="2">0.0405*S4</f>
        <v>0.209763650157054</v>
      </c>
      <c r="U4" s="139">
        <f t="shared" ref="U4:U35" si="3">1.045*(1-EXP(-0.00228*S4))</f>
        <v>1.2267740922215449E-2</v>
      </c>
      <c r="V4" s="139">
        <f t="shared" ref="V4:V35" si="4">Q4+U4</f>
        <v>8.9411201832662796E-2</v>
      </c>
      <c r="W4" s="139">
        <f t="shared" ref="W4:W35" si="5">O4-T4*0.87-U4</f>
        <v>190.51425924630018</v>
      </c>
      <c r="X4" s="219">
        <f t="shared" ref="X4:X35" si="6">P4-T4</f>
        <v>36.395023503601003</v>
      </c>
      <c r="Y4" s="220">
        <f t="shared" ref="Y4:Y35" si="7">IF(AF4&gt;0,W4,0)</f>
        <v>190.51425924630018</v>
      </c>
      <c r="Z4" s="139">
        <f t="shared" ref="Z4:Z35" si="8">IF(AF4&gt;0,X4,0)</f>
        <v>36.395023503601003</v>
      </c>
      <c r="AA4" s="139">
        <f t="shared" ref="AA4:AA35" si="9">IF(AF4=0,W4,0)</f>
        <v>0</v>
      </c>
      <c r="AB4" s="219">
        <f t="shared" ref="AB4:AB35" si="10">IF(AF4=0,X4,0)</f>
        <v>0</v>
      </c>
      <c r="AC4" s="189"/>
      <c r="AD4" s="23" t="s">
        <v>234</v>
      </c>
      <c r="AE4" s="23" t="s">
        <v>234</v>
      </c>
      <c r="AF4" s="23" t="s">
        <v>234</v>
      </c>
      <c r="AG4" s="146"/>
      <c r="AH4" s="51">
        <f t="shared" ref="AH4:AH35" si="11">I4</f>
        <v>7202</v>
      </c>
      <c r="AI4" s="79">
        <f t="shared" ref="AI4:AI35" si="12">IF(AD4="",0,$N4*AI$3*VLOOKUP(LEFT(AD4),$B$20:$C$24,2))</f>
        <v>1.8924749687428259</v>
      </c>
      <c r="AJ4" s="79">
        <f t="shared" ref="AJ4:AJ35" si="13">IF(AE4="",0,$N4*AJ$3*VLOOKUP(LEFT(AE4),$B$20:$C$24,2))</f>
        <v>2.781168559652639</v>
      </c>
      <c r="AK4" s="79">
        <f t="shared" ref="AK4:AK35" si="14">IF(AF4="",0,$N4*AK$3*VLOOKUP(LEFT(AF4),$B$20:$C$24,2))</f>
        <v>0.50570585819846126</v>
      </c>
    </row>
    <row r="5" spans="1:38" ht="10" customHeight="1">
      <c r="A5" s="4" t="s">
        <v>27</v>
      </c>
      <c r="B5" s="32" t="s">
        <v>28</v>
      </c>
      <c r="C5" s="26" t="s">
        <v>30</v>
      </c>
      <c r="D5" s="28" t="s">
        <v>29</v>
      </c>
      <c r="E5" s="6" t="s">
        <v>209</v>
      </c>
      <c r="G5" s="33"/>
      <c r="H5" s="300"/>
      <c r="I5" s="8">
        <v>7945</v>
      </c>
      <c r="J5" s="126" t="s">
        <v>198</v>
      </c>
      <c r="K5" s="7">
        <v>25938</v>
      </c>
      <c r="L5" s="16">
        <v>190</v>
      </c>
      <c r="M5" s="16">
        <v>38</v>
      </c>
      <c r="N5" s="135">
        <f t="shared" si="0"/>
        <v>1</v>
      </c>
      <c r="O5" s="135">
        <v>188.86630270194462</v>
      </c>
      <c r="P5" s="135">
        <v>36.775038554612209</v>
      </c>
      <c r="Q5" s="135">
        <v>6.7980840568008488E-2</v>
      </c>
      <c r="R5" s="135">
        <v>0.98153961970175541</v>
      </c>
      <c r="S5" s="16">
        <f t="shared" si="1"/>
        <v>5.179349386593926</v>
      </c>
      <c r="T5" s="213">
        <f t="shared" si="2"/>
        <v>0.209763650157054</v>
      </c>
      <c r="U5" s="16">
        <f t="shared" si="3"/>
        <v>1.2267740922215449E-2</v>
      </c>
      <c r="V5" s="16">
        <f t="shared" si="4"/>
        <v>8.024858149022393E-2</v>
      </c>
      <c r="W5" s="16">
        <f t="shared" si="5"/>
        <v>188.67154058538574</v>
      </c>
      <c r="X5" s="35">
        <f t="shared" si="6"/>
        <v>36.565274904455158</v>
      </c>
      <c r="Y5" s="213">
        <f t="shared" si="7"/>
        <v>188.67154058538574</v>
      </c>
      <c r="Z5" s="16">
        <f t="shared" si="8"/>
        <v>36.565274904455158</v>
      </c>
      <c r="AA5" s="16">
        <f t="shared" si="9"/>
        <v>0</v>
      </c>
      <c r="AB5" s="35">
        <f t="shared" si="10"/>
        <v>0</v>
      </c>
      <c r="AC5" s="70"/>
      <c r="AD5" s="13" t="s">
        <v>238</v>
      </c>
      <c r="AE5" s="13" t="s">
        <v>238</v>
      </c>
      <c r="AF5" s="13" t="s">
        <v>238</v>
      </c>
      <c r="AG5" s="8"/>
      <c r="AH5" s="52">
        <f t="shared" si="11"/>
        <v>7945</v>
      </c>
      <c r="AI5" s="80">
        <f t="shared" si="12"/>
        <v>1.8924749687428259</v>
      </c>
      <c r="AJ5" s="80">
        <f t="shared" si="13"/>
        <v>2.781168559652639</v>
      </c>
      <c r="AK5" s="80">
        <f t="shared" si="14"/>
        <v>0.50570585819846126</v>
      </c>
    </row>
    <row r="6" spans="1:38" ht="10" customHeight="1">
      <c r="A6" s="8">
        <v>47</v>
      </c>
      <c r="B6" s="7">
        <v>39092</v>
      </c>
      <c r="C6" s="180">
        <v>108.35000000000001</v>
      </c>
      <c r="D6" s="22">
        <v>79.27</v>
      </c>
      <c r="E6" s="16">
        <f>C6/D6</f>
        <v>1.3668474832849755</v>
      </c>
      <c r="H6" s="300"/>
      <c r="I6" s="8">
        <v>7946</v>
      </c>
      <c r="J6" s="126" t="s">
        <v>198</v>
      </c>
      <c r="K6" s="7">
        <v>25939</v>
      </c>
      <c r="L6" s="16">
        <v>189</v>
      </c>
      <c r="M6" s="16">
        <v>38</v>
      </c>
      <c r="N6" s="135">
        <f t="shared" si="0"/>
        <v>1</v>
      </c>
      <c r="O6" s="135">
        <v>187.78635897543896</v>
      </c>
      <c r="P6" s="135">
        <v>36.688511593878758</v>
      </c>
      <c r="Q6" s="135">
        <v>7.2646111235565511E-2</v>
      </c>
      <c r="R6" s="135">
        <v>1.0508721202894591</v>
      </c>
      <c r="S6" s="16">
        <f t="shared" si="1"/>
        <v>5.179349386593926</v>
      </c>
      <c r="T6" s="213">
        <f t="shared" si="2"/>
        <v>0.209763650157054</v>
      </c>
      <c r="U6" s="16">
        <f t="shared" si="3"/>
        <v>1.2267740922215449E-2</v>
      </c>
      <c r="V6" s="16">
        <f t="shared" si="4"/>
        <v>8.4913852157780967E-2</v>
      </c>
      <c r="W6" s="16">
        <f t="shared" si="5"/>
        <v>187.59159685888008</v>
      </c>
      <c r="X6" s="35">
        <f t="shared" si="6"/>
        <v>36.478747943721707</v>
      </c>
      <c r="Y6" s="213">
        <f t="shared" si="7"/>
        <v>187.59159685888008</v>
      </c>
      <c r="Z6" s="16">
        <f t="shared" si="8"/>
        <v>36.478747943721707</v>
      </c>
      <c r="AA6" s="16">
        <f t="shared" si="9"/>
        <v>0</v>
      </c>
      <c r="AB6" s="35">
        <f t="shared" si="10"/>
        <v>0</v>
      </c>
      <c r="AC6" s="70"/>
      <c r="AD6" s="13" t="s">
        <v>237</v>
      </c>
      <c r="AE6" s="13" t="s">
        <v>237</v>
      </c>
      <c r="AF6" s="13" t="s">
        <v>237</v>
      </c>
      <c r="AG6" s="8"/>
      <c r="AH6" s="52">
        <f t="shared" si="11"/>
        <v>7946</v>
      </c>
      <c r="AI6" s="80">
        <f t="shared" si="12"/>
        <v>1.8924749687428259</v>
      </c>
      <c r="AJ6" s="80">
        <f t="shared" si="13"/>
        <v>2.781168559652639</v>
      </c>
      <c r="AK6" s="80">
        <f t="shared" si="14"/>
        <v>0.50570585819846126</v>
      </c>
    </row>
    <row r="7" spans="1:38" ht="10" customHeight="1">
      <c r="A7" s="8">
        <v>48</v>
      </c>
      <c r="B7" s="7">
        <v>39829</v>
      </c>
      <c r="C7" s="180">
        <v>159.12999999999997</v>
      </c>
      <c r="D7" s="22">
        <v>79.22</v>
      </c>
      <c r="E7" s="16">
        <f>C7/D7</f>
        <v>2.0087099217369349</v>
      </c>
      <c r="H7" s="300"/>
      <c r="I7" s="8">
        <v>8102</v>
      </c>
      <c r="J7" s="126" t="s">
        <v>198</v>
      </c>
      <c r="K7" s="7">
        <v>31274</v>
      </c>
      <c r="L7" s="16">
        <v>190.5</v>
      </c>
      <c r="M7" s="16">
        <v>39</v>
      </c>
      <c r="N7" s="135">
        <f t="shared" si="0"/>
        <v>1.0263157894736843</v>
      </c>
      <c r="O7" s="135">
        <v>189.96398986869335</v>
      </c>
      <c r="P7" s="135">
        <v>38.421332193703897</v>
      </c>
      <c r="Q7" s="135">
        <v>3.2569139829023867E-2</v>
      </c>
      <c r="R7" s="135">
        <v>0.46367612683982878</v>
      </c>
      <c r="S7" s="16">
        <f t="shared" si="1"/>
        <v>4.8582531378932376</v>
      </c>
      <c r="T7" s="213">
        <f t="shared" si="2"/>
        <v>0.19675925208467612</v>
      </c>
      <c r="U7" s="16">
        <f t="shared" si="3"/>
        <v>1.1511401382308571E-2</v>
      </c>
      <c r="V7" s="16">
        <f t="shared" si="4"/>
        <v>4.4080541211332439E-2</v>
      </c>
      <c r="W7" s="16">
        <f t="shared" si="5"/>
        <v>189.78129791799736</v>
      </c>
      <c r="X7" s="35">
        <f t="shared" si="6"/>
        <v>38.224572941619222</v>
      </c>
      <c r="Y7" s="213">
        <f t="shared" si="7"/>
        <v>189.78129791799736</v>
      </c>
      <c r="Z7" s="16">
        <f t="shared" si="8"/>
        <v>38.224572941619222</v>
      </c>
      <c r="AA7" s="16">
        <f t="shared" si="9"/>
        <v>0</v>
      </c>
      <c r="AB7" s="35">
        <f t="shared" si="10"/>
        <v>0</v>
      </c>
      <c r="AC7" s="35"/>
      <c r="AD7" s="13" t="s">
        <v>240</v>
      </c>
      <c r="AE7" s="13" t="s">
        <v>240</v>
      </c>
      <c r="AF7" s="13" t="s">
        <v>240</v>
      </c>
      <c r="AG7" s="8"/>
      <c r="AH7" s="52">
        <f t="shared" si="11"/>
        <v>8102</v>
      </c>
      <c r="AI7" s="80">
        <f t="shared" si="12"/>
        <v>1.7751500756208942</v>
      </c>
      <c r="AJ7" s="80">
        <f t="shared" si="13"/>
        <v>2.6087486812369769</v>
      </c>
      <c r="AK7" s="80">
        <f t="shared" si="14"/>
        <v>0.47435438103536653</v>
      </c>
    </row>
    <row r="8" spans="1:38" ht="10" customHeight="1">
      <c r="A8" s="8">
        <v>49</v>
      </c>
      <c r="B8" s="7">
        <v>42018</v>
      </c>
      <c r="C8" s="267">
        <v>28.934950000000001</v>
      </c>
      <c r="D8" s="22">
        <v>79.22</v>
      </c>
      <c r="E8" s="16">
        <f>C8/D8</f>
        <v>0.36524804342337797</v>
      </c>
      <c r="H8" s="300"/>
      <c r="I8" s="8">
        <v>8103</v>
      </c>
      <c r="J8" s="126" t="s">
        <v>198</v>
      </c>
      <c r="K8" s="7">
        <v>31274</v>
      </c>
      <c r="L8" s="16">
        <v>190.5</v>
      </c>
      <c r="M8" s="16">
        <v>39</v>
      </c>
      <c r="N8" s="135">
        <f t="shared" si="0"/>
        <v>1.0263157894736843</v>
      </c>
      <c r="O8" s="135">
        <v>189.96398986869335</v>
      </c>
      <c r="P8" s="135">
        <v>38.421332193703897</v>
      </c>
      <c r="Q8" s="135">
        <v>3.2569139829023867E-2</v>
      </c>
      <c r="R8" s="135">
        <v>0.46367612683982878</v>
      </c>
      <c r="S8" s="16">
        <f t="shared" si="1"/>
        <v>4.8582531378932376</v>
      </c>
      <c r="T8" s="213">
        <f t="shared" si="2"/>
        <v>0.19675925208467612</v>
      </c>
      <c r="U8" s="16">
        <f t="shared" si="3"/>
        <v>1.1511401382308571E-2</v>
      </c>
      <c r="V8" s="16">
        <f t="shared" si="4"/>
        <v>4.4080541211332439E-2</v>
      </c>
      <c r="W8" s="16">
        <f t="shared" si="5"/>
        <v>189.78129791799736</v>
      </c>
      <c r="X8" s="35">
        <f t="shared" si="6"/>
        <v>38.224572941619222</v>
      </c>
      <c r="Y8" s="213">
        <f t="shared" si="7"/>
        <v>189.78129791799736</v>
      </c>
      <c r="Z8" s="16">
        <f t="shared" si="8"/>
        <v>38.224572941619222</v>
      </c>
      <c r="AA8" s="16">
        <f t="shared" si="9"/>
        <v>0</v>
      </c>
      <c r="AB8" s="35">
        <f t="shared" si="10"/>
        <v>0</v>
      </c>
      <c r="AC8" s="35"/>
      <c r="AD8" s="13" t="s">
        <v>241</v>
      </c>
      <c r="AE8" s="13" t="s">
        <v>241</v>
      </c>
      <c r="AF8" s="13" t="s">
        <v>241</v>
      </c>
      <c r="AG8" s="8"/>
      <c r="AH8" s="52">
        <f t="shared" si="11"/>
        <v>8103</v>
      </c>
      <c r="AI8" s="80">
        <f t="shared" si="12"/>
        <v>1.7751500756208942</v>
      </c>
      <c r="AJ8" s="80">
        <f t="shared" si="13"/>
        <v>2.6087486812369769</v>
      </c>
      <c r="AK8" s="80">
        <f t="shared" si="14"/>
        <v>0.47435438103536653</v>
      </c>
    </row>
    <row r="9" spans="1:38" ht="10" customHeight="1">
      <c r="H9" s="300"/>
      <c r="I9" s="8">
        <v>8104</v>
      </c>
      <c r="J9" s="126" t="s">
        <v>198</v>
      </c>
      <c r="K9" s="7">
        <v>31274</v>
      </c>
      <c r="L9" s="16">
        <v>190.5</v>
      </c>
      <c r="M9" s="16">
        <v>39</v>
      </c>
      <c r="N9" s="135">
        <f t="shared" si="0"/>
        <v>1.0263157894736843</v>
      </c>
      <c r="O9" s="135">
        <v>189.91582956596969</v>
      </c>
      <c r="P9" s="135">
        <v>38.369295614379141</v>
      </c>
      <c r="Q9" s="135">
        <v>3.5457618540153814E-2</v>
      </c>
      <c r="R9" s="135">
        <v>0.50537210386286668</v>
      </c>
      <c r="S9" s="16">
        <f t="shared" si="1"/>
        <v>5.315648054662188</v>
      </c>
      <c r="T9" s="213">
        <f t="shared" si="2"/>
        <v>0.21528374621381863</v>
      </c>
      <c r="U9" s="16">
        <f t="shared" si="3"/>
        <v>1.2588623932230642E-2</v>
      </c>
      <c r="V9" s="16">
        <f t="shared" si="4"/>
        <v>4.8046242472384454E-2</v>
      </c>
      <c r="W9" s="16">
        <f t="shared" si="5"/>
        <v>189.71594408283144</v>
      </c>
      <c r="X9" s="35">
        <f t="shared" si="6"/>
        <v>38.15401186816532</v>
      </c>
      <c r="Y9" s="213">
        <f t="shared" si="7"/>
        <v>189.71594408283144</v>
      </c>
      <c r="Z9" s="16">
        <f t="shared" si="8"/>
        <v>38.15401186816532</v>
      </c>
      <c r="AA9" s="16">
        <f t="shared" si="9"/>
        <v>0</v>
      </c>
      <c r="AB9" s="35">
        <f t="shared" si="10"/>
        <v>0</v>
      </c>
      <c r="AC9" s="35"/>
      <c r="AD9" s="13" t="s">
        <v>239</v>
      </c>
      <c r="AE9" s="13" t="s">
        <v>239</v>
      </c>
      <c r="AF9" s="13" t="s">
        <v>239</v>
      </c>
      <c r="AG9" s="8"/>
      <c r="AH9" s="52">
        <f t="shared" si="11"/>
        <v>8104</v>
      </c>
      <c r="AI9" s="80">
        <f t="shared" si="12"/>
        <v>1.9422769416044794</v>
      </c>
      <c r="AJ9" s="80">
        <f t="shared" si="13"/>
        <v>2.8543572059592881</v>
      </c>
      <c r="AK9" s="80">
        <f t="shared" si="14"/>
        <v>0.51901390709842088</v>
      </c>
    </row>
    <row r="10" spans="1:38" ht="10" customHeight="1">
      <c r="E10" s="22"/>
      <c r="H10" s="300"/>
      <c r="I10" s="8">
        <v>8105</v>
      </c>
      <c r="J10" s="126" t="s">
        <v>198</v>
      </c>
      <c r="K10" s="7">
        <v>31274</v>
      </c>
      <c r="L10" s="16">
        <v>190.5</v>
      </c>
      <c r="M10" s="16">
        <v>39</v>
      </c>
      <c r="N10" s="135">
        <f t="shared" si="0"/>
        <v>1.0263157894736843</v>
      </c>
      <c r="O10" s="135">
        <v>189.96883521961473</v>
      </c>
      <c r="P10" s="135">
        <v>38.426567137821145</v>
      </c>
      <c r="Q10" s="135">
        <v>3.227819028966069E-2</v>
      </c>
      <c r="R10" s="135">
        <v>0.45948146007920854</v>
      </c>
      <c r="S10" s="16">
        <f t="shared" si="1"/>
        <v>4.8582531378932376</v>
      </c>
      <c r="T10" s="213">
        <f t="shared" si="2"/>
        <v>0.19675925208467612</v>
      </c>
      <c r="U10" s="16">
        <f t="shared" si="3"/>
        <v>1.1511401382308571E-2</v>
      </c>
      <c r="V10" s="16">
        <f t="shared" si="4"/>
        <v>4.3789591671969261E-2</v>
      </c>
      <c r="W10" s="16">
        <f t="shared" si="5"/>
        <v>189.78614326891875</v>
      </c>
      <c r="X10" s="35">
        <f t="shared" si="6"/>
        <v>38.22980788573647</v>
      </c>
      <c r="Y10" s="213">
        <f t="shared" si="7"/>
        <v>189.78614326891875</v>
      </c>
      <c r="Z10" s="16">
        <f t="shared" si="8"/>
        <v>38.22980788573647</v>
      </c>
      <c r="AA10" s="16">
        <f t="shared" si="9"/>
        <v>0</v>
      </c>
      <c r="AB10" s="35">
        <f t="shared" si="10"/>
        <v>0</v>
      </c>
      <c r="AC10" s="35"/>
      <c r="AD10" s="13" t="s">
        <v>242</v>
      </c>
      <c r="AE10" s="13" t="s">
        <v>242</v>
      </c>
      <c r="AF10" s="13" t="s">
        <v>242</v>
      </c>
      <c r="AG10" s="8"/>
      <c r="AH10" s="52">
        <f t="shared" si="11"/>
        <v>8105</v>
      </c>
      <c r="AI10" s="80">
        <f t="shared" si="12"/>
        <v>1.7751500756208942</v>
      </c>
      <c r="AJ10" s="80">
        <f t="shared" si="13"/>
        <v>2.6087486812369769</v>
      </c>
      <c r="AK10" s="80">
        <f t="shared" si="14"/>
        <v>0.47435438103536653</v>
      </c>
    </row>
    <row r="11" spans="1:38" ht="10" customHeight="1">
      <c r="H11" s="300"/>
      <c r="I11" s="8">
        <v>9678</v>
      </c>
      <c r="J11" s="126" t="s">
        <v>198</v>
      </c>
      <c r="K11" s="7">
        <v>29231</v>
      </c>
      <c r="L11" s="16">
        <v>187.97</v>
      </c>
      <c r="M11" s="16">
        <v>37.42</v>
      </c>
      <c r="N11" s="135">
        <f t="shared" si="0"/>
        <v>0.98473684210526324</v>
      </c>
      <c r="O11" s="135">
        <v>187.1271694729881</v>
      </c>
      <c r="P11" s="135">
        <v>36.509695376418847</v>
      </c>
      <c r="Q11" s="135">
        <v>5.0865504496304607E-2</v>
      </c>
      <c r="R11" s="135">
        <v>0.72941075607464123</v>
      </c>
      <c r="S11" s="16">
        <f t="shared" si="1"/>
        <v>5.1002961591143352</v>
      </c>
      <c r="T11" s="213">
        <f t="shared" si="2"/>
        <v>0.20656199444413059</v>
      </c>
      <c r="U11" s="16">
        <f t="shared" si="3"/>
        <v>1.2081583080546859E-2</v>
      </c>
      <c r="V11" s="16">
        <f t="shared" si="4"/>
        <v>6.2947087576851468E-2</v>
      </c>
      <c r="W11" s="16">
        <f t="shared" si="5"/>
        <v>186.93537895474117</v>
      </c>
      <c r="X11" s="35">
        <f t="shared" si="6"/>
        <v>36.303133381974718</v>
      </c>
      <c r="Y11" s="213">
        <f t="shared" si="7"/>
        <v>186.93537895474117</v>
      </c>
      <c r="Z11" s="16">
        <f t="shared" si="8"/>
        <v>36.303133381974718</v>
      </c>
      <c r="AA11" s="16">
        <f t="shared" si="9"/>
        <v>0</v>
      </c>
      <c r="AB11" s="35">
        <f t="shared" si="10"/>
        <v>0</v>
      </c>
      <c r="AC11" s="35"/>
      <c r="AD11" s="13" t="s">
        <v>235</v>
      </c>
      <c r="AE11" s="13" t="s">
        <v>235</v>
      </c>
      <c r="AF11" s="13" t="s">
        <v>235</v>
      </c>
      <c r="AG11" s="8"/>
      <c r="AH11" s="52">
        <f t="shared" si="11"/>
        <v>9678</v>
      </c>
      <c r="AI11" s="80">
        <f t="shared" si="12"/>
        <v>1.8635898244830671</v>
      </c>
      <c r="AJ11" s="80">
        <f t="shared" si="13"/>
        <v>2.7387191447947834</v>
      </c>
      <c r="AK11" s="80">
        <f t="shared" si="14"/>
        <v>0.49798718983648482</v>
      </c>
    </row>
    <row r="12" spans="1:38" ht="10" customHeight="1">
      <c r="C12" s="292" t="s">
        <v>174</v>
      </c>
      <c r="F12" s="8"/>
      <c r="H12" s="300"/>
      <c r="I12" s="8">
        <v>9679</v>
      </c>
      <c r="J12" s="126" t="s">
        <v>198</v>
      </c>
      <c r="K12" s="7">
        <v>29231</v>
      </c>
      <c r="L12" s="16">
        <v>188.12</v>
      </c>
      <c r="M12" s="16">
        <v>37.450000000000003</v>
      </c>
      <c r="N12" s="135">
        <f t="shared" si="0"/>
        <v>0.98552631578947381</v>
      </c>
      <c r="O12" s="135">
        <v>187.27649457610781</v>
      </c>
      <c r="P12" s="135">
        <v>36.538965575812021</v>
      </c>
      <c r="Q12" s="135">
        <v>5.090547484866649E-2</v>
      </c>
      <c r="R12" s="135">
        <v>0.72999553220190572</v>
      </c>
      <c r="S12" s="16">
        <f t="shared" si="1"/>
        <v>5.1043851191563832</v>
      </c>
      <c r="T12" s="213">
        <f t="shared" si="2"/>
        <v>0.20672759732583351</v>
      </c>
      <c r="U12" s="16">
        <f t="shared" si="3"/>
        <v>1.2091212757323165E-2</v>
      </c>
      <c r="V12" s="16">
        <f t="shared" si="4"/>
        <v>6.2996687605989657E-2</v>
      </c>
      <c r="W12" s="16">
        <f t="shared" si="5"/>
        <v>187.084550353677</v>
      </c>
      <c r="X12" s="35">
        <f t="shared" si="6"/>
        <v>36.332237978486191</v>
      </c>
      <c r="Y12" s="213">
        <f t="shared" si="7"/>
        <v>187.084550353677</v>
      </c>
      <c r="Z12" s="16">
        <f t="shared" si="8"/>
        <v>36.332237978486191</v>
      </c>
      <c r="AA12" s="16">
        <f t="shared" si="9"/>
        <v>0</v>
      </c>
      <c r="AB12" s="35">
        <f t="shared" si="10"/>
        <v>0</v>
      </c>
      <c r="AC12" s="35"/>
      <c r="AD12" s="13" t="s">
        <v>236</v>
      </c>
      <c r="AE12" s="13" t="s">
        <v>236</v>
      </c>
      <c r="AF12" s="13" t="s">
        <v>236</v>
      </c>
      <c r="AG12" s="8"/>
      <c r="AH12" s="52">
        <f t="shared" si="11"/>
        <v>9679</v>
      </c>
      <c r="AI12" s="80">
        <f t="shared" si="12"/>
        <v>1.865083883668917</v>
      </c>
      <c r="AJ12" s="80">
        <f t="shared" si="13"/>
        <v>2.740914804183983</v>
      </c>
      <c r="AK12" s="80">
        <f t="shared" si="14"/>
        <v>0.49838643130348359</v>
      </c>
    </row>
    <row r="13" spans="1:38" ht="10" customHeight="1">
      <c r="A13" s="120" t="str">
        <f t="shared" ref="A13:G15" si="15">V105</f>
        <v>Pu-239</v>
      </c>
      <c r="B13" s="120" t="str">
        <f t="shared" si="15"/>
        <v>Uranium</v>
      </c>
      <c r="C13" s="120" t="str">
        <f t="shared" si="15"/>
        <v>U-235</v>
      </c>
      <c r="D13" s="120" t="str">
        <f t="shared" si="15"/>
        <v>Uranium</v>
      </c>
      <c r="E13" s="120" t="str">
        <f t="shared" si="15"/>
        <v>U-235</v>
      </c>
      <c r="F13" s="120" t="str">
        <f t="shared" si="15"/>
        <v>Uranium</v>
      </c>
      <c r="G13" s="120" t="str">
        <f t="shared" si="15"/>
        <v>U-235</v>
      </c>
      <c r="H13" s="300"/>
      <c r="I13" s="183">
        <v>10705</v>
      </c>
      <c r="J13" s="184" t="s">
        <v>198</v>
      </c>
      <c r="K13" s="185">
        <v>38080</v>
      </c>
      <c r="L13" s="186">
        <v>190.58</v>
      </c>
      <c r="M13" s="186">
        <v>37.56</v>
      </c>
      <c r="N13" s="187">
        <f t="shared" si="0"/>
        <v>0.98842105263157898</v>
      </c>
      <c r="O13" s="187">
        <v>190.42762600423762</v>
      </c>
      <c r="P13" s="187">
        <v>37.39559040723843</v>
      </c>
      <c r="Q13" s="187">
        <v>9.3376500598232551E-3</v>
      </c>
      <c r="R13" s="187">
        <v>0.1317384557384384</v>
      </c>
      <c r="S13" s="186">
        <f t="shared" si="1"/>
        <v>4.6788714835710259</v>
      </c>
      <c r="T13" s="221">
        <f t="shared" si="2"/>
        <v>0.18949429508462656</v>
      </c>
      <c r="U13" s="186">
        <f t="shared" si="3"/>
        <v>1.1088628253616027E-2</v>
      </c>
      <c r="V13" s="186">
        <f t="shared" si="4"/>
        <v>2.0426278313439281E-2</v>
      </c>
      <c r="W13" s="186">
        <f t="shared" si="5"/>
        <v>190.25167733926037</v>
      </c>
      <c r="X13" s="190">
        <f t="shared" si="6"/>
        <v>37.206096112153801</v>
      </c>
      <c r="Y13" s="221">
        <f t="shared" si="7"/>
        <v>190.25167733926037</v>
      </c>
      <c r="Z13" s="186">
        <f t="shared" si="8"/>
        <v>37.206096112153801</v>
      </c>
      <c r="AA13" s="186">
        <f t="shared" si="9"/>
        <v>0</v>
      </c>
      <c r="AB13" s="190">
        <f t="shared" si="10"/>
        <v>0</v>
      </c>
      <c r="AC13" s="190"/>
      <c r="AD13" s="191" t="s">
        <v>115</v>
      </c>
      <c r="AE13" s="191" t="s">
        <v>115</v>
      </c>
      <c r="AF13" s="191" t="s">
        <v>115</v>
      </c>
      <c r="AG13" s="183"/>
      <c r="AH13" s="192">
        <f t="shared" si="11"/>
        <v>10705</v>
      </c>
      <c r="AI13" s="147">
        <f t="shared" si="12"/>
        <v>1.7096060728287381</v>
      </c>
      <c r="AJ13" s="147">
        <f t="shared" si="13"/>
        <v>2.5124256530066882</v>
      </c>
      <c r="AK13" s="147">
        <f t="shared" si="14"/>
        <v>0.45683975773559915</v>
      </c>
    </row>
    <row r="14" spans="1:38" ht="10" customHeight="1">
      <c r="A14" s="182" t="str">
        <f t="shared" si="15"/>
        <v>now</v>
      </c>
      <c r="B14" s="182" t="str">
        <f t="shared" si="15"/>
        <v>now</v>
      </c>
      <c r="C14" s="182" t="str">
        <f t="shared" si="15"/>
        <v>now</v>
      </c>
      <c r="D14" s="182" t="str">
        <f t="shared" si="15"/>
        <v>in Core</v>
      </c>
      <c r="E14" s="182" t="str">
        <f t="shared" si="15"/>
        <v>In Core</v>
      </c>
      <c r="F14" s="182" t="str">
        <f t="shared" si="15"/>
        <v>Out Core</v>
      </c>
      <c r="G14" s="182" t="str">
        <f t="shared" si="15"/>
        <v>Out Core</v>
      </c>
      <c r="H14" s="301" t="s">
        <v>134</v>
      </c>
      <c r="I14" s="8">
        <v>3671</v>
      </c>
      <c r="J14" s="126" t="s">
        <v>70</v>
      </c>
      <c r="K14" s="7">
        <v>39101</v>
      </c>
      <c r="L14" s="16">
        <v>190</v>
      </c>
      <c r="M14" s="16">
        <v>38</v>
      </c>
      <c r="N14" s="135">
        <f t="shared" si="0"/>
        <v>1</v>
      </c>
      <c r="O14" s="135">
        <v>187.0045395783682</v>
      </c>
      <c r="P14" s="135">
        <v>32.307067873793052</v>
      </c>
      <c r="Q14" s="135">
        <v>0.61906497604027799</v>
      </c>
      <c r="R14" s="135">
        <v>4.9691344199535266</v>
      </c>
      <c r="S14" s="16">
        <f t="shared" si="1"/>
        <v>3.4007557558035315</v>
      </c>
      <c r="T14" s="213">
        <f t="shared" si="2"/>
        <v>0.13773060811004303</v>
      </c>
      <c r="U14" s="16">
        <f t="shared" si="3"/>
        <v>8.0713088792651096E-3</v>
      </c>
      <c r="V14" s="16">
        <f t="shared" si="4"/>
        <v>0.6271362849195431</v>
      </c>
      <c r="W14" s="16">
        <f t="shared" si="5"/>
        <v>186.8766426404332</v>
      </c>
      <c r="X14" s="35">
        <f t="shared" si="6"/>
        <v>32.169337265683012</v>
      </c>
      <c r="Y14" s="213">
        <f t="shared" si="7"/>
        <v>186.8766426404332</v>
      </c>
      <c r="Z14" s="16">
        <f t="shared" si="8"/>
        <v>32.169337265683012</v>
      </c>
      <c r="AA14" s="16">
        <f t="shared" si="9"/>
        <v>0</v>
      </c>
      <c r="AB14" s="35">
        <f t="shared" si="10"/>
        <v>0</v>
      </c>
      <c r="AC14" s="35"/>
      <c r="AD14" s="13" t="s">
        <v>77</v>
      </c>
      <c r="AE14" s="13" t="s">
        <v>77</v>
      </c>
      <c r="AF14" s="13" t="s">
        <v>77</v>
      </c>
      <c r="AG14" s="8"/>
      <c r="AH14" s="52">
        <f t="shared" si="11"/>
        <v>3671</v>
      </c>
      <c r="AI14" s="80">
        <f t="shared" si="12"/>
        <v>1.2425972187403738</v>
      </c>
      <c r="AJ14" s="80">
        <f t="shared" si="13"/>
        <v>1.8261125637863955</v>
      </c>
      <c r="AK14" s="80">
        <f t="shared" si="14"/>
        <v>0.33204597327676222</v>
      </c>
    </row>
    <row r="15" spans="1:38" ht="10" customHeight="1">
      <c r="A15" s="122">
        <f t="shared" si="15"/>
        <v>44.703008843208202</v>
      </c>
      <c r="B15" s="122">
        <f t="shared" si="15"/>
        <v>19082.854843106335</v>
      </c>
      <c r="C15" s="122">
        <f t="shared" si="15"/>
        <v>3445.9973743711198</v>
      </c>
      <c r="D15" s="122">
        <f t="shared" si="15"/>
        <v>14943.170564713315</v>
      </c>
      <c r="E15" s="122">
        <f t="shared" si="15"/>
        <v>2734.2249577509074</v>
      </c>
      <c r="F15" s="122">
        <f t="shared" si="15"/>
        <v>4139.6842783930142</v>
      </c>
      <c r="G15" s="122">
        <f t="shared" si="15"/>
        <v>711.77241662021265</v>
      </c>
      <c r="H15" s="302"/>
      <c r="I15" s="8">
        <v>3673</v>
      </c>
      <c r="J15" s="126" t="s">
        <v>70</v>
      </c>
      <c r="K15" s="7">
        <v>39101</v>
      </c>
      <c r="L15" s="16">
        <v>190</v>
      </c>
      <c r="M15" s="16">
        <v>38</v>
      </c>
      <c r="N15" s="135">
        <f t="shared" si="0"/>
        <v>1</v>
      </c>
      <c r="O15" s="135">
        <v>188.66646236977269</v>
      </c>
      <c r="P15" s="135">
        <v>34.066400832819177</v>
      </c>
      <c r="Q15" s="135">
        <v>0.45337774611462373</v>
      </c>
      <c r="R15" s="135">
        <v>3.5709053851693455</v>
      </c>
      <c r="S15" s="16">
        <f t="shared" si="1"/>
        <v>2.9648658829346073</v>
      </c>
      <c r="T15" s="213">
        <f t="shared" si="2"/>
        <v>0.1200770682588516</v>
      </c>
      <c r="U15" s="16">
        <f t="shared" si="3"/>
        <v>7.0402669134808603E-3</v>
      </c>
      <c r="V15" s="16">
        <f t="shared" si="4"/>
        <v>0.46041801302810459</v>
      </c>
      <c r="W15" s="16">
        <f t="shared" si="5"/>
        <v>188.554955053474</v>
      </c>
      <c r="X15" s="35">
        <f t="shared" si="6"/>
        <v>33.946323764560326</v>
      </c>
      <c r="Y15" s="213">
        <f t="shared" si="7"/>
        <v>188.554955053474</v>
      </c>
      <c r="Z15" s="16">
        <f t="shared" si="8"/>
        <v>33.946323764560326</v>
      </c>
      <c r="AA15" s="16">
        <f t="shared" si="9"/>
        <v>0</v>
      </c>
      <c r="AB15" s="35">
        <f t="shared" si="10"/>
        <v>0</v>
      </c>
      <c r="AC15" s="35"/>
      <c r="AD15" s="13" t="s">
        <v>78</v>
      </c>
      <c r="AE15" s="13" t="s">
        <v>78</v>
      </c>
      <c r="AF15" s="13" t="s">
        <v>78</v>
      </c>
      <c r="AG15" s="8"/>
      <c r="AH15" s="52">
        <f t="shared" si="11"/>
        <v>3673</v>
      </c>
      <c r="AI15" s="80">
        <f t="shared" si="12"/>
        <v>1.0833280495918112</v>
      </c>
      <c r="AJ15" s="80">
        <f t="shared" si="13"/>
        <v>1.5920516577907746</v>
      </c>
      <c r="AK15" s="80">
        <f t="shared" si="14"/>
        <v>0.2894861755520215</v>
      </c>
    </row>
    <row r="16" spans="1:38" ht="10" customHeight="1">
      <c r="A16" s="194"/>
      <c r="B16" s="17"/>
      <c r="C16" s="17"/>
      <c r="D16" s="17"/>
      <c r="H16" s="302"/>
      <c r="I16" s="9">
        <v>3674</v>
      </c>
      <c r="J16" s="126" t="s">
        <v>70</v>
      </c>
      <c r="K16" s="7">
        <v>39101</v>
      </c>
      <c r="L16" s="16">
        <v>190</v>
      </c>
      <c r="M16" s="16">
        <v>38</v>
      </c>
      <c r="N16" s="31">
        <f t="shared" si="0"/>
        <v>1</v>
      </c>
      <c r="O16" s="135">
        <v>188.36828292292651</v>
      </c>
      <c r="P16" s="135">
        <v>33.749917481083379</v>
      </c>
      <c r="Q16" s="135">
        <v>0.4836971546821337</v>
      </c>
      <c r="R16" s="135">
        <v>3.8224303788622724</v>
      </c>
      <c r="S16" s="213">
        <f t="shared" si="1"/>
        <v>0.33204597327676222</v>
      </c>
      <c r="T16" s="213">
        <f t="shared" si="2"/>
        <v>1.3447861917708871E-2</v>
      </c>
      <c r="U16" s="16">
        <f t="shared" si="3"/>
        <v>7.9083334210664988E-4</v>
      </c>
      <c r="V16" s="16">
        <f t="shared" si="4"/>
        <v>0.48448798802424037</v>
      </c>
      <c r="W16" s="16">
        <f t="shared" si="5"/>
        <v>188.35579244971601</v>
      </c>
      <c r="X16" s="35">
        <f t="shared" si="6"/>
        <v>33.736469619165668</v>
      </c>
      <c r="Y16" s="213">
        <f t="shared" si="7"/>
        <v>188.35579244971601</v>
      </c>
      <c r="Z16" s="16">
        <f t="shared" si="8"/>
        <v>33.736469619165668</v>
      </c>
      <c r="AA16" s="16">
        <f t="shared" si="9"/>
        <v>0</v>
      </c>
      <c r="AB16" s="35">
        <f t="shared" si="10"/>
        <v>0</v>
      </c>
      <c r="AC16" s="16"/>
      <c r="AD16" s="9"/>
      <c r="AE16" s="9"/>
      <c r="AF16" s="9" t="s">
        <v>103</v>
      </c>
      <c r="AG16" s="9"/>
      <c r="AH16" s="52">
        <f t="shared" si="11"/>
        <v>3674</v>
      </c>
      <c r="AI16" s="80">
        <f t="shared" si="12"/>
        <v>0</v>
      </c>
      <c r="AJ16" s="80">
        <f t="shared" si="13"/>
        <v>0</v>
      </c>
      <c r="AK16" s="80">
        <f t="shared" si="14"/>
        <v>0.33204597327676222</v>
      </c>
    </row>
    <row r="17" spans="1:37" ht="10" customHeight="1">
      <c r="G17" s="8"/>
      <c r="H17" s="302"/>
      <c r="I17" s="9">
        <v>3676</v>
      </c>
      <c r="J17" s="126" t="s">
        <v>70</v>
      </c>
      <c r="K17" s="7">
        <v>39101</v>
      </c>
      <c r="L17" s="16">
        <v>190</v>
      </c>
      <c r="M17" s="16">
        <v>38</v>
      </c>
      <c r="N17" s="31">
        <f t="shared" si="0"/>
        <v>1</v>
      </c>
      <c r="O17" s="135">
        <v>188.57738739542779</v>
      </c>
      <c r="P17" s="135">
        <v>33.971821080012795</v>
      </c>
      <c r="Q17" s="135">
        <v>0.4624775050161718</v>
      </c>
      <c r="R17" s="135">
        <v>3.6460725988557106</v>
      </c>
      <c r="S17" s="213">
        <f t="shared" si="1"/>
        <v>2.9648658829346073</v>
      </c>
      <c r="T17" s="213">
        <f t="shared" si="2"/>
        <v>0.1200770682588516</v>
      </c>
      <c r="U17" s="16">
        <f t="shared" si="3"/>
        <v>7.0402669134808603E-3</v>
      </c>
      <c r="V17" s="16">
        <f t="shared" si="4"/>
        <v>0.46951777192965266</v>
      </c>
      <c r="W17" s="16">
        <f t="shared" si="5"/>
        <v>188.46588007912911</v>
      </c>
      <c r="X17" s="35">
        <f t="shared" si="6"/>
        <v>33.851744011753944</v>
      </c>
      <c r="Y17" s="213">
        <f t="shared" si="7"/>
        <v>188.46588007912911</v>
      </c>
      <c r="Z17" s="16">
        <f t="shared" si="8"/>
        <v>33.851744011753944</v>
      </c>
      <c r="AA17" s="16">
        <f t="shared" si="9"/>
        <v>0</v>
      </c>
      <c r="AB17" s="35">
        <f t="shared" si="10"/>
        <v>0</v>
      </c>
      <c r="AC17" s="16"/>
      <c r="AD17" s="9" t="s">
        <v>47</v>
      </c>
      <c r="AE17" s="9" t="s">
        <v>47</v>
      </c>
      <c r="AF17" s="9" t="s">
        <v>47</v>
      </c>
      <c r="AG17" s="9"/>
      <c r="AH17" s="52">
        <f t="shared" si="11"/>
        <v>3676</v>
      </c>
      <c r="AI17" s="80">
        <f t="shared" si="12"/>
        <v>1.0833280495918112</v>
      </c>
      <c r="AJ17" s="80">
        <f t="shared" si="13"/>
        <v>1.5920516577907746</v>
      </c>
      <c r="AK17" s="80">
        <f t="shared" si="14"/>
        <v>0.2894861755520215</v>
      </c>
    </row>
    <row r="18" spans="1:37" ht="10" customHeight="1">
      <c r="A18" s="65" t="s">
        <v>175</v>
      </c>
      <c r="B18" s="22"/>
      <c r="H18" s="302"/>
      <c r="I18" s="9">
        <v>3677</v>
      </c>
      <c r="J18" s="126" t="s">
        <v>70</v>
      </c>
      <c r="K18" s="7">
        <v>39101</v>
      </c>
      <c r="L18" s="16">
        <v>190</v>
      </c>
      <c r="M18" s="16">
        <v>38</v>
      </c>
      <c r="N18" s="31">
        <f t="shared" si="0"/>
        <v>1</v>
      </c>
      <c r="O18" s="135">
        <v>186.94191579153306</v>
      </c>
      <c r="P18" s="135">
        <v>32.240998534706854</v>
      </c>
      <c r="Q18" s="135">
        <v>0.62516354880628011</v>
      </c>
      <c r="R18" s="135">
        <v>5.0216429958574578</v>
      </c>
      <c r="S18" s="213">
        <f t="shared" si="1"/>
        <v>4.0900320781345769</v>
      </c>
      <c r="T18" s="213">
        <f t="shared" si="2"/>
        <v>0.16564629916445037</v>
      </c>
      <c r="U18" s="16">
        <f t="shared" si="3"/>
        <v>9.6996143623800258E-3</v>
      </c>
      <c r="V18" s="16">
        <f t="shared" si="4"/>
        <v>0.63486316316866009</v>
      </c>
      <c r="W18" s="16">
        <f t="shared" si="5"/>
        <v>186.78810389689761</v>
      </c>
      <c r="X18" s="35">
        <f t="shared" si="6"/>
        <v>32.075352235542404</v>
      </c>
      <c r="Y18" s="213">
        <f t="shared" si="7"/>
        <v>186.78810389689761</v>
      </c>
      <c r="Z18" s="16">
        <f t="shared" si="8"/>
        <v>32.075352235542404</v>
      </c>
      <c r="AA18" s="16">
        <f t="shared" si="9"/>
        <v>0</v>
      </c>
      <c r="AB18" s="35">
        <f t="shared" si="10"/>
        <v>0</v>
      </c>
      <c r="AC18" s="16"/>
      <c r="AD18" s="9" t="s">
        <v>152</v>
      </c>
      <c r="AE18" s="9" t="s">
        <v>152</v>
      </c>
      <c r="AF18" s="9" t="s">
        <v>152</v>
      </c>
      <c r="AG18" s="9"/>
      <c r="AH18" s="52">
        <f t="shared" si="11"/>
        <v>3677</v>
      </c>
      <c r="AI18" s="80">
        <f t="shared" si="12"/>
        <v>1.4944508955622124</v>
      </c>
      <c r="AJ18" s="80">
        <f t="shared" si="13"/>
        <v>2.1962350431738629</v>
      </c>
      <c r="AK18" s="80">
        <f t="shared" si="14"/>
        <v>0.39934613939850172</v>
      </c>
    </row>
    <row r="19" spans="1:37" ht="10" customHeight="1">
      <c r="A19" s="136"/>
      <c r="B19" s="24" t="s">
        <v>118</v>
      </c>
      <c r="C19" s="21" t="s">
        <v>176</v>
      </c>
      <c r="H19" s="302"/>
      <c r="I19" s="9">
        <v>3679</v>
      </c>
      <c r="J19" s="126" t="s">
        <v>70</v>
      </c>
      <c r="K19" s="7">
        <v>39101</v>
      </c>
      <c r="L19" s="16">
        <v>190</v>
      </c>
      <c r="M19" s="16">
        <v>38</v>
      </c>
      <c r="N19" s="31">
        <f t="shared" si="0"/>
        <v>1</v>
      </c>
      <c r="O19" s="135">
        <v>186.9098446393082</v>
      </c>
      <c r="P19" s="135">
        <v>32.20716935316775</v>
      </c>
      <c r="Q19" s="135">
        <v>0.6282655904303136</v>
      </c>
      <c r="R19" s="135">
        <v>5.0485287218414392</v>
      </c>
      <c r="S19" s="213">
        <f t="shared" si="1"/>
        <v>4.0900320781345769</v>
      </c>
      <c r="T19" s="213">
        <f t="shared" si="2"/>
        <v>0.16564629916445037</v>
      </c>
      <c r="U19" s="16">
        <f t="shared" si="3"/>
        <v>9.6996143623800258E-3</v>
      </c>
      <c r="V19" s="16">
        <f t="shared" si="4"/>
        <v>0.63796520479269359</v>
      </c>
      <c r="W19" s="16">
        <f t="shared" si="5"/>
        <v>186.75603274467275</v>
      </c>
      <c r="X19" s="35">
        <f t="shared" si="6"/>
        <v>32.041523054003299</v>
      </c>
      <c r="Y19" s="213">
        <f t="shared" si="7"/>
        <v>186.75603274467275</v>
      </c>
      <c r="Z19" s="16">
        <f t="shared" si="8"/>
        <v>32.041523054003299</v>
      </c>
      <c r="AA19" s="16">
        <f t="shared" si="9"/>
        <v>0</v>
      </c>
      <c r="AB19" s="35">
        <f t="shared" si="10"/>
        <v>0</v>
      </c>
      <c r="AC19" s="16"/>
      <c r="AD19" s="9" t="s">
        <v>79</v>
      </c>
      <c r="AE19" s="9" t="s">
        <v>79</v>
      </c>
      <c r="AF19" s="9" t="s">
        <v>79</v>
      </c>
      <c r="AG19" s="9"/>
      <c r="AH19" s="52">
        <f t="shared" si="11"/>
        <v>3679</v>
      </c>
      <c r="AI19" s="80">
        <f t="shared" si="12"/>
        <v>1.4944508955622124</v>
      </c>
      <c r="AJ19" s="80">
        <f t="shared" si="13"/>
        <v>2.1962350431738629</v>
      </c>
      <c r="AK19" s="80">
        <f t="shared" si="14"/>
        <v>0.39934613939850172</v>
      </c>
    </row>
    <row r="20" spans="1:37" ht="10" customHeight="1">
      <c r="B20" s="9" t="s">
        <v>120</v>
      </c>
      <c r="C20" s="199">
        <v>1.3845545987285999</v>
      </c>
      <c r="H20" s="302"/>
      <c r="I20" s="9">
        <v>3682</v>
      </c>
      <c r="J20" s="126" t="s">
        <v>70</v>
      </c>
      <c r="K20" s="7">
        <v>39101</v>
      </c>
      <c r="L20" s="16">
        <v>190</v>
      </c>
      <c r="M20" s="16">
        <v>38</v>
      </c>
      <c r="N20" s="31">
        <f t="shared" si="0"/>
        <v>1</v>
      </c>
      <c r="O20" s="135">
        <v>187.6877924288498</v>
      </c>
      <c r="P20" s="135">
        <v>33.028992838333266</v>
      </c>
      <c r="Q20" s="135">
        <v>0.55190266534439669</v>
      </c>
      <c r="R20" s="135">
        <v>4.3953848967737708</v>
      </c>
      <c r="S20" s="213">
        <f t="shared" si="1"/>
        <v>2.9648658829346073</v>
      </c>
      <c r="T20" s="213">
        <f t="shared" si="2"/>
        <v>0.1200770682588516</v>
      </c>
      <c r="U20" s="16">
        <f t="shared" si="3"/>
        <v>7.0402669134808603E-3</v>
      </c>
      <c r="V20" s="16">
        <f t="shared" si="4"/>
        <v>0.5589429322578775</v>
      </c>
      <c r="W20" s="16">
        <f t="shared" si="5"/>
        <v>187.57628511255112</v>
      </c>
      <c r="X20" s="35">
        <f t="shared" si="6"/>
        <v>32.908915770074415</v>
      </c>
      <c r="Y20" s="213">
        <f t="shared" si="7"/>
        <v>187.57628511255112</v>
      </c>
      <c r="Z20" s="16">
        <f t="shared" si="8"/>
        <v>32.908915770074415</v>
      </c>
      <c r="AA20" s="16">
        <f t="shared" si="9"/>
        <v>0</v>
      </c>
      <c r="AB20" s="35">
        <f t="shared" si="10"/>
        <v>0</v>
      </c>
      <c r="AC20" s="16"/>
      <c r="AD20" s="9" t="s">
        <v>42</v>
      </c>
      <c r="AE20" s="9" t="s">
        <v>42</v>
      </c>
      <c r="AF20" s="9" t="s">
        <v>42</v>
      </c>
      <c r="AG20" s="9"/>
      <c r="AH20" s="52">
        <f t="shared" si="11"/>
        <v>3682</v>
      </c>
      <c r="AI20" s="80">
        <f t="shared" si="12"/>
        <v>1.0833280495918112</v>
      </c>
      <c r="AJ20" s="80">
        <f t="shared" si="13"/>
        <v>1.5920516577907746</v>
      </c>
      <c r="AK20" s="80">
        <f t="shared" si="14"/>
        <v>0.2894861755520215</v>
      </c>
    </row>
    <row r="21" spans="1:37" ht="10" customHeight="1">
      <c r="B21" s="9" t="s">
        <v>121</v>
      </c>
      <c r="C21" s="199">
        <v>1.2654179988379999</v>
      </c>
      <c r="H21" s="302"/>
      <c r="I21" s="9">
        <v>3683</v>
      </c>
      <c r="J21" s="126" t="s">
        <v>70</v>
      </c>
      <c r="K21" s="7">
        <v>39101</v>
      </c>
      <c r="L21" s="16">
        <v>190</v>
      </c>
      <c r="M21" s="16">
        <v>38</v>
      </c>
      <c r="N21" s="31">
        <f t="shared" si="0"/>
        <v>1</v>
      </c>
      <c r="O21" s="135">
        <v>188.60486408853481</v>
      </c>
      <c r="P21" s="135">
        <v>34.000992479401766</v>
      </c>
      <c r="Q21" s="135">
        <v>0.45968219815754424</v>
      </c>
      <c r="R21" s="135">
        <v>3.622888643026501</v>
      </c>
      <c r="S21" s="213">
        <f t="shared" si="1"/>
        <v>0</v>
      </c>
      <c r="T21" s="213">
        <f t="shared" si="2"/>
        <v>0</v>
      </c>
      <c r="U21" s="16">
        <f t="shared" si="3"/>
        <v>0</v>
      </c>
      <c r="V21" s="16">
        <f t="shared" si="4"/>
        <v>0.45968219815754424</v>
      </c>
      <c r="W21" s="16">
        <f t="shared" si="5"/>
        <v>188.60486408853481</v>
      </c>
      <c r="X21" s="35">
        <f t="shared" si="6"/>
        <v>34.000992479401766</v>
      </c>
      <c r="Y21" s="213">
        <f t="shared" si="7"/>
        <v>0</v>
      </c>
      <c r="Z21" s="16">
        <f t="shared" si="8"/>
        <v>0</v>
      </c>
      <c r="AA21" s="16">
        <f t="shared" si="9"/>
        <v>188.60486408853481</v>
      </c>
      <c r="AB21" s="35">
        <f t="shared" si="10"/>
        <v>34.000992479401766</v>
      </c>
      <c r="AC21" s="16"/>
      <c r="AD21" s="9"/>
      <c r="AE21" s="9"/>
      <c r="AF21" s="9"/>
      <c r="AG21" s="9"/>
      <c r="AH21" s="52">
        <f t="shared" si="11"/>
        <v>3683</v>
      </c>
      <c r="AI21" s="80">
        <f t="shared" si="12"/>
        <v>0</v>
      </c>
      <c r="AJ21" s="80">
        <f t="shared" si="13"/>
        <v>0</v>
      </c>
      <c r="AK21" s="80">
        <f t="shared" si="14"/>
        <v>0</v>
      </c>
    </row>
    <row r="22" spans="1:37" ht="10" customHeight="1">
      <c r="B22" s="9" t="s">
        <v>123</v>
      </c>
      <c r="C22" s="199">
        <v>1.0933559989959998</v>
      </c>
      <c r="H22" s="302"/>
      <c r="I22" s="9">
        <v>3685</v>
      </c>
      <c r="J22" s="126" t="s">
        <v>70</v>
      </c>
      <c r="K22" s="7">
        <v>39101</v>
      </c>
      <c r="L22" s="16">
        <v>190</v>
      </c>
      <c r="M22" s="16">
        <v>38</v>
      </c>
      <c r="N22" s="31">
        <f t="shared" si="0"/>
        <v>1</v>
      </c>
      <c r="O22" s="135">
        <v>187.68608328713637</v>
      </c>
      <c r="P22" s="135">
        <v>33.027184523019031</v>
      </c>
      <c r="Q22" s="135">
        <v>0.55207180472241091</v>
      </c>
      <c r="R22" s="135">
        <v>4.3968220545121222</v>
      </c>
      <c r="S22" s="213">
        <f t="shared" si="1"/>
        <v>4.0900320781345769</v>
      </c>
      <c r="T22" s="213">
        <f t="shared" si="2"/>
        <v>0.16564629916445037</v>
      </c>
      <c r="U22" s="16">
        <f t="shared" si="3"/>
        <v>9.6996143623800258E-3</v>
      </c>
      <c r="V22" s="16">
        <f t="shared" si="4"/>
        <v>0.56177141908479089</v>
      </c>
      <c r="W22" s="16">
        <f t="shared" si="5"/>
        <v>187.53227139250092</v>
      </c>
      <c r="X22" s="35">
        <f t="shared" si="6"/>
        <v>32.861538223854581</v>
      </c>
      <c r="Y22" s="213">
        <f t="shared" si="7"/>
        <v>187.53227139250092</v>
      </c>
      <c r="Z22" s="16">
        <f t="shared" si="8"/>
        <v>32.861538223854581</v>
      </c>
      <c r="AA22" s="16">
        <f t="shared" si="9"/>
        <v>0</v>
      </c>
      <c r="AB22" s="35">
        <f t="shared" si="10"/>
        <v>0</v>
      </c>
      <c r="AC22" s="16"/>
      <c r="AD22" s="9" t="s">
        <v>80</v>
      </c>
      <c r="AE22" s="9" t="s">
        <v>80</v>
      </c>
      <c r="AF22" s="9" t="s">
        <v>80</v>
      </c>
      <c r="AG22" s="9"/>
      <c r="AH22" s="52">
        <f t="shared" si="11"/>
        <v>3685</v>
      </c>
      <c r="AI22" s="80">
        <f t="shared" si="12"/>
        <v>1.4944508955622124</v>
      </c>
      <c r="AJ22" s="80">
        <f t="shared" si="13"/>
        <v>2.1962350431738629</v>
      </c>
      <c r="AK22" s="80">
        <f t="shared" si="14"/>
        <v>0.39934613939850172</v>
      </c>
    </row>
    <row r="23" spans="1:37" ht="10" customHeight="1">
      <c r="B23" s="9" t="s">
        <v>126</v>
      </c>
      <c r="C23" s="199">
        <v>0.90909719916519993</v>
      </c>
      <c r="H23" s="302"/>
      <c r="I23" s="9">
        <v>3721</v>
      </c>
      <c r="J23" s="126" t="s">
        <v>70</v>
      </c>
      <c r="K23" s="7">
        <v>39101</v>
      </c>
      <c r="L23" s="16">
        <v>185</v>
      </c>
      <c r="M23" s="16">
        <v>37</v>
      </c>
      <c r="N23" s="31">
        <f t="shared" si="0"/>
        <v>0.97368421052631582</v>
      </c>
      <c r="O23" s="135">
        <v>181.10845584507865</v>
      </c>
      <c r="P23" s="135">
        <v>30.430327279723087</v>
      </c>
      <c r="Q23" s="135">
        <v>0.6963009692967953</v>
      </c>
      <c r="R23" s="135">
        <v>5.6542215041024537</v>
      </c>
      <c r="S23" s="213">
        <f t="shared" si="1"/>
        <v>0</v>
      </c>
      <c r="T23" s="213">
        <f t="shared" si="2"/>
        <v>0</v>
      </c>
      <c r="U23" s="16">
        <f t="shared" si="3"/>
        <v>0</v>
      </c>
      <c r="V23" s="16">
        <f t="shared" si="4"/>
        <v>0.6963009692967953</v>
      </c>
      <c r="W23" s="16">
        <f t="shared" si="5"/>
        <v>181.10845584507865</v>
      </c>
      <c r="X23" s="35">
        <f t="shared" si="6"/>
        <v>30.430327279723087</v>
      </c>
      <c r="Y23" s="213">
        <f t="shared" si="7"/>
        <v>0</v>
      </c>
      <c r="Z23" s="16">
        <f t="shared" si="8"/>
        <v>0</v>
      </c>
      <c r="AA23" s="16">
        <f t="shared" si="9"/>
        <v>181.10845584507865</v>
      </c>
      <c r="AB23" s="35">
        <f t="shared" si="10"/>
        <v>30.430327279723087</v>
      </c>
      <c r="AC23" s="16"/>
      <c r="AD23" s="9"/>
      <c r="AE23" s="9"/>
      <c r="AF23" s="9"/>
      <c r="AG23" s="9"/>
      <c r="AH23" s="52">
        <f t="shared" si="11"/>
        <v>3721</v>
      </c>
      <c r="AI23" s="80">
        <f t="shared" si="12"/>
        <v>0</v>
      </c>
      <c r="AJ23" s="80">
        <f t="shared" si="13"/>
        <v>0</v>
      </c>
      <c r="AK23" s="80">
        <f t="shared" si="14"/>
        <v>0</v>
      </c>
    </row>
    <row r="24" spans="1:37" ht="10" customHeight="1">
      <c r="B24" s="11" t="s">
        <v>128</v>
      </c>
      <c r="C24" s="97">
        <v>0.79257419927219996</v>
      </c>
      <c r="H24" s="302"/>
      <c r="I24" s="9">
        <v>3743</v>
      </c>
      <c r="J24" s="126" t="s">
        <v>70</v>
      </c>
      <c r="K24" s="7">
        <v>39101</v>
      </c>
      <c r="L24" s="16">
        <v>185</v>
      </c>
      <c r="M24" s="16">
        <v>37</v>
      </c>
      <c r="N24" s="31">
        <f t="shared" si="0"/>
        <v>0.97368421052631582</v>
      </c>
      <c r="O24" s="135">
        <v>182.36250749598517</v>
      </c>
      <c r="P24" s="135">
        <v>31.75158811928506</v>
      </c>
      <c r="Q24" s="135">
        <v>0.57549221516886895</v>
      </c>
      <c r="R24" s="135">
        <v>4.6041500784971969</v>
      </c>
      <c r="S24" s="213">
        <f t="shared" si="1"/>
        <v>2.8868430965415914</v>
      </c>
      <c r="T24" s="213">
        <f t="shared" si="2"/>
        <v>0.11691714540993446</v>
      </c>
      <c r="U24" s="16">
        <f t="shared" si="3"/>
        <v>6.855605805075945E-3</v>
      </c>
      <c r="V24" s="16">
        <f t="shared" si="4"/>
        <v>0.58234782097394489</v>
      </c>
      <c r="W24" s="16">
        <f t="shared" si="5"/>
        <v>182.25393397367347</v>
      </c>
      <c r="X24" s="35">
        <f t="shared" si="6"/>
        <v>31.634670973875124</v>
      </c>
      <c r="Y24" s="213">
        <f t="shared" si="7"/>
        <v>182.25393397367347</v>
      </c>
      <c r="Z24" s="16">
        <f t="shared" si="8"/>
        <v>31.634670973875124</v>
      </c>
      <c r="AA24" s="16">
        <f t="shared" si="9"/>
        <v>0</v>
      </c>
      <c r="AB24" s="35">
        <f t="shared" si="10"/>
        <v>0</v>
      </c>
      <c r="AC24" s="16"/>
      <c r="AD24" s="9" t="s">
        <v>81</v>
      </c>
      <c r="AE24" s="9" t="s">
        <v>81</v>
      </c>
      <c r="AF24" s="9" t="s">
        <v>81</v>
      </c>
      <c r="AG24" s="9"/>
      <c r="AH24" s="52">
        <f t="shared" si="11"/>
        <v>3743</v>
      </c>
      <c r="AI24" s="80">
        <f t="shared" si="12"/>
        <v>1.0548194167078162</v>
      </c>
      <c r="AJ24" s="80">
        <f t="shared" si="13"/>
        <v>1.5501555615331226</v>
      </c>
      <c r="AK24" s="80">
        <f t="shared" si="14"/>
        <v>0.28186811830065256</v>
      </c>
    </row>
    <row r="25" spans="1:37" ht="10" customHeight="1">
      <c r="A25" s="64"/>
      <c r="B25" s="64"/>
      <c r="C25" s="64"/>
      <c r="D25" s="64"/>
      <c r="H25" s="302"/>
      <c r="I25" s="9">
        <v>3748</v>
      </c>
      <c r="J25" s="126" t="s">
        <v>70</v>
      </c>
      <c r="K25" s="7">
        <v>39101</v>
      </c>
      <c r="L25" s="16">
        <v>185</v>
      </c>
      <c r="M25" s="16">
        <v>37</v>
      </c>
      <c r="N25" s="31">
        <f t="shared" si="0"/>
        <v>0.97368421052631582</v>
      </c>
      <c r="O25" s="135">
        <v>185.69104921676714</v>
      </c>
      <c r="P25" s="135">
        <v>35.290437191751927</v>
      </c>
      <c r="Q25" s="135">
        <v>0.23275726478251879</v>
      </c>
      <c r="R25" s="135">
        <v>1.7916514565301147</v>
      </c>
      <c r="S25" s="213">
        <f t="shared" si="1"/>
        <v>3.3112621832823854</v>
      </c>
      <c r="T25" s="213">
        <f t="shared" si="2"/>
        <v>0.13410611842293663</v>
      </c>
      <c r="U25" s="16">
        <f t="shared" si="3"/>
        <v>7.8597068189103017E-3</v>
      </c>
      <c r="V25" s="16">
        <f t="shared" si="4"/>
        <v>0.24061697160142909</v>
      </c>
      <c r="W25" s="16">
        <f t="shared" si="5"/>
        <v>185.56651718692027</v>
      </c>
      <c r="X25" s="35">
        <f t="shared" si="6"/>
        <v>35.156331073328992</v>
      </c>
      <c r="Y25" s="213">
        <f t="shared" si="7"/>
        <v>185.56651718692027</v>
      </c>
      <c r="Z25" s="16">
        <f t="shared" si="8"/>
        <v>35.156331073328992</v>
      </c>
      <c r="AA25" s="16">
        <f t="shared" si="9"/>
        <v>0</v>
      </c>
      <c r="AB25" s="35">
        <f t="shared" si="10"/>
        <v>0</v>
      </c>
      <c r="AC25" s="16"/>
      <c r="AD25" s="9" t="s">
        <v>160</v>
      </c>
      <c r="AE25" s="9" t="s">
        <v>160</v>
      </c>
      <c r="AF25" s="9" t="s">
        <v>160</v>
      </c>
      <c r="AG25" s="9"/>
      <c r="AH25" s="52">
        <f t="shared" si="11"/>
        <v>3748</v>
      </c>
      <c r="AI25" s="80">
        <f t="shared" si="12"/>
        <v>1.2098972919314164</v>
      </c>
      <c r="AJ25" s="80">
        <f t="shared" si="13"/>
        <v>1.778056970002543</v>
      </c>
      <c r="AK25" s="80">
        <f t="shared" si="14"/>
        <v>0.3233079213484264</v>
      </c>
    </row>
    <row r="26" spans="1:37" ht="10" customHeight="1">
      <c r="A26" s="10" t="s">
        <v>245</v>
      </c>
      <c r="G26" s="64"/>
      <c r="H26" s="302"/>
      <c r="I26" s="9">
        <v>3774</v>
      </c>
      <c r="J26" s="126" t="s">
        <v>70</v>
      </c>
      <c r="K26" s="7">
        <v>39101</v>
      </c>
      <c r="L26" s="16">
        <v>190</v>
      </c>
      <c r="M26" s="16">
        <v>38</v>
      </c>
      <c r="N26" s="31">
        <f t="shared" si="0"/>
        <v>1</v>
      </c>
      <c r="O26" s="135">
        <v>186.31795977967371</v>
      </c>
      <c r="P26" s="135">
        <v>31.583642028084022</v>
      </c>
      <c r="Q26" s="135">
        <v>0.68524304605363751</v>
      </c>
      <c r="R26" s="135">
        <v>5.5440767677303722</v>
      </c>
      <c r="S26" s="213">
        <f t="shared" si="1"/>
        <v>0</v>
      </c>
      <c r="T26" s="213">
        <f t="shared" si="2"/>
        <v>0</v>
      </c>
      <c r="U26" s="16">
        <f t="shared" si="3"/>
        <v>0</v>
      </c>
      <c r="V26" s="16">
        <f t="shared" si="4"/>
        <v>0.68524304605363751</v>
      </c>
      <c r="W26" s="16">
        <f t="shared" si="5"/>
        <v>186.31795977967371</v>
      </c>
      <c r="X26" s="35">
        <f t="shared" si="6"/>
        <v>31.583642028084022</v>
      </c>
      <c r="Y26" s="213">
        <f t="shared" si="7"/>
        <v>0</v>
      </c>
      <c r="Z26" s="16">
        <f t="shared" si="8"/>
        <v>0</v>
      </c>
      <c r="AA26" s="16">
        <f t="shared" si="9"/>
        <v>186.31795977967371</v>
      </c>
      <c r="AB26" s="35">
        <f t="shared" si="10"/>
        <v>31.583642028084022</v>
      </c>
      <c r="AC26" s="16"/>
      <c r="AD26" s="9"/>
      <c r="AE26" s="9"/>
      <c r="AF26" s="9"/>
      <c r="AG26" s="9"/>
      <c r="AH26" s="52">
        <f t="shared" si="11"/>
        <v>3774</v>
      </c>
      <c r="AI26" s="80">
        <f t="shared" si="12"/>
        <v>0</v>
      </c>
      <c r="AJ26" s="80">
        <f t="shared" si="13"/>
        <v>0</v>
      </c>
      <c r="AK26" s="80">
        <f t="shared" si="14"/>
        <v>0</v>
      </c>
    </row>
    <row r="27" spans="1:37" ht="10" customHeight="1">
      <c r="G27" s="64"/>
      <c r="H27" s="302"/>
      <c r="I27" s="9">
        <v>3810</v>
      </c>
      <c r="J27" s="126" t="s">
        <v>70</v>
      </c>
      <c r="K27" s="7">
        <v>39101</v>
      </c>
      <c r="L27" s="16">
        <v>190</v>
      </c>
      <c r="M27" s="16">
        <v>38</v>
      </c>
      <c r="N27" s="31">
        <f t="shared" si="0"/>
        <v>1</v>
      </c>
      <c r="O27" s="135">
        <v>186.49787406843097</v>
      </c>
      <c r="P27" s="135">
        <v>31.773012285649429</v>
      </c>
      <c r="Q27" s="135">
        <v>0.66803374760153778</v>
      </c>
      <c r="R27" s="135">
        <v>5.3935748453432177</v>
      </c>
      <c r="S27" s="213">
        <f t="shared" si="1"/>
        <v>2.9648658829346073</v>
      </c>
      <c r="T27" s="213">
        <f t="shared" si="2"/>
        <v>0.1200770682588516</v>
      </c>
      <c r="U27" s="16">
        <f t="shared" si="3"/>
        <v>7.0402669134808603E-3</v>
      </c>
      <c r="V27" s="16">
        <f t="shared" si="4"/>
        <v>0.67507401451501858</v>
      </c>
      <c r="W27" s="16">
        <f t="shared" si="5"/>
        <v>186.38636675213229</v>
      </c>
      <c r="X27" s="35">
        <f t="shared" si="6"/>
        <v>31.652935217390578</v>
      </c>
      <c r="Y27" s="213">
        <f t="shared" si="7"/>
        <v>186.38636675213229</v>
      </c>
      <c r="Z27" s="16">
        <f t="shared" si="8"/>
        <v>31.652935217390578</v>
      </c>
      <c r="AA27" s="16">
        <f t="shared" si="9"/>
        <v>0</v>
      </c>
      <c r="AB27" s="35">
        <f t="shared" si="10"/>
        <v>0</v>
      </c>
      <c r="AC27" s="16"/>
      <c r="AD27" s="9" t="s">
        <v>82</v>
      </c>
      <c r="AE27" s="9" t="s">
        <v>82</v>
      </c>
      <c r="AF27" s="9" t="s">
        <v>82</v>
      </c>
      <c r="AG27" s="9"/>
      <c r="AH27" s="52">
        <f t="shared" si="11"/>
        <v>3810</v>
      </c>
      <c r="AI27" s="80">
        <f t="shared" si="12"/>
        <v>1.0833280495918112</v>
      </c>
      <c r="AJ27" s="80">
        <f t="shared" si="13"/>
        <v>1.5920516577907746</v>
      </c>
      <c r="AK27" s="80">
        <f t="shared" si="14"/>
        <v>0.2894861755520215</v>
      </c>
    </row>
    <row r="28" spans="1:37" ht="10" customHeight="1">
      <c r="H28" s="302"/>
      <c r="I28" s="9">
        <v>3835</v>
      </c>
      <c r="J28" s="126" t="s">
        <v>70</v>
      </c>
      <c r="K28" s="7">
        <v>39101</v>
      </c>
      <c r="L28" s="16">
        <v>195</v>
      </c>
      <c r="M28" s="16">
        <v>39</v>
      </c>
      <c r="N28" s="31">
        <f t="shared" si="0"/>
        <v>1.0263157894736843</v>
      </c>
      <c r="O28" s="135">
        <v>194.56638255694617</v>
      </c>
      <c r="P28" s="135">
        <v>35.957495318905828</v>
      </c>
      <c r="Q28" s="135">
        <v>0.3687304302054803</v>
      </c>
      <c r="R28" s="135">
        <v>2.8744105521478032</v>
      </c>
      <c r="S28" s="213">
        <f t="shared" si="1"/>
        <v>3.0428886693276236</v>
      </c>
      <c r="T28" s="213">
        <f t="shared" si="2"/>
        <v>0.12323699110776876</v>
      </c>
      <c r="U28" s="16">
        <f t="shared" si="3"/>
        <v>7.2248951750822875E-3</v>
      </c>
      <c r="V28" s="16">
        <f t="shared" si="4"/>
        <v>0.37595532538056259</v>
      </c>
      <c r="W28" s="16">
        <f t="shared" si="5"/>
        <v>194.45194147950733</v>
      </c>
      <c r="X28" s="35">
        <f t="shared" si="6"/>
        <v>35.834258327798061</v>
      </c>
      <c r="Y28" s="213">
        <f t="shared" si="7"/>
        <v>194.45194147950733</v>
      </c>
      <c r="Z28" s="16">
        <f t="shared" si="8"/>
        <v>35.834258327798061</v>
      </c>
      <c r="AA28" s="16">
        <f t="shared" si="9"/>
        <v>0</v>
      </c>
      <c r="AB28" s="35">
        <f t="shared" si="10"/>
        <v>0</v>
      </c>
      <c r="AC28" s="16"/>
      <c r="AD28" s="9" t="s">
        <v>216</v>
      </c>
      <c r="AE28" s="9" t="s">
        <v>216</v>
      </c>
      <c r="AF28" s="9" t="s">
        <v>216</v>
      </c>
      <c r="AG28" s="9"/>
      <c r="AH28" s="52">
        <f t="shared" si="11"/>
        <v>3835</v>
      </c>
      <c r="AI28" s="80">
        <f t="shared" si="12"/>
        <v>1.1118366824758064</v>
      </c>
      <c r="AJ28" s="80">
        <f t="shared" si="13"/>
        <v>1.6339477540484268</v>
      </c>
      <c r="AK28" s="80">
        <f t="shared" si="14"/>
        <v>0.29710423280339054</v>
      </c>
    </row>
    <row r="29" spans="1:37" ht="10" customHeight="1">
      <c r="H29" s="302"/>
      <c r="I29" s="9">
        <v>3840</v>
      </c>
      <c r="J29" s="126" t="s">
        <v>70</v>
      </c>
      <c r="K29" s="7">
        <v>39101</v>
      </c>
      <c r="L29" s="16">
        <v>190</v>
      </c>
      <c r="M29" s="16">
        <v>38</v>
      </c>
      <c r="N29" s="31">
        <f t="shared" si="0"/>
        <v>1</v>
      </c>
      <c r="O29" s="135">
        <v>189.84613079352116</v>
      </c>
      <c r="P29" s="135">
        <v>35.321862163961768</v>
      </c>
      <c r="Q29" s="135">
        <v>0.33108249735264161</v>
      </c>
      <c r="R29" s="135">
        <v>2.5731280876735503</v>
      </c>
      <c r="S29" s="213">
        <f t="shared" si="1"/>
        <v>2.9648658829346073</v>
      </c>
      <c r="T29" s="213">
        <f t="shared" si="2"/>
        <v>0.1200770682588516</v>
      </c>
      <c r="U29" s="16">
        <f t="shared" si="3"/>
        <v>7.0402669134808603E-3</v>
      </c>
      <c r="V29" s="16">
        <f t="shared" si="4"/>
        <v>0.33812276426612248</v>
      </c>
      <c r="W29" s="16">
        <f t="shared" si="5"/>
        <v>189.73462347722247</v>
      </c>
      <c r="X29" s="35">
        <f t="shared" si="6"/>
        <v>35.201785095702917</v>
      </c>
      <c r="Y29" s="213">
        <f t="shared" si="7"/>
        <v>189.73462347722247</v>
      </c>
      <c r="Z29" s="16">
        <f t="shared" si="8"/>
        <v>35.201785095702917</v>
      </c>
      <c r="AA29" s="16">
        <f t="shared" si="9"/>
        <v>0</v>
      </c>
      <c r="AB29" s="35">
        <f t="shared" si="10"/>
        <v>0</v>
      </c>
      <c r="AC29" s="16"/>
      <c r="AD29" s="9" t="s">
        <v>83</v>
      </c>
      <c r="AE29" s="9" t="s">
        <v>83</v>
      </c>
      <c r="AF29" s="9" t="s">
        <v>83</v>
      </c>
      <c r="AG29" s="9"/>
      <c r="AH29" s="52">
        <f t="shared" si="11"/>
        <v>3840</v>
      </c>
      <c r="AI29" s="80">
        <f t="shared" si="12"/>
        <v>1.0833280495918112</v>
      </c>
      <c r="AJ29" s="80">
        <f t="shared" si="13"/>
        <v>1.5920516577907746</v>
      </c>
      <c r="AK29" s="80">
        <f t="shared" si="14"/>
        <v>0.2894861755520215</v>
      </c>
    </row>
    <row r="30" spans="1:37" ht="10" customHeight="1">
      <c r="G30" s="64"/>
      <c r="H30" s="302"/>
      <c r="I30" s="9">
        <v>3851</v>
      </c>
      <c r="J30" s="126" t="s">
        <v>70</v>
      </c>
      <c r="K30" s="7">
        <v>39101</v>
      </c>
      <c r="L30" s="16">
        <v>190</v>
      </c>
      <c r="M30" s="16">
        <v>38</v>
      </c>
      <c r="N30" s="31">
        <f t="shared" si="0"/>
        <v>1</v>
      </c>
      <c r="O30" s="135">
        <v>189.83225083443421</v>
      </c>
      <c r="P30" s="135">
        <v>35.307059825404217</v>
      </c>
      <c r="Q30" s="135">
        <v>0.33254300496007311</v>
      </c>
      <c r="R30" s="135">
        <v>2.5848922392218343</v>
      </c>
      <c r="S30" s="213">
        <f t="shared" si="1"/>
        <v>4.0900320781345769</v>
      </c>
      <c r="T30" s="213">
        <f t="shared" si="2"/>
        <v>0.16564629916445037</v>
      </c>
      <c r="U30" s="16">
        <f t="shared" si="3"/>
        <v>9.6996143623800258E-3</v>
      </c>
      <c r="V30" s="16">
        <f t="shared" si="4"/>
        <v>0.34224261932245315</v>
      </c>
      <c r="W30" s="16">
        <f t="shared" si="5"/>
        <v>189.67843893979875</v>
      </c>
      <c r="X30" s="35">
        <f t="shared" si="6"/>
        <v>35.141413526239766</v>
      </c>
      <c r="Y30" s="213">
        <f t="shared" si="7"/>
        <v>189.67843893979875</v>
      </c>
      <c r="Z30" s="16">
        <f t="shared" si="8"/>
        <v>35.141413526239766</v>
      </c>
      <c r="AA30" s="16">
        <f t="shared" si="9"/>
        <v>0</v>
      </c>
      <c r="AB30" s="35">
        <f t="shared" si="10"/>
        <v>0</v>
      </c>
      <c r="AC30" s="16"/>
      <c r="AD30" s="9" t="s">
        <v>156</v>
      </c>
      <c r="AE30" s="9" t="s">
        <v>156</v>
      </c>
      <c r="AF30" s="9" t="s">
        <v>156</v>
      </c>
      <c r="AG30" s="9"/>
      <c r="AH30" s="52">
        <f t="shared" si="11"/>
        <v>3851</v>
      </c>
      <c r="AI30" s="80">
        <f t="shared" si="12"/>
        <v>1.4944508955622124</v>
      </c>
      <c r="AJ30" s="80">
        <f t="shared" si="13"/>
        <v>2.1962350431738629</v>
      </c>
      <c r="AK30" s="80">
        <f t="shared" si="14"/>
        <v>0.39934613939850172</v>
      </c>
    </row>
    <row r="31" spans="1:37" ht="10" customHeight="1">
      <c r="G31" s="64"/>
      <c r="H31" s="302"/>
      <c r="I31" s="9">
        <v>3852</v>
      </c>
      <c r="J31" s="126" t="s">
        <v>70</v>
      </c>
      <c r="K31" s="7">
        <v>39101</v>
      </c>
      <c r="L31" s="16">
        <v>190</v>
      </c>
      <c r="M31" s="16">
        <v>38</v>
      </c>
      <c r="N31" s="31">
        <f t="shared" si="0"/>
        <v>1</v>
      </c>
      <c r="O31" s="135">
        <v>190.76048624849804</v>
      </c>
      <c r="P31" s="135">
        <v>36.298531087375792</v>
      </c>
      <c r="Q31" s="135">
        <v>0.23357358113141138</v>
      </c>
      <c r="R31" s="135">
        <v>1.7969209239966817</v>
      </c>
      <c r="S31" s="213">
        <f t="shared" si="1"/>
        <v>3.4007557558035315</v>
      </c>
      <c r="T31" s="213">
        <f t="shared" si="2"/>
        <v>0.13773060811004303</v>
      </c>
      <c r="U31" s="16">
        <f t="shared" si="3"/>
        <v>8.0713088792651096E-3</v>
      </c>
      <c r="V31" s="16">
        <f t="shared" si="4"/>
        <v>0.24164489001067649</v>
      </c>
      <c r="W31" s="16">
        <f t="shared" si="5"/>
        <v>190.63258931056305</v>
      </c>
      <c r="X31" s="35">
        <f t="shared" si="6"/>
        <v>36.160800479265752</v>
      </c>
      <c r="Y31" s="213">
        <f t="shared" si="7"/>
        <v>190.63258931056305</v>
      </c>
      <c r="Z31" s="16">
        <f t="shared" si="8"/>
        <v>36.160800479265752</v>
      </c>
      <c r="AA31" s="16">
        <f t="shared" si="9"/>
        <v>0</v>
      </c>
      <c r="AB31" s="35">
        <f t="shared" si="10"/>
        <v>0</v>
      </c>
      <c r="AC31" s="16"/>
      <c r="AD31" s="9" t="s">
        <v>162</v>
      </c>
      <c r="AE31" s="9" t="s">
        <v>162</v>
      </c>
      <c r="AF31" s="9" t="s">
        <v>162</v>
      </c>
      <c r="AG31" s="9"/>
      <c r="AH31" s="52">
        <f t="shared" si="11"/>
        <v>3852</v>
      </c>
      <c r="AI31" s="80">
        <f t="shared" si="12"/>
        <v>1.2425972187403738</v>
      </c>
      <c r="AJ31" s="80">
        <f t="shared" si="13"/>
        <v>1.8261125637863955</v>
      </c>
      <c r="AK31" s="80">
        <f t="shared" si="14"/>
        <v>0.33204597327676222</v>
      </c>
    </row>
    <row r="32" spans="1:37" ht="10" customHeight="1">
      <c r="C32" s="193"/>
      <c r="D32" s="135"/>
      <c r="E32" s="193"/>
      <c r="G32" s="64"/>
      <c r="H32" s="302"/>
      <c r="I32" s="9">
        <v>3853</v>
      </c>
      <c r="J32" s="126" t="s">
        <v>70</v>
      </c>
      <c r="K32" s="7">
        <v>39101</v>
      </c>
      <c r="L32" s="16">
        <v>190</v>
      </c>
      <c r="M32" s="16">
        <v>38</v>
      </c>
      <c r="N32" s="31">
        <f t="shared" si="0"/>
        <v>1</v>
      </c>
      <c r="O32" s="135">
        <v>189.22112022619478</v>
      </c>
      <c r="P32" s="135">
        <v>34.656032829336048</v>
      </c>
      <c r="Q32" s="135">
        <v>0.39637675132187034</v>
      </c>
      <c r="R32" s="135">
        <v>3.1022956355833253</v>
      </c>
      <c r="S32" s="213">
        <f t="shared" si="1"/>
        <v>3.4007557558035315</v>
      </c>
      <c r="T32" s="213">
        <f t="shared" si="2"/>
        <v>0.13773060811004303</v>
      </c>
      <c r="U32" s="16">
        <f t="shared" si="3"/>
        <v>8.0713088792651096E-3</v>
      </c>
      <c r="V32" s="16">
        <f t="shared" si="4"/>
        <v>0.40444806020113544</v>
      </c>
      <c r="W32" s="16">
        <f t="shared" si="5"/>
        <v>189.09322328825979</v>
      </c>
      <c r="X32" s="35">
        <f t="shared" si="6"/>
        <v>34.518302221226008</v>
      </c>
      <c r="Y32" s="213">
        <f t="shared" si="7"/>
        <v>189.09322328825979</v>
      </c>
      <c r="Z32" s="16">
        <f t="shared" si="8"/>
        <v>34.518302221226008</v>
      </c>
      <c r="AA32" s="16">
        <f t="shared" si="9"/>
        <v>0</v>
      </c>
      <c r="AB32" s="35">
        <f t="shared" si="10"/>
        <v>0</v>
      </c>
      <c r="AC32" s="16"/>
      <c r="AD32" s="9" t="s">
        <v>147</v>
      </c>
      <c r="AE32" s="9" t="s">
        <v>147</v>
      </c>
      <c r="AF32" s="9" t="s">
        <v>147</v>
      </c>
      <c r="AG32" s="9"/>
      <c r="AH32" s="52">
        <f t="shared" si="11"/>
        <v>3853</v>
      </c>
      <c r="AI32" s="80">
        <f t="shared" si="12"/>
        <v>1.2425972187403738</v>
      </c>
      <c r="AJ32" s="80">
        <f t="shared" si="13"/>
        <v>1.8261125637863955</v>
      </c>
      <c r="AK32" s="80">
        <f t="shared" si="14"/>
        <v>0.33204597327676222</v>
      </c>
    </row>
    <row r="33" spans="3:37" ht="10" customHeight="1">
      <c r="D33" s="135"/>
      <c r="E33" s="193"/>
      <c r="G33" s="64"/>
      <c r="H33" s="302"/>
      <c r="I33" s="9">
        <v>3854</v>
      </c>
      <c r="J33" s="126" t="s">
        <v>70</v>
      </c>
      <c r="K33" s="7">
        <v>39101</v>
      </c>
      <c r="L33" s="16">
        <v>190</v>
      </c>
      <c r="M33" s="16">
        <v>38</v>
      </c>
      <c r="N33" s="31">
        <f t="shared" si="0"/>
        <v>1</v>
      </c>
      <c r="O33" s="135">
        <v>186.14300645701803</v>
      </c>
      <c r="P33" s="135">
        <v>31.399631307897373</v>
      </c>
      <c r="Q33" s="135">
        <v>0.70189230875107533</v>
      </c>
      <c r="R33" s="135">
        <v>5.6903192003276333</v>
      </c>
      <c r="S33" s="213">
        <f t="shared" si="1"/>
        <v>2.9648658829346073</v>
      </c>
      <c r="T33" s="213">
        <f t="shared" si="2"/>
        <v>0.1200770682588516</v>
      </c>
      <c r="U33" s="16">
        <f t="shared" si="3"/>
        <v>7.0402669134808603E-3</v>
      </c>
      <c r="V33" s="16">
        <f t="shared" si="4"/>
        <v>0.70893257566455614</v>
      </c>
      <c r="W33" s="16">
        <f t="shared" si="5"/>
        <v>186.03149914071935</v>
      </c>
      <c r="X33" s="35">
        <f t="shared" si="6"/>
        <v>31.279554239638522</v>
      </c>
      <c r="Y33" s="213">
        <f t="shared" si="7"/>
        <v>186.03149914071935</v>
      </c>
      <c r="Z33" s="16">
        <f t="shared" si="8"/>
        <v>31.279554239638522</v>
      </c>
      <c r="AA33" s="16">
        <f t="shared" si="9"/>
        <v>0</v>
      </c>
      <c r="AB33" s="35">
        <f t="shared" si="10"/>
        <v>0</v>
      </c>
      <c r="AC33" s="16"/>
      <c r="AD33" s="9" t="s">
        <v>84</v>
      </c>
      <c r="AE33" s="9" t="s">
        <v>84</v>
      </c>
      <c r="AF33" s="9" t="s">
        <v>84</v>
      </c>
      <c r="AG33" s="9"/>
      <c r="AH33" s="52">
        <f t="shared" si="11"/>
        <v>3854</v>
      </c>
      <c r="AI33" s="80">
        <f t="shared" si="12"/>
        <v>1.0833280495918112</v>
      </c>
      <c r="AJ33" s="80">
        <f t="shared" si="13"/>
        <v>1.5920516577907746</v>
      </c>
      <c r="AK33" s="80">
        <f t="shared" si="14"/>
        <v>0.2894861755520215</v>
      </c>
    </row>
    <row r="34" spans="3:37" ht="10" customHeight="1">
      <c r="C34" s="193"/>
      <c r="D34" s="135"/>
      <c r="E34" s="193"/>
      <c r="G34" s="64"/>
      <c r="H34" s="302"/>
      <c r="I34" s="9">
        <v>3855</v>
      </c>
      <c r="J34" s="126" t="s">
        <v>70</v>
      </c>
      <c r="K34" s="7">
        <v>39101</v>
      </c>
      <c r="L34" s="16">
        <v>190</v>
      </c>
      <c r="M34" s="16">
        <v>38</v>
      </c>
      <c r="N34" s="31">
        <f t="shared" si="0"/>
        <v>1</v>
      </c>
      <c r="O34" s="135">
        <v>186.57502193470779</v>
      </c>
      <c r="P34" s="135">
        <v>31.854258596449618</v>
      </c>
      <c r="Q34" s="135">
        <v>0.66060902708254354</v>
      </c>
      <c r="R34" s="135">
        <v>5.3290043783675918</v>
      </c>
      <c r="S34" s="213">
        <f t="shared" si="1"/>
        <v>0</v>
      </c>
      <c r="T34" s="213">
        <f t="shared" si="2"/>
        <v>0</v>
      </c>
      <c r="U34" s="16">
        <f t="shared" si="3"/>
        <v>0</v>
      </c>
      <c r="V34" s="16">
        <f t="shared" si="4"/>
        <v>0.66060902708254354</v>
      </c>
      <c r="W34" s="16">
        <f t="shared" si="5"/>
        <v>186.57502193470779</v>
      </c>
      <c r="X34" s="35">
        <f t="shared" si="6"/>
        <v>31.854258596449618</v>
      </c>
      <c r="Y34" s="213">
        <f t="shared" si="7"/>
        <v>0</v>
      </c>
      <c r="Z34" s="16">
        <f t="shared" si="8"/>
        <v>0</v>
      </c>
      <c r="AA34" s="16">
        <f t="shared" si="9"/>
        <v>186.57502193470779</v>
      </c>
      <c r="AB34" s="35">
        <f t="shared" si="10"/>
        <v>31.854258596449618</v>
      </c>
      <c r="AC34" s="16"/>
      <c r="AD34" s="9"/>
      <c r="AE34" s="9"/>
      <c r="AF34" s="9"/>
      <c r="AG34" s="9"/>
      <c r="AH34" s="52">
        <f t="shared" si="11"/>
        <v>3855</v>
      </c>
      <c r="AI34" s="80">
        <f t="shared" si="12"/>
        <v>0</v>
      </c>
      <c r="AJ34" s="80">
        <f t="shared" si="13"/>
        <v>0</v>
      </c>
      <c r="AK34" s="80">
        <f t="shared" si="14"/>
        <v>0</v>
      </c>
    </row>
    <row r="35" spans="3:37" ht="10" customHeight="1">
      <c r="D35" s="135"/>
      <c r="E35" s="193"/>
      <c r="G35" s="64"/>
      <c r="H35" s="302"/>
      <c r="I35" s="9">
        <v>3856</v>
      </c>
      <c r="J35" s="126" t="s">
        <v>70</v>
      </c>
      <c r="K35" s="7">
        <v>39101</v>
      </c>
      <c r="L35" s="16">
        <v>190</v>
      </c>
      <c r="M35" s="16">
        <v>38</v>
      </c>
      <c r="N35" s="31">
        <f t="shared" si="0"/>
        <v>1</v>
      </c>
      <c r="O35" s="135">
        <v>190.241925448502</v>
      </c>
      <c r="P35" s="135">
        <v>35.744257754449343</v>
      </c>
      <c r="Q35" s="135">
        <v>0.28916301080785456</v>
      </c>
      <c r="R35" s="135">
        <v>2.2374293924638158</v>
      </c>
      <c r="S35" s="213">
        <f t="shared" si="1"/>
        <v>4.7336825446139228</v>
      </c>
      <c r="T35" s="213">
        <f t="shared" si="2"/>
        <v>0.19171414305686388</v>
      </c>
      <c r="U35" s="16">
        <f t="shared" si="3"/>
        <v>1.121782727732345E-2</v>
      </c>
      <c r="V35" s="16">
        <f t="shared" si="4"/>
        <v>0.30038083808517801</v>
      </c>
      <c r="W35" s="16">
        <f t="shared" si="5"/>
        <v>190.06391631676519</v>
      </c>
      <c r="X35" s="35">
        <f t="shared" si="6"/>
        <v>35.55254361139248</v>
      </c>
      <c r="Y35" s="213">
        <f t="shared" si="7"/>
        <v>190.06391631676519</v>
      </c>
      <c r="Z35" s="16">
        <f t="shared" si="8"/>
        <v>35.55254361139248</v>
      </c>
      <c r="AA35" s="16">
        <f t="shared" si="9"/>
        <v>0</v>
      </c>
      <c r="AB35" s="35">
        <f t="shared" si="10"/>
        <v>0</v>
      </c>
      <c r="AC35" s="16"/>
      <c r="AD35" s="9" t="s">
        <v>85</v>
      </c>
      <c r="AE35" s="9" t="s">
        <v>85</v>
      </c>
      <c r="AF35" s="9" t="s">
        <v>85</v>
      </c>
      <c r="AG35" s="9"/>
      <c r="AH35" s="52">
        <f t="shared" si="11"/>
        <v>3856</v>
      </c>
      <c r="AI35" s="80">
        <f t="shared" si="12"/>
        <v>1.7296334070152302</v>
      </c>
      <c r="AJ35" s="80">
        <f t="shared" si="13"/>
        <v>2.5418576894103873</v>
      </c>
      <c r="AK35" s="80">
        <f t="shared" si="14"/>
        <v>0.46219144818830582</v>
      </c>
    </row>
    <row r="36" spans="3:37" ht="10" customHeight="1">
      <c r="C36" s="193"/>
      <c r="D36" s="135"/>
      <c r="E36" s="193"/>
      <c r="G36" s="64"/>
      <c r="H36" s="302"/>
      <c r="I36" s="9">
        <v>3858</v>
      </c>
      <c r="J36" s="126" t="s">
        <v>70</v>
      </c>
      <c r="K36" s="7">
        <v>39101</v>
      </c>
      <c r="L36" s="16">
        <v>190</v>
      </c>
      <c r="M36" s="16">
        <v>38</v>
      </c>
      <c r="N36" s="31">
        <f t="shared" ref="N36:N67" si="16">M36/38</f>
        <v>1</v>
      </c>
      <c r="O36" s="135">
        <v>185.87612808097563</v>
      </c>
      <c r="P36" s="135">
        <v>31.119201221190984</v>
      </c>
      <c r="Q36" s="135">
        <v>0.72711821801471455</v>
      </c>
      <c r="R36" s="135">
        <v>5.9131908787374821</v>
      </c>
      <c r="S36" s="213">
        <f t="shared" ref="S36:S67" si="17">SUM(AI36:AK36)</f>
        <v>3.4007557558035315</v>
      </c>
      <c r="T36" s="213">
        <f t="shared" ref="T36:T67" si="18">0.0405*S36</f>
        <v>0.13773060811004303</v>
      </c>
      <c r="U36" s="16">
        <f t="shared" ref="U36:U67" si="19">1.045*(1-EXP(-0.00228*S36))</f>
        <v>8.0713088792651096E-3</v>
      </c>
      <c r="V36" s="16">
        <f t="shared" ref="V36:V67" si="20">Q36+U36</f>
        <v>0.73518952689397965</v>
      </c>
      <c r="W36" s="16">
        <f t="shared" ref="W36:W67" si="21">O36-T36*0.87-U36</f>
        <v>185.74823114304064</v>
      </c>
      <c r="X36" s="35">
        <f t="shared" ref="X36:X67" si="22">P36-T36</f>
        <v>30.981470613080941</v>
      </c>
      <c r="Y36" s="213">
        <f t="shared" ref="Y36:Y67" si="23">IF(AF36&gt;0,W36,0)</f>
        <v>185.74823114304064</v>
      </c>
      <c r="Z36" s="16">
        <f t="shared" ref="Z36:Z67" si="24">IF(AF36&gt;0,X36,0)</f>
        <v>30.981470613080941</v>
      </c>
      <c r="AA36" s="16">
        <f t="shared" ref="AA36:AA67" si="25">IF(AF36=0,W36,0)</f>
        <v>0</v>
      </c>
      <c r="AB36" s="35">
        <f t="shared" ref="AB36:AB67" si="26">IF(AF36=0,X36,0)</f>
        <v>0</v>
      </c>
      <c r="AC36" s="16"/>
      <c r="AD36" s="9" t="s">
        <v>41</v>
      </c>
      <c r="AE36" s="9" t="s">
        <v>41</v>
      </c>
      <c r="AF36" s="9" t="s">
        <v>41</v>
      </c>
      <c r="AG36" s="9"/>
      <c r="AH36" s="52">
        <f t="shared" ref="AH36:AH67" si="27">I36</f>
        <v>3858</v>
      </c>
      <c r="AI36" s="80">
        <f t="shared" ref="AI36:AI67" si="28">IF(AD36="",0,$N36*AI$3*VLOOKUP(LEFT(AD36),$B$20:$C$24,2))</f>
        <v>1.2425972187403738</v>
      </c>
      <c r="AJ36" s="80">
        <f t="shared" ref="AJ36:AJ67" si="29">IF(AE36="",0,$N36*AJ$3*VLOOKUP(LEFT(AE36),$B$20:$C$24,2))</f>
        <v>1.8261125637863955</v>
      </c>
      <c r="AK36" s="80">
        <f t="shared" ref="AK36:AK67" si="30">IF(AF36="",0,$N36*AK$3*VLOOKUP(LEFT(AF36),$B$20:$C$24,2))</f>
        <v>0.33204597327676222</v>
      </c>
    </row>
    <row r="37" spans="3:37" ht="10" customHeight="1">
      <c r="D37" s="135"/>
      <c r="E37" s="193"/>
      <c r="G37" s="64"/>
      <c r="H37" s="302"/>
      <c r="I37" s="9">
        <v>3862</v>
      </c>
      <c r="J37" s="126" t="s">
        <v>70</v>
      </c>
      <c r="K37" s="7">
        <v>39101</v>
      </c>
      <c r="L37" s="16">
        <v>190</v>
      </c>
      <c r="M37" s="16">
        <v>38</v>
      </c>
      <c r="N37" s="31">
        <f t="shared" si="16"/>
        <v>1</v>
      </c>
      <c r="O37" s="135">
        <v>185.64352870324717</v>
      </c>
      <c r="P37" s="135">
        <v>30.875054707526708</v>
      </c>
      <c r="Q37" s="135">
        <v>0.74894058434080779</v>
      </c>
      <c r="R37" s="135">
        <v>6.1072262046803809</v>
      </c>
      <c r="S37" s="213">
        <f t="shared" si="17"/>
        <v>3.4007557558035315</v>
      </c>
      <c r="T37" s="213">
        <f t="shared" si="18"/>
        <v>0.13773060811004303</v>
      </c>
      <c r="U37" s="16">
        <f t="shared" si="19"/>
        <v>8.0713088792651096E-3</v>
      </c>
      <c r="V37" s="16">
        <f t="shared" si="20"/>
        <v>0.7570118932200729</v>
      </c>
      <c r="W37" s="16">
        <f t="shared" si="21"/>
        <v>185.51563176531218</v>
      </c>
      <c r="X37" s="35">
        <f t="shared" si="22"/>
        <v>30.737324099416664</v>
      </c>
      <c r="Y37" s="213">
        <f t="shared" si="23"/>
        <v>185.51563176531218</v>
      </c>
      <c r="Z37" s="16">
        <f t="shared" si="24"/>
        <v>30.737324099416664</v>
      </c>
      <c r="AA37" s="16">
        <f t="shared" si="25"/>
        <v>0</v>
      </c>
      <c r="AB37" s="35">
        <f t="shared" si="26"/>
        <v>0</v>
      </c>
      <c r="AC37" s="16"/>
      <c r="AD37" s="9" t="s">
        <v>158</v>
      </c>
      <c r="AE37" s="9" t="s">
        <v>158</v>
      </c>
      <c r="AF37" s="9" t="s">
        <v>158</v>
      </c>
      <c r="AG37" s="9"/>
      <c r="AH37" s="52">
        <f t="shared" si="27"/>
        <v>3862</v>
      </c>
      <c r="AI37" s="80">
        <f t="shared" si="28"/>
        <v>1.2425972187403738</v>
      </c>
      <c r="AJ37" s="80">
        <f t="shared" si="29"/>
        <v>1.8261125637863955</v>
      </c>
      <c r="AK37" s="80">
        <f t="shared" si="30"/>
        <v>0.33204597327676222</v>
      </c>
    </row>
    <row r="38" spans="3:37" ht="10" customHeight="1">
      <c r="C38" s="193"/>
      <c r="D38" s="135"/>
      <c r="E38" s="193"/>
      <c r="G38" s="64"/>
      <c r="H38" s="302"/>
      <c r="I38" s="9">
        <v>3864</v>
      </c>
      <c r="J38" s="126" t="s">
        <v>70</v>
      </c>
      <c r="K38" s="7">
        <v>39101</v>
      </c>
      <c r="L38" s="16">
        <v>195</v>
      </c>
      <c r="M38" s="16">
        <v>39</v>
      </c>
      <c r="N38" s="31">
        <f t="shared" si="16"/>
        <v>1.0263157894736843</v>
      </c>
      <c r="O38" s="135">
        <v>191.6633791998249</v>
      </c>
      <c r="P38" s="135">
        <v>32.880596912290443</v>
      </c>
      <c r="Q38" s="135">
        <v>0.66079568011339052</v>
      </c>
      <c r="R38" s="135">
        <v>5.3197741015195437</v>
      </c>
      <c r="S38" s="213">
        <f t="shared" si="17"/>
        <v>0</v>
      </c>
      <c r="T38" s="213">
        <f t="shared" si="18"/>
        <v>0</v>
      </c>
      <c r="U38" s="16">
        <f t="shared" si="19"/>
        <v>0</v>
      </c>
      <c r="V38" s="16">
        <f t="shared" si="20"/>
        <v>0.66079568011339052</v>
      </c>
      <c r="W38" s="16">
        <f t="shared" si="21"/>
        <v>191.6633791998249</v>
      </c>
      <c r="X38" s="35">
        <f t="shared" si="22"/>
        <v>32.880596912290443</v>
      </c>
      <c r="Y38" s="213">
        <f t="shared" si="23"/>
        <v>0</v>
      </c>
      <c r="Z38" s="16">
        <f t="shared" si="24"/>
        <v>0</v>
      </c>
      <c r="AA38" s="16">
        <f t="shared" si="25"/>
        <v>191.6633791998249</v>
      </c>
      <c r="AB38" s="35">
        <f t="shared" si="26"/>
        <v>32.880596912290443</v>
      </c>
      <c r="AC38" s="16"/>
      <c r="AD38" s="9"/>
      <c r="AE38" s="9"/>
      <c r="AF38" s="9"/>
      <c r="AG38" s="9"/>
      <c r="AH38" s="52">
        <f t="shared" si="27"/>
        <v>3864</v>
      </c>
      <c r="AI38" s="80">
        <f t="shared" si="28"/>
        <v>0</v>
      </c>
      <c r="AJ38" s="80">
        <f t="shared" si="29"/>
        <v>0</v>
      </c>
      <c r="AK38" s="80">
        <f t="shared" si="30"/>
        <v>0</v>
      </c>
    </row>
    <row r="39" spans="3:37" ht="10" customHeight="1">
      <c r="D39" s="135"/>
      <c r="E39" s="193"/>
      <c r="G39" s="64"/>
      <c r="H39" s="302"/>
      <c r="I39" s="9">
        <v>3865</v>
      </c>
      <c r="J39" s="126" t="s">
        <v>70</v>
      </c>
      <c r="K39" s="7">
        <v>39101</v>
      </c>
      <c r="L39" s="16">
        <v>190</v>
      </c>
      <c r="M39" s="16">
        <v>38</v>
      </c>
      <c r="N39" s="31">
        <f t="shared" si="16"/>
        <v>1</v>
      </c>
      <c r="O39" s="135">
        <v>190.45933196233335</v>
      </c>
      <c r="P39" s="135">
        <v>35.976519081613247</v>
      </c>
      <c r="Q39" s="135">
        <v>0.26594885248841765</v>
      </c>
      <c r="R39" s="135">
        <v>2.0528398128552845</v>
      </c>
      <c r="S39" s="213">
        <f t="shared" si="17"/>
        <v>2.9648658829346073</v>
      </c>
      <c r="T39" s="213">
        <f t="shared" si="18"/>
        <v>0.1200770682588516</v>
      </c>
      <c r="U39" s="16">
        <f t="shared" si="19"/>
        <v>7.0402669134808603E-3</v>
      </c>
      <c r="V39" s="16">
        <f t="shared" si="20"/>
        <v>0.27298911940189852</v>
      </c>
      <c r="W39" s="16">
        <f t="shared" si="21"/>
        <v>190.34782464603467</v>
      </c>
      <c r="X39" s="35">
        <f t="shared" si="22"/>
        <v>35.856442013354396</v>
      </c>
      <c r="Y39" s="213">
        <f t="shared" si="23"/>
        <v>190.34782464603467</v>
      </c>
      <c r="Z39" s="16">
        <f t="shared" si="24"/>
        <v>35.856442013354396</v>
      </c>
      <c r="AA39" s="16">
        <f t="shared" si="25"/>
        <v>0</v>
      </c>
      <c r="AB39" s="35">
        <f t="shared" si="26"/>
        <v>0</v>
      </c>
      <c r="AC39" s="16"/>
      <c r="AD39" s="9" t="s">
        <v>86</v>
      </c>
      <c r="AE39" s="9" t="s">
        <v>86</v>
      </c>
      <c r="AF39" s="9" t="s">
        <v>86</v>
      </c>
      <c r="AG39" s="9"/>
      <c r="AH39" s="52">
        <f t="shared" si="27"/>
        <v>3865</v>
      </c>
      <c r="AI39" s="80">
        <f t="shared" si="28"/>
        <v>1.0833280495918112</v>
      </c>
      <c r="AJ39" s="80">
        <f t="shared" si="29"/>
        <v>1.5920516577907746</v>
      </c>
      <c r="AK39" s="80">
        <f t="shared" si="30"/>
        <v>0.2894861755520215</v>
      </c>
    </row>
    <row r="40" spans="3:37" ht="10" customHeight="1">
      <c r="D40" s="135"/>
      <c r="E40" s="193"/>
      <c r="G40" s="64"/>
      <c r="H40" s="302"/>
      <c r="I40" s="9">
        <v>3866</v>
      </c>
      <c r="J40" s="126" t="s">
        <v>70</v>
      </c>
      <c r="K40" s="7">
        <v>39101</v>
      </c>
      <c r="L40" s="16">
        <v>195</v>
      </c>
      <c r="M40" s="16">
        <v>39</v>
      </c>
      <c r="N40" s="31">
        <f t="shared" si="16"/>
        <v>1.0263157894736843</v>
      </c>
      <c r="O40" s="135">
        <v>195.52875423240386</v>
      </c>
      <c r="P40" s="135">
        <v>36.984549959390385</v>
      </c>
      <c r="Q40" s="135">
        <v>0.26680365022822267</v>
      </c>
      <c r="R40" s="135">
        <v>2.058159363725645</v>
      </c>
      <c r="S40" s="213">
        <f t="shared" si="17"/>
        <v>4.1976645012433824</v>
      </c>
      <c r="T40" s="213">
        <f t="shared" si="18"/>
        <v>0.17000541230035698</v>
      </c>
      <c r="U40" s="16">
        <f t="shared" si="19"/>
        <v>9.9536478982115879E-3</v>
      </c>
      <c r="V40" s="16">
        <f t="shared" si="20"/>
        <v>0.27675729812643424</v>
      </c>
      <c r="W40" s="16">
        <f t="shared" si="21"/>
        <v>195.37089587580434</v>
      </c>
      <c r="X40" s="35">
        <f t="shared" si="22"/>
        <v>36.81454454709003</v>
      </c>
      <c r="Y40" s="213">
        <f t="shared" si="23"/>
        <v>195.37089587580434</v>
      </c>
      <c r="Z40" s="16">
        <f t="shared" si="24"/>
        <v>36.81454454709003</v>
      </c>
      <c r="AA40" s="16">
        <f t="shared" si="25"/>
        <v>0</v>
      </c>
      <c r="AB40" s="35">
        <f t="shared" si="26"/>
        <v>0</v>
      </c>
      <c r="AC40" s="16"/>
      <c r="AD40" s="9" t="s">
        <v>161</v>
      </c>
      <c r="AE40" s="9" t="s">
        <v>161</v>
      </c>
      <c r="AF40" s="9" t="s">
        <v>161</v>
      </c>
      <c r="AG40" s="9"/>
      <c r="AH40" s="52">
        <f t="shared" si="27"/>
        <v>3866</v>
      </c>
      <c r="AI40" s="80">
        <f t="shared" si="28"/>
        <v>1.5337785507085866</v>
      </c>
      <c r="AJ40" s="80">
        <f t="shared" si="29"/>
        <v>2.2540307022047545</v>
      </c>
      <c r="AK40" s="80">
        <f t="shared" si="30"/>
        <v>0.40985524833004128</v>
      </c>
    </row>
    <row r="41" spans="3:37" ht="10" customHeight="1">
      <c r="D41" s="135"/>
      <c r="E41" s="193"/>
      <c r="G41" s="64"/>
      <c r="H41" s="302"/>
      <c r="I41" s="9">
        <v>3868</v>
      </c>
      <c r="J41" s="126" t="s">
        <v>70</v>
      </c>
      <c r="K41" s="7">
        <v>39101</v>
      </c>
      <c r="L41" s="16">
        <v>190</v>
      </c>
      <c r="M41" s="16">
        <v>38</v>
      </c>
      <c r="N41" s="31">
        <f t="shared" si="16"/>
        <v>1</v>
      </c>
      <c r="O41" s="135">
        <v>189.25089684162646</v>
      </c>
      <c r="P41" s="135">
        <v>34.687720592593237</v>
      </c>
      <c r="Q41" s="135">
        <v>0.39329039143887917</v>
      </c>
      <c r="R41" s="135">
        <v>3.0771118007632778</v>
      </c>
      <c r="S41" s="213">
        <f t="shared" si="17"/>
        <v>2.9648658829346073</v>
      </c>
      <c r="T41" s="213">
        <f t="shared" si="18"/>
        <v>0.1200770682588516</v>
      </c>
      <c r="U41" s="16">
        <f t="shared" si="19"/>
        <v>7.0402669134808603E-3</v>
      </c>
      <c r="V41" s="16">
        <f t="shared" si="20"/>
        <v>0.40033065835236004</v>
      </c>
      <c r="W41" s="16">
        <f t="shared" si="21"/>
        <v>189.13938952532777</v>
      </c>
      <c r="X41" s="35">
        <f t="shared" si="22"/>
        <v>34.567643524334386</v>
      </c>
      <c r="Y41" s="213">
        <f t="shared" si="23"/>
        <v>189.13938952532777</v>
      </c>
      <c r="Z41" s="16">
        <f t="shared" si="24"/>
        <v>34.567643524334386</v>
      </c>
      <c r="AA41" s="16">
        <f t="shared" si="25"/>
        <v>0</v>
      </c>
      <c r="AB41" s="35">
        <f t="shared" si="26"/>
        <v>0</v>
      </c>
      <c r="AC41" s="16"/>
      <c r="AD41" s="9" t="s">
        <v>87</v>
      </c>
      <c r="AE41" s="9" t="s">
        <v>87</v>
      </c>
      <c r="AF41" s="9" t="s">
        <v>87</v>
      </c>
      <c r="AG41" s="9"/>
      <c r="AH41" s="52">
        <f t="shared" si="27"/>
        <v>3868</v>
      </c>
      <c r="AI41" s="80">
        <f t="shared" si="28"/>
        <v>1.0833280495918112</v>
      </c>
      <c r="AJ41" s="80">
        <f t="shared" si="29"/>
        <v>1.5920516577907746</v>
      </c>
      <c r="AK41" s="80">
        <f t="shared" si="30"/>
        <v>0.2894861755520215</v>
      </c>
    </row>
    <row r="42" spans="3:37" ht="10" customHeight="1">
      <c r="D42" s="135"/>
      <c r="E42" s="193"/>
      <c r="G42" s="64"/>
      <c r="H42" s="302"/>
      <c r="I42" s="9">
        <v>3870</v>
      </c>
      <c r="J42" s="126" t="s">
        <v>70</v>
      </c>
      <c r="K42" s="7">
        <v>39101</v>
      </c>
      <c r="L42" s="16">
        <v>190</v>
      </c>
      <c r="M42" s="16">
        <v>38</v>
      </c>
      <c r="N42" s="31">
        <f t="shared" si="16"/>
        <v>1</v>
      </c>
      <c r="O42" s="135">
        <v>185.6256477452267</v>
      </c>
      <c r="P42" s="135">
        <v>30.856296338908106</v>
      </c>
      <c r="Q42" s="135">
        <v>0.75061253832781993</v>
      </c>
      <c r="R42" s="135">
        <v>6.1221344092434551</v>
      </c>
      <c r="S42" s="213">
        <f t="shared" si="17"/>
        <v>0</v>
      </c>
      <c r="T42" s="213">
        <f t="shared" si="18"/>
        <v>0</v>
      </c>
      <c r="U42" s="16">
        <f t="shared" si="19"/>
        <v>0</v>
      </c>
      <c r="V42" s="16">
        <f t="shared" si="20"/>
        <v>0.75061253832781993</v>
      </c>
      <c r="W42" s="16">
        <f t="shared" si="21"/>
        <v>185.6256477452267</v>
      </c>
      <c r="X42" s="35">
        <f t="shared" si="22"/>
        <v>30.856296338908106</v>
      </c>
      <c r="Y42" s="213">
        <f t="shared" si="23"/>
        <v>0</v>
      </c>
      <c r="Z42" s="16">
        <f t="shared" si="24"/>
        <v>0</v>
      </c>
      <c r="AA42" s="16">
        <f t="shared" si="25"/>
        <v>185.6256477452267</v>
      </c>
      <c r="AB42" s="35">
        <f t="shared" si="26"/>
        <v>30.856296338908106</v>
      </c>
      <c r="AC42" s="16"/>
      <c r="AD42" s="9"/>
      <c r="AE42" s="9"/>
      <c r="AF42" s="9"/>
      <c r="AG42" s="9"/>
      <c r="AH42" s="52">
        <f t="shared" si="27"/>
        <v>3870</v>
      </c>
      <c r="AI42" s="80">
        <f t="shared" si="28"/>
        <v>0</v>
      </c>
      <c r="AJ42" s="80">
        <f t="shared" si="29"/>
        <v>0</v>
      </c>
      <c r="AK42" s="80">
        <f t="shared" si="30"/>
        <v>0</v>
      </c>
    </row>
    <row r="43" spans="3:37" ht="10" customHeight="1">
      <c r="D43" s="135"/>
      <c r="E43" s="193"/>
      <c r="G43" s="64"/>
      <c r="H43" s="302"/>
      <c r="I43" s="9">
        <v>3872</v>
      </c>
      <c r="J43" s="126" t="s">
        <v>70</v>
      </c>
      <c r="K43" s="7">
        <v>39101</v>
      </c>
      <c r="L43" s="16">
        <v>195</v>
      </c>
      <c r="M43" s="16">
        <v>39</v>
      </c>
      <c r="N43" s="31">
        <f t="shared" si="16"/>
        <v>1.0263157894736843</v>
      </c>
      <c r="O43" s="135">
        <v>190.36659234399184</v>
      </c>
      <c r="P43" s="135">
        <v>31.517352712642008</v>
      </c>
      <c r="Q43" s="135">
        <v>0.78379430291322982</v>
      </c>
      <c r="R43" s="135">
        <v>6.4032117826419874</v>
      </c>
      <c r="S43" s="213">
        <f t="shared" si="17"/>
        <v>3.4902493283246776</v>
      </c>
      <c r="T43" s="213">
        <f t="shared" si="18"/>
        <v>0.14135509779714944</v>
      </c>
      <c r="U43" s="16">
        <f t="shared" si="19"/>
        <v>8.2828677676090312E-3</v>
      </c>
      <c r="V43" s="16">
        <f t="shared" si="20"/>
        <v>0.79207717068083883</v>
      </c>
      <c r="W43" s="16">
        <f t="shared" si="21"/>
        <v>190.23533054114071</v>
      </c>
      <c r="X43" s="35">
        <f t="shared" si="22"/>
        <v>31.375997614844859</v>
      </c>
      <c r="Y43" s="213">
        <f t="shared" si="23"/>
        <v>190.23533054114071</v>
      </c>
      <c r="Z43" s="16">
        <f t="shared" si="24"/>
        <v>31.375997614844859</v>
      </c>
      <c r="AA43" s="16">
        <f t="shared" si="25"/>
        <v>0</v>
      </c>
      <c r="AB43" s="35">
        <f t="shared" si="26"/>
        <v>0</v>
      </c>
      <c r="AC43" s="16"/>
      <c r="AD43" s="9" t="s">
        <v>88</v>
      </c>
      <c r="AE43" s="9" t="s">
        <v>88</v>
      </c>
      <c r="AF43" s="9" t="s">
        <v>88</v>
      </c>
      <c r="AG43" s="9"/>
      <c r="AH43" s="52">
        <f t="shared" si="27"/>
        <v>3872</v>
      </c>
      <c r="AI43" s="80">
        <f t="shared" si="28"/>
        <v>1.2752971455493309</v>
      </c>
      <c r="AJ43" s="80">
        <f t="shared" si="29"/>
        <v>1.8741681575702482</v>
      </c>
      <c r="AK43" s="80">
        <f t="shared" si="30"/>
        <v>0.3407840252050981</v>
      </c>
    </row>
    <row r="44" spans="3:37" ht="10" customHeight="1">
      <c r="D44" s="135"/>
      <c r="E44" s="193"/>
      <c r="G44" s="64"/>
      <c r="H44" s="302"/>
      <c r="I44" s="9">
        <v>3874</v>
      </c>
      <c r="J44" s="126" t="s">
        <v>70</v>
      </c>
      <c r="K44" s="7">
        <v>39101</v>
      </c>
      <c r="L44" s="16">
        <v>190</v>
      </c>
      <c r="M44" s="16">
        <v>38</v>
      </c>
      <c r="N44" s="31">
        <f t="shared" si="16"/>
        <v>1</v>
      </c>
      <c r="O44" s="135">
        <v>192.07209990752233</v>
      </c>
      <c r="P44" s="135">
        <v>37.704678079879514</v>
      </c>
      <c r="Q44" s="135">
        <v>8.959857954605803E-2</v>
      </c>
      <c r="R44" s="135">
        <v>0.67938626860007545</v>
      </c>
      <c r="S44" s="213">
        <f t="shared" si="17"/>
        <v>4.0900320781345769</v>
      </c>
      <c r="T44" s="213">
        <f t="shared" si="18"/>
        <v>0.16564629916445037</v>
      </c>
      <c r="U44" s="16">
        <f t="shared" si="19"/>
        <v>9.6996143623800258E-3</v>
      </c>
      <c r="V44" s="16">
        <f t="shared" si="20"/>
        <v>9.9298193908438054E-2</v>
      </c>
      <c r="W44" s="16">
        <f t="shared" si="21"/>
        <v>191.91828801288688</v>
      </c>
      <c r="X44" s="35">
        <f t="shared" si="22"/>
        <v>37.539031780715064</v>
      </c>
      <c r="Y44" s="213">
        <f t="shared" si="23"/>
        <v>191.91828801288688</v>
      </c>
      <c r="Z44" s="16">
        <f t="shared" si="24"/>
        <v>37.539031780715064</v>
      </c>
      <c r="AA44" s="16">
        <f t="shared" si="25"/>
        <v>0</v>
      </c>
      <c r="AB44" s="35">
        <f t="shared" si="26"/>
        <v>0</v>
      </c>
      <c r="AC44" s="16"/>
      <c r="AD44" s="9" t="s">
        <v>164</v>
      </c>
      <c r="AE44" s="9" t="s">
        <v>164</v>
      </c>
      <c r="AF44" s="9" t="s">
        <v>164</v>
      </c>
      <c r="AG44" s="9"/>
      <c r="AH44" s="52">
        <f t="shared" si="27"/>
        <v>3874</v>
      </c>
      <c r="AI44" s="80">
        <f t="shared" si="28"/>
        <v>1.4944508955622124</v>
      </c>
      <c r="AJ44" s="80">
        <f t="shared" si="29"/>
        <v>2.1962350431738629</v>
      </c>
      <c r="AK44" s="80">
        <f t="shared" si="30"/>
        <v>0.39934613939850172</v>
      </c>
    </row>
    <row r="45" spans="3:37" ht="10" customHeight="1">
      <c r="D45" s="135"/>
      <c r="E45" s="193"/>
      <c r="G45" s="64"/>
      <c r="H45" s="302"/>
      <c r="I45" s="9">
        <v>4046</v>
      </c>
      <c r="J45" s="126" t="s">
        <v>70</v>
      </c>
      <c r="K45" s="7">
        <v>39101</v>
      </c>
      <c r="L45" s="16">
        <v>195</v>
      </c>
      <c r="M45" s="16">
        <v>39</v>
      </c>
      <c r="N45" s="31">
        <f t="shared" si="16"/>
        <v>1.0263157894736843</v>
      </c>
      <c r="O45" s="135">
        <v>191.99328888295543</v>
      </c>
      <c r="P45" s="135">
        <v>33.228567759102894</v>
      </c>
      <c r="Q45" s="135">
        <v>0.6287713199630004</v>
      </c>
      <c r="R45" s="135">
        <v>5.0432244360480727</v>
      </c>
      <c r="S45" s="213">
        <f t="shared" si="17"/>
        <v>3.0428886693276236</v>
      </c>
      <c r="T45" s="213">
        <f t="shared" si="18"/>
        <v>0.12323699110776876</v>
      </c>
      <c r="U45" s="16">
        <f t="shared" si="19"/>
        <v>7.2248951750822875E-3</v>
      </c>
      <c r="V45" s="16">
        <f t="shared" si="20"/>
        <v>0.63599621513808269</v>
      </c>
      <c r="W45" s="16">
        <f t="shared" si="21"/>
        <v>191.87884780551659</v>
      </c>
      <c r="X45" s="35">
        <f t="shared" si="22"/>
        <v>33.105330767995127</v>
      </c>
      <c r="Y45" s="213">
        <f t="shared" si="23"/>
        <v>191.87884780551659</v>
      </c>
      <c r="Z45" s="16">
        <f t="shared" si="24"/>
        <v>33.105330767995127</v>
      </c>
      <c r="AA45" s="16">
        <f t="shared" si="25"/>
        <v>0</v>
      </c>
      <c r="AB45" s="35">
        <f t="shared" si="26"/>
        <v>0</v>
      </c>
      <c r="AC45" s="16"/>
      <c r="AD45" s="9" t="s">
        <v>89</v>
      </c>
      <c r="AE45" s="9" t="s">
        <v>89</v>
      </c>
      <c r="AF45" s="9" t="s">
        <v>89</v>
      </c>
      <c r="AG45" s="9"/>
      <c r="AH45" s="52">
        <f t="shared" si="27"/>
        <v>4046</v>
      </c>
      <c r="AI45" s="80">
        <f t="shared" si="28"/>
        <v>1.1118366824758064</v>
      </c>
      <c r="AJ45" s="80">
        <f t="shared" si="29"/>
        <v>1.6339477540484268</v>
      </c>
      <c r="AK45" s="80">
        <f t="shared" si="30"/>
        <v>0.29710423280339054</v>
      </c>
    </row>
    <row r="46" spans="3:37" ht="10" customHeight="1">
      <c r="D46" s="135"/>
      <c r="E46" s="193"/>
      <c r="G46" s="64"/>
      <c r="H46" s="302"/>
      <c r="I46" s="9">
        <v>4049</v>
      </c>
      <c r="J46" s="126" t="s">
        <v>70</v>
      </c>
      <c r="K46" s="7">
        <v>39101</v>
      </c>
      <c r="L46" s="16">
        <v>195</v>
      </c>
      <c r="M46" s="16">
        <v>39</v>
      </c>
      <c r="N46" s="31">
        <f t="shared" si="16"/>
        <v>1.0263157894736843</v>
      </c>
      <c r="O46" s="135">
        <v>191.69654075477402</v>
      </c>
      <c r="P46" s="135">
        <v>32.915553241746586</v>
      </c>
      <c r="Q46" s="135">
        <v>0.65759106815292079</v>
      </c>
      <c r="R46" s="135">
        <v>5.2919925752630661</v>
      </c>
      <c r="S46" s="213">
        <f t="shared" si="17"/>
        <v>3.0428886693276236</v>
      </c>
      <c r="T46" s="213">
        <f t="shared" si="18"/>
        <v>0.12323699110776876</v>
      </c>
      <c r="U46" s="16">
        <f t="shared" si="19"/>
        <v>7.2248951750822875E-3</v>
      </c>
      <c r="V46" s="16">
        <f t="shared" si="20"/>
        <v>0.66481596332800308</v>
      </c>
      <c r="W46" s="16">
        <f t="shared" si="21"/>
        <v>191.58209967733518</v>
      </c>
      <c r="X46" s="35">
        <f t="shared" si="22"/>
        <v>32.792316250638819</v>
      </c>
      <c r="Y46" s="213">
        <f t="shared" si="23"/>
        <v>191.58209967733518</v>
      </c>
      <c r="Z46" s="16">
        <f t="shared" si="24"/>
        <v>32.792316250638819</v>
      </c>
      <c r="AA46" s="16">
        <f t="shared" si="25"/>
        <v>0</v>
      </c>
      <c r="AB46" s="35">
        <f t="shared" si="26"/>
        <v>0</v>
      </c>
      <c r="AC46" s="16"/>
      <c r="AD46" s="9" t="s">
        <v>43</v>
      </c>
      <c r="AE46" s="9" t="s">
        <v>43</v>
      </c>
      <c r="AF46" s="9" t="s">
        <v>43</v>
      </c>
      <c r="AG46" s="9"/>
      <c r="AH46" s="52">
        <f t="shared" si="27"/>
        <v>4049</v>
      </c>
      <c r="AI46" s="80">
        <f t="shared" si="28"/>
        <v>1.1118366824758064</v>
      </c>
      <c r="AJ46" s="80">
        <f t="shared" si="29"/>
        <v>1.6339477540484268</v>
      </c>
      <c r="AK46" s="80">
        <f t="shared" si="30"/>
        <v>0.29710423280339054</v>
      </c>
    </row>
    <row r="47" spans="3:37" ht="10" customHeight="1">
      <c r="D47" s="135"/>
      <c r="E47" s="193"/>
      <c r="G47" s="64"/>
      <c r="H47" s="302"/>
      <c r="I47" s="9">
        <v>4050</v>
      </c>
      <c r="J47" s="126" t="s">
        <v>70</v>
      </c>
      <c r="K47" s="7">
        <v>39101</v>
      </c>
      <c r="L47" s="16">
        <v>195</v>
      </c>
      <c r="M47" s="16">
        <v>39</v>
      </c>
      <c r="N47" s="31">
        <f t="shared" si="16"/>
        <v>1.0263157894736843</v>
      </c>
      <c r="O47" s="135">
        <v>190.01286542840555</v>
      </c>
      <c r="P47" s="135">
        <v>31.146797404002598</v>
      </c>
      <c r="Q47" s="135">
        <v>0.81650904370191801</v>
      </c>
      <c r="R47" s="135">
        <v>6.6977104384392678</v>
      </c>
      <c r="S47" s="213">
        <f t="shared" si="17"/>
        <v>0</v>
      </c>
      <c r="T47" s="213">
        <f t="shared" si="18"/>
        <v>0</v>
      </c>
      <c r="U47" s="16">
        <f t="shared" si="19"/>
        <v>0</v>
      </c>
      <c r="V47" s="16">
        <f t="shared" si="20"/>
        <v>0.81650904370191801</v>
      </c>
      <c r="W47" s="16">
        <f t="shared" si="21"/>
        <v>190.01286542840555</v>
      </c>
      <c r="X47" s="35">
        <f t="shared" si="22"/>
        <v>31.146797404002598</v>
      </c>
      <c r="Y47" s="213">
        <f t="shared" si="23"/>
        <v>0</v>
      </c>
      <c r="Z47" s="16">
        <f t="shared" si="24"/>
        <v>0</v>
      </c>
      <c r="AA47" s="16">
        <f t="shared" si="25"/>
        <v>190.01286542840555</v>
      </c>
      <c r="AB47" s="35">
        <f t="shared" si="26"/>
        <v>31.146797404002598</v>
      </c>
      <c r="AC47" s="16"/>
      <c r="AD47" s="9"/>
      <c r="AE47" s="9"/>
      <c r="AF47" s="9"/>
      <c r="AG47" s="9"/>
      <c r="AH47" s="52">
        <f t="shared" si="27"/>
        <v>4050</v>
      </c>
      <c r="AI47" s="80">
        <f t="shared" si="28"/>
        <v>0</v>
      </c>
      <c r="AJ47" s="80">
        <f t="shared" si="29"/>
        <v>0</v>
      </c>
      <c r="AK47" s="80">
        <f t="shared" si="30"/>
        <v>0</v>
      </c>
    </row>
    <row r="48" spans="3:37" ht="10" customHeight="1">
      <c r="D48" s="135"/>
      <c r="E48" s="193"/>
      <c r="G48" s="64"/>
      <c r="H48" s="302"/>
      <c r="I48" s="9">
        <v>4053</v>
      </c>
      <c r="J48" s="126" t="s">
        <v>70</v>
      </c>
      <c r="K48" s="7">
        <v>39101</v>
      </c>
      <c r="L48" s="16">
        <v>195</v>
      </c>
      <c r="M48" s="16">
        <v>39</v>
      </c>
      <c r="N48" s="31">
        <f t="shared" si="16"/>
        <v>1.0263157894736843</v>
      </c>
      <c r="O48" s="135">
        <v>194.74578300113382</v>
      </c>
      <c r="P48" s="135">
        <v>36.148701118190672</v>
      </c>
      <c r="Q48" s="135">
        <v>0.34992141414894723</v>
      </c>
      <c r="R48" s="135">
        <v>2.7224498338496672</v>
      </c>
      <c r="S48" s="213">
        <f t="shared" si="17"/>
        <v>3.4902493283246776</v>
      </c>
      <c r="T48" s="213">
        <f t="shared" si="18"/>
        <v>0.14135509779714944</v>
      </c>
      <c r="U48" s="16">
        <f t="shared" si="19"/>
        <v>8.2828677676090312E-3</v>
      </c>
      <c r="V48" s="16">
        <f t="shared" si="20"/>
        <v>0.35820428191655629</v>
      </c>
      <c r="W48" s="16">
        <f t="shared" si="21"/>
        <v>194.61452119828269</v>
      </c>
      <c r="X48" s="35">
        <f t="shared" si="22"/>
        <v>36.00734602039352</v>
      </c>
      <c r="Y48" s="213">
        <f t="shared" si="23"/>
        <v>194.61452119828269</v>
      </c>
      <c r="Z48" s="16">
        <f t="shared" si="24"/>
        <v>36.00734602039352</v>
      </c>
      <c r="AA48" s="16">
        <f t="shared" si="25"/>
        <v>0</v>
      </c>
      <c r="AB48" s="35">
        <f t="shared" si="26"/>
        <v>0</v>
      </c>
      <c r="AC48" s="16"/>
      <c r="AD48" s="9" t="s">
        <v>50</v>
      </c>
      <c r="AE48" s="9" t="s">
        <v>50</v>
      </c>
      <c r="AF48" s="9" t="s">
        <v>50</v>
      </c>
      <c r="AG48" s="9"/>
      <c r="AH48" s="52">
        <f t="shared" si="27"/>
        <v>4053</v>
      </c>
      <c r="AI48" s="80">
        <f t="shared" si="28"/>
        <v>1.2752971455493309</v>
      </c>
      <c r="AJ48" s="80">
        <f t="shared" si="29"/>
        <v>1.8741681575702482</v>
      </c>
      <c r="AK48" s="80">
        <f t="shared" si="30"/>
        <v>0.3407840252050981</v>
      </c>
    </row>
    <row r="49" spans="4:37" ht="10" customHeight="1">
      <c r="D49" s="135"/>
      <c r="E49" s="193"/>
      <c r="G49" s="64"/>
      <c r="H49" s="302"/>
      <c r="I49" s="9">
        <v>4054</v>
      </c>
      <c r="J49" s="126" t="s">
        <v>70</v>
      </c>
      <c r="K49" s="7">
        <v>39101</v>
      </c>
      <c r="L49" s="16">
        <v>190</v>
      </c>
      <c r="M49" s="16">
        <v>38</v>
      </c>
      <c r="N49" s="31">
        <f t="shared" si="16"/>
        <v>1</v>
      </c>
      <c r="O49" s="135">
        <v>187.69647383354817</v>
      </c>
      <c r="P49" s="135">
        <v>33.038178171267255</v>
      </c>
      <c r="Q49" s="135">
        <v>0.5510439359621323</v>
      </c>
      <c r="R49" s="135">
        <v>4.3880848577808278</v>
      </c>
      <c r="S49" s="213">
        <f t="shared" si="17"/>
        <v>4.0900320781345769</v>
      </c>
      <c r="T49" s="213">
        <f t="shared" si="18"/>
        <v>0.16564629916445037</v>
      </c>
      <c r="U49" s="16">
        <f t="shared" si="19"/>
        <v>9.6996143623800258E-3</v>
      </c>
      <c r="V49" s="16">
        <f t="shared" si="20"/>
        <v>0.56074355032451229</v>
      </c>
      <c r="W49" s="16">
        <f t="shared" si="21"/>
        <v>187.54266193891272</v>
      </c>
      <c r="X49" s="35">
        <f t="shared" si="22"/>
        <v>32.872531872102805</v>
      </c>
      <c r="Y49" s="213">
        <f t="shared" si="23"/>
        <v>187.54266193891272</v>
      </c>
      <c r="Z49" s="16">
        <f t="shared" si="24"/>
        <v>32.872531872102805</v>
      </c>
      <c r="AA49" s="16">
        <f t="shared" si="25"/>
        <v>0</v>
      </c>
      <c r="AB49" s="35">
        <f t="shared" si="26"/>
        <v>0</v>
      </c>
      <c r="AC49" s="16"/>
      <c r="AD49" s="9" t="s">
        <v>90</v>
      </c>
      <c r="AE49" s="9" t="s">
        <v>90</v>
      </c>
      <c r="AF49" s="9" t="s">
        <v>90</v>
      </c>
      <c r="AG49" s="9"/>
      <c r="AH49" s="52">
        <f t="shared" si="27"/>
        <v>4054</v>
      </c>
      <c r="AI49" s="80">
        <f t="shared" si="28"/>
        <v>1.4944508955622124</v>
      </c>
      <c r="AJ49" s="80">
        <f t="shared" si="29"/>
        <v>2.1962350431738629</v>
      </c>
      <c r="AK49" s="80">
        <f t="shared" si="30"/>
        <v>0.39934613939850172</v>
      </c>
    </row>
    <row r="50" spans="4:37" ht="10" customHeight="1">
      <c r="D50" s="135"/>
      <c r="E50" s="193"/>
      <c r="G50" s="64"/>
      <c r="H50" s="302"/>
      <c r="I50" s="9">
        <v>4055</v>
      </c>
      <c r="J50" s="126" t="s">
        <v>70</v>
      </c>
      <c r="K50" s="7">
        <v>39101</v>
      </c>
      <c r="L50" s="16">
        <v>195</v>
      </c>
      <c r="M50" s="16">
        <v>39</v>
      </c>
      <c r="N50" s="31">
        <f t="shared" si="16"/>
        <v>1.0263157894736843</v>
      </c>
      <c r="O50" s="135">
        <v>194.72066029510628</v>
      </c>
      <c r="P50" s="135">
        <v>36.121918167557816</v>
      </c>
      <c r="Q50" s="135">
        <v>0.35256148302250212</v>
      </c>
      <c r="R50" s="135">
        <v>2.7437355711627349</v>
      </c>
      <c r="S50" s="213">
        <f t="shared" si="17"/>
        <v>3.4902493283246776</v>
      </c>
      <c r="T50" s="213">
        <f t="shared" si="18"/>
        <v>0.14135509779714944</v>
      </c>
      <c r="U50" s="16">
        <f t="shared" si="19"/>
        <v>8.2828677676090312E-3</v>
      </c>
      <c r="V50" s="16">
        <f t="shared" si="20"/>
        <v>0.36084435079011112</v>
      </c>
      <c r="W50" s="16">
        <f t="shared" si="21"/>
        <v>194.58939849225516</v>
      </c>
      <c r="X50" s="35">
        <f t="shared" si="22"/>
        <v>35.980563069760663</v>
      </c>
      <c r="Y50" s="213">
        <f t="shared" si="23"/>
        <v>194.58939849225516</v>
      </c>
      <c r="Z50" s="16">
        <f t="shared" si="24"/>
        <v>35.980563069760663</v>
      </c>
      <c r="AA50" s="16">
        <f t="shared" si="25"/>
        <v>0</v>
      </c>
      <c r="AB50" s="35">
        <f t="shared" si="26"/>
        <v>0</v>
      </c>
      <c r="AC50" s="16"/>
      <c r="AD50" s="9" t="s">
        <v>157</v>
      </c>
      <c r="AE50" s="9" t="s">
        <v>157</v>
      </c>
      <c r="AF50" s="9" t="s">
        <v>157</v>
      </c>
      <c r="AG50" s="9"/>
      <c r="AH50" s="52">
        <f t="shared" si="27"/>
        <v>4055</v>
      </c>
      <c r="AI50" s="80">
        <f t="shared" si="28"/>
        <v>1.2752971455493309</v>
      </c>
      <c r="AJ50" s="80">
        <f t="shared" si="29"/>
        <v>1.8741681575702482</v>
      </c>
      <c r="AK50" s="80">
        <f t="shared" si="30"/>
        <v>0.3407840252050981</v>
      </c>
    </row>
    <row r="51" spans="4:37" ht="10" customHeight="1">
      <c r="D51" s="135"/>
      <c r="E51" s="193"/>
      <c r="G51" s="64"/>
      <c r="H51" s="302"/>
      <c r="I51" s="9">
        <v>4057</v>
      </c>
      <c r="J51" s="126" t="s">
        <v>70</v>
      </c>
      <c r="K51" s="7">
        <v>39101</v>
      </c>
      <c r="L51" s="16">
        <v>190</v>
      </c>
      <c r="M51" s="16">
        <v>38</v>
      </c>
      <c r="N51" s="31">
        <f t="shared" si="16"/>
        <v>1</v>
      </c>
      <c r="O51" s="135">
        <v>190.04302210144749</v>
      </c>
      <c r="P51" s="135">
        <v>35.531914412277018</v>
      </c>
      <c r="Q51" s="135">
        <v>0.31029013992988075</v>
      </c>
      <c r="R51" s="135">
        <v>2.4061891629468359</v>
      </c>
      <c r="S51" s="213">
        <f t="shared" si="17"/>
        <v>2.9648658829346073</v>
      </c>
      <c r="T51" s="213">
        <f t="shared" si="18"/>
        <v>0.1200770682588516</v>
      </c>
      <c r="U51" s="16">
        <f t="shared" si="19"/>
        <v>7.0402669134808603E-3</v>
      </c>
      <c r="V51" s="16">
        <f t="shared" si="20"/>
        <v>0.31733040684336161</v>
      </c>
      <c r="W51" s="16">
        <f t="shared" si="21"/>
        <v>189.93151478514881</v>
      </c>
      <c r="X51" s="35">
        <f t="shared" si="22"/>
        <v>35.411837344018167</v>
      </c>
      <c r="Y51" s="213">
        <f t="shared" si="23"/>
        <v>189.93151478514881</v>
      </c>
      <c r="Z51" s="16">
        <f t="shared" si="24"/>
        <v>35.411837344018167</v>
      </c>
      <c r="AA51" s="16">
        <f t="shared" si="25"/>
        <v>0</v>
      </c>
      <c r="AB51" s="35">
        <f t="shared" si="26"/>
        <v>0</v>
      </c>
      <c r="AC51" s="16"/>
      <c r="AD51" s="9" t="s">
        <v>91</v>
      </c>
      <c r="AE51" s="9" t="s">
        <v>91</v>
      </c>
      <c r="AF51" s="9" t="s">
        <v>91</v>
      </c>
      <c r="AG51" s="9"/>
      <c r="AH51" s="52">
        <f t="shared" si="27"/>
        <v>4057</v>
      </c>
      <c r="AI51" s="80">
        <f t="shared" si="28"/>
        <v>1.0833280495918112</v>
      </c>
      <c r="AJ51" s="80">
        <f t="shared" si="29"/>
        <v>1.5920516577907746</v>
      </c>
      <c r="AK51" s="80">
        <f t="shared" si="30"/>
        <v>0.2894861755520215</v>
      </c>
    </row>
    <row r="52" spans="4:37" ht="10" customHeight="1">
      <c r="D52" s="135"/>
      <c r="E52" s="193"/>
      <c r="G52" s="64"/>
      <c r="H52" s="302"/>
      <c r="I52" s="9">
        <v>4060</v>
      </c>
      <c r="J52" s="126" t="s">
        <v>70</v>
      </c>
      <c r="K52" s="7">
        <v>39101</v>
      </c>
      <c r="L52" s="16">
        <v>190</v>
      </c>
      <c r="M52" s="16">
        <v>38</v>
      </c>
      <c r="N52" s="31">
        <f t="shared" si="16"/>
        <v>1</v>
      </c>
      <c r="O52" s="135">
        <v>185.61212047310167</v>
      </c>
      <c r="P52" s="135">
        <v>30.842106268406596</v>
      </c>
      <c r="Q52" s="135">
        <v>0.75187823400946574</v>
      </c>
      <c r="R52" s="135">
        <v>6.1334119610445805</v>
      </c>
      <c r="S52" s="213">
        <f t="shared" si="17"/>
        <v>0</v>
      </c>
      <c r="T52" s="213">
        <f t="shared" si="18"/>
        <v>0</v>
      </c>
      <c r="U52" s="16">
        <f t="shared" si="19"/>
        <v>0</v>
      </c>
      <c r="V52" s="16">
        <f t="shared" si="20"/>
        <v>0.75187823400946574</v>
      </c>
      <c r="W52" s="16">
        <f t="shared" si="21"/>
        <v>185.61212047310167</v>
      </c>
      <c r="X52" s="35">
        <f t="shared" si="22"/>
        <v>30.842106268406596</v>
      </c>
      <c r="Y52" s="213">
        <f t="shared" si="23"/>
        <v>0</v>
      </c>
      <c r="Z52" s="16">
        <f t="shared" si="24"/>
        <v>0</v>
      </c>
      <c r="AA52" s="16">
        <f t="shared" si="25"/>
        <v>185.61212047310167</v>
      </c>
      <c r="AB52" s="35">
        <f t="shared" si="26"/>
        <v>30.842106268406596</v>
      </c>
      <c r="AC52" s="16"/>
      <c r="AD52" s="9"/>
      <c r="AE52" s="9"/>
      <c r="AF52" s="9"/>
      <c r="AG52" s="9"/>
      <c r="AH52" s="52">
        <f t="shared" si="27"/>
        <v>4060</v>
      </c>
      <c r="AI52" s="80">
        <f t="shared" si="28"/>
        <v>0</v>
      </c>
      <c r="AJ52" s="80">
        <f t="shared" si="29"/>
        <v>0</v>
      </c>
      <c r="AK52" s="80">
        <f t="shared" si="30"/>
        <v>0</v>
      </c>
    </row>
    <row r="53" spans="4:37" ht="10" customHeight="1">
      <c r="D53" s="135"/>
      <c r="E53" s="193"/>
      <c r="G53" s="64"/>
      <c r="H53" s="302"/>
      <c r="I53" s="9">
        <v>4061</v>
      </c>
      <c r="J53" s="126" t="s">
        <v>70</v>
      </c>
      <c r="K53" s="7">
        <v>39101</v>
      </c>
      <c r="L53" s="16">
        <v>195</v>
      </c>
      <c r="M53" s="16">
        <v>39</v>
      </c>
      <c r="N53" s="31">
        <f t="shared" si="16"/>
        <v>1.0263157894736843</v>
      </c>
      <c r="O53" s="135">
        <v>194.15380834929175</v>
      </c>
      <c r="P53" s="135">
        <v>35.518220681564557</v>
      </c>
      <c r="Q53" s="135">
        <v>0.41166459926584786</v>
      </c>
      <c r="R53" s="135">
        <v>3.2235238618392423</v>
      </c>
      <c r="S53" s="213">
        <f t="shared" si="17"/>
        <v>1.2752971455493309</v>
      </c>
      <c r="T53" s="213">
        <f t="shared" si="18"/>
        <v>5.1649534394747905E-2</v>
      </c>
      <c r="U53" s="16">
        <f t="shared" si="19"/>
        <v>3.0341097350149396E-3</v>
      </c>
      <c r="V53" s="16">
        <f t="shared" si="20"/>
        <v>0.41469870900086281</v>
      </c>
      <c r="W53" s="16">
        <f t="shared" si="21"/>
        <v>194.10583914463331</v>
      </c>
      <c r="X53" s="35">
        <f t="shared" si="22"/>
        <v>35.466571147169809</v>
      </c>
      <c r="Y53" s="213">
        <f t="shared" si="23"/>
        <v>0</v>
      </c>
      <c r="Z53" s="16">
        <f t="shared" si="24"/>
        <v>0</v>
      </c>
      <c r="AA53" s="16">
        <f t="shared" si="25"/>
        <v>194.10583914463331</v>
      </c>
      <c r="AB53" s="35">
        <f t="shared" si="26"/>
        <v>35.466571147169809</v>
      </c>
      <c r="AC53" s="16"/>
      <c r="AD53" s="9" t="s">
        <v>159</v>
      </c>
      <c r="AE53" s="9"/>
      <c r="AF53" s="9"/>
      <c r="AG53" s="9"/>
      <c r="AH53" s="52">
        <f t="shared" si="27"/>
        <v>4061</v>
      </c>
      <c r="AI53" s="80">
        <f t="shared" si="28"/>
        <v>1.2752971455493309</v>
      </c>
      <c r="AJ53" s="80">
        <f t="shared" si="29"/>
        <v>0</v>
      </c>
      <c r="AK53" s="80">
        <f t="shared" si="30"/>
        <v>0</v>
      </c>
    </row>
    <row r="54" spans="4:37" ht="10" customHeight="1">
      <c r="D54" s="135"/>
      <c r="E54" s="193"/>
      <c r="G54" s="64"/>
      <c r="H54" s="302"/>
      <c r="I54" s="9">
        <v>4062</v>
      </c>
      <c r="J54" s="126" t="s">
        <v>70</v>
      </c>
      <c r="K54" s="7">
        <v>39101</v>
      </c>
      <c r="L54" s="16">
        <v>190</v>
      </c>
      <c r="M54" s="16">
        <v>38</v>
      </c>
      <c r="N54" s="31">
        <f t="shared" si="16"/>
        <v>1</v>
      </c>
      <c r="O54" s="135">
        <v>189.53944369122789</v>
      </c>
      <c r="P54" s="135">
        <v>34.9949618451204</v>
      </c>
      <c r="Q54" s="135">
        <v>0.36326715414136002</v>
      </c>
      <c r="R54" s="135">
        <v>2.8329319610331574</v>
      </c>
      <c r="S54" s="213">
        <f t="shared" si="17"/>
        <v>3.4007557558035315</v>
      </c>
      <c r="T54" s="213">
        <f t="shared" si="18"/>
        <v>0.13773060811004303</v>
      </c>
      <c r="U54" s="16">
        <f t="shared" si="19"/>
        <v>8.0713088792651096E-3</v>
      </c>
      <c r="V54" s="16">
        <f t="shared" si="20"/>
        <v>0.37133846302062512</v>
      </c>
      <c r="W54" s="16">
        <f t="shared" si="21"/>
        <v>189.4115467532929</v>
      </c>
      <c r="X54" s="35">
        <f t="shared" si="22"/>
        <v>34.85723123701036</v>
      </c>
      <c r="Y54" s="213">
        <f t="shared" si="23"/>
        <v>189.4115467532929</v>
      </c>
      <c r="Z54" s="16">
        <f t="shared" si="24"/>
        <v>34.85723123701036</v>
      </c>
      <c r="AA54" s="16">
        <f t="shared" si="25"/>
        <v>0</v>
      </c>
      <c r="AB54" s="35">
        <f t="shared" si="26"/>
        <v>0</v>
      </c>
      <c r="AC54" s="16"/>
      <c r="AD54" s="9" t="s">
        <v>92</v>
      </c>
      <c r="AE54" s="9" t="s">
        <v>92</v>
      </c>
      <c r="AF54" s="9" t="s">
        <v>92</v>
      </c>
      <c r="AG54" s="9"/>
      <c r="AH54" s="52">
        <f t="shared" si="27"/>
        <v>4062</v>
      </c>
      <c r="AI54" s="80">
        <f t="shared" si="28"/>
        <v>1.2425972187403738</v>
      </c>
      <c r="AJ54" s="80">
        <f t="shared" si="29"/>
        <v>1.8261125637863955</v>
      </c>
      <c r="AK54" s="80">
        <f t="shared" si="30"/>
        <v>0.33204597327676222</v>
      </c>
    </row>
    <row r="55" spans="4:37" ht="10" customHeight="1">
      <c r="D55" s="135"/>
      <c r="E55" s="193"/>
      <c r="G55" s="64"/>
      <c r="H55" s="302"/>
      <c r="I55" s="9">
        <v>4063</v>
      </c>
      <c r="J55" s="126" t="s">
        <v>70</v>
      </c>
      <c r="K55" s="7">
        <v>39101</v>
      </c>
      <c r="L55" s="16">
        <v>190</v>
      </c>
      <c r="M55" s="16">
        <v>38</v>
      </c>
      <c r="N55" s="31">
        <f t="shared" si="16"/>
        <v>1</v>
      </c>
      <c r="O55" s="135">
        <v>184.75048109468324</v>
      </c>
      <c r="P55" s="135">
        <v>29.940014566620714</v>
      </c>
      <c r="Q55" s="135">
        <v>0.83135986373192494</v>
      </c>
      <c r="R55" s="135">
        <v>6.8503489132023443</v>
      </c>
      <c r="S55" s="213">
        <f t="shared" si="17"/>
        <v>0</v>
      </c>
      <c r="T55" s="213">
        <f t="shared" si="18"/>
        <v>0</v>
      </c>
      <c r="U55" s="16">
        <f t="shared" si="19"/>
        <v>0</v>
      </c>
      <c r="V55" s="16">
        <f t="shared" si="20"/>
        <v>0.83135986373192494</v>
      </c>
      <c r="W55" s="16">
        <f t="shared" si="21"/>
        <v>184.75048109468324</v>
      </c>
      <c r="X55" s="35">
        <f t="shared" si="22"/>
        <v>29.940014566620714</v>
      </c>
      <c r="Y55" s="213">
        <f t="shared" si="23"/>
        <v>0</v>
      </c>
      <c r="Z55" s="16">
        <f t="shared" si="24"/>
        <v>0</v>
      </c>
      <c r="AA55" s="16">
        <f t="shared" si="25"/>
        <v>184.75048109468324</v>
      </c>
      <c r="AB55" s="35">
        <f t="shared" si="26"/>
        <v>29.940014566620714</v>
      </c>
      <c r="AC55" s="16"/>
      <c r="AD55" s="9"/>
      <c r="AE55" s="9"/>
      <c r="AF55" s="9"/>
      <c r="AG55" s="9"/>
      <c r="AH55" s="52">
        <f t="shared" si="27"/>
        <v>4063</v>
      </c>
      <c r="AI55" s="80">
        <f t="shared" si="28"/>
        <v>0</v>
      </c>
      <c r="AJ55" s="80">
        <f t="shared" si="29"/>
        <v>0</v>
      </c>
      <c r="AK55" s="80">
        <f t="shared" si="30"/>
        <v>0</v>
      </c>
    </row>
    <row r="56" spans="4:37" ht="10" customHeight="1">
      <c r="D56" s="135"/>
      <c r="E56" s="193"/>
      <c r="G56" s="64"/>
      <c r="H56" s="302"/>
      <c r="I56" s="9">
        <v>4064</v>
      </c>
      <c r="J56" s="126" t="s">
        <v>70</v>
      </c>
      <c r="K56" s="7">
        <v>39101</v>
      </c>
      <c r="L56" s="16">
        <v>185</v>
      </c>
      <c r="M56" s="16">
        <v>37</v>
      </c>
      <c r="N56" s="31">
        <f t="shared" si="16"/>
        <v>0.97368421052631582</v>
      </c>
      <c r="O56" s="135">
        <v>184.72912932116753</v>
      </c>
      <c r="P56" s="135">
        <v>34.263269351624722</v>
      </c>
      <c r="Q56" s="135">
        <v>0.33510107599636524</v>
      </c>
      <c r="R56" s="135">
        <v>2.6079926103145734</v>
      </c>
      <c r="S56" s="213">
        <f t="shared" si="17"/>
        <v>2.1013648913509693</v>
      </c>
      <c r="T56" s="213">
        <f t="shared" si="18"/>
        <v>8.5105278099714257E-2</v>
      </c>
      <c r="U56" s="16">
        <f t="shared" si="19"/>
        <v>4.9947372630231622E-3</v>
      </c>
      <c r="V56" s="16">
        <f t="shared" si="20"/>
        <v>0.34009581325938842</v>
      </c>
      <c r="W56" s="16">
        <f t="shared" si="21"/>
        <v>184.65009299195776</v>
      </c>
      <c r="X56" s="35">
        <f t="shared" si="22"/>
        <v>34.178164073525011</v>
      </c>
      <c r="Y56" s="213">
        <f t="shared" si="23"/>
        <v>184.65009299195776</v>
      </c>
      <c r="Z56" s="16">
        <f t="shared" si="24"/>
        <v>34.178164073525011</v>
      </c>
      <c r="AA56" s="16">
        <f t="shared" si="25"/>
        <v>0</v>
      </c>
      <c r="AB56" s="35">
        <f t="shared" si="26"/>
        <v>0</v>
      </c>
      <c r="AC56" s="16"/>
      <c r="AD56" s="9"/>
      <c r="AE56" s="9" t="s">
        <v>159</v>
      </c>
      <c r="AF56" s="9" t="s">
        <v>159</v>
      </c>
      <c r="AG56" s="9"/>
      <c r="AH56" s="52">
        <f t="shared" si="27"/>
        <v>4064</v>
      </c>
      <c r="AI56" s="80">
        <f t="shared" si="28"/>
        <v>0</v>
      </c>
      <c r="AJ56" s="80">
        <f t="shared" si="29"/>
        <v>1.778056970002543</v>
      </c>
      <c r="AK56" s="80">
        <f t="shared" si="30"/>
        <v>0.3233079213484264</v>
      </c>
    </row>
    <row r="57" spans="4:37" ht="10" customHeight="1">
      <c r="D57" s="135"/>
      <c r="E57" s="193"/>
      <c r="G57" s="64"/>
      <c r="H57" s="302"/>
      <c r="I57" s="9">
        <v>4065</v>
      </c>
      <c r="J57" s="126" t="s">
        <v>70</v>
      </c>
      <c r="K57" s="7">
        <v>39101</v>
      </c>
      <c r="L57" s="16">
        <v>185</v>
      </c>
      <c r="M57" s="16">
        <v>37</v>
      </c>
      <c r="N57" s="31">
        <f t="shared" si="16"/>
        <v>0.97368421052631582</v>
      </c>
      <c r="O57" s="135">
        <v>183.35612633924688</v>
      </c>
      <c r="P57" s="135">
        <v>32.803321981447006</v>
      </c>
      <c r="Q57" s="135">
        <v>0.4765383333831672</v>
      </c>
      <c r="R57" s="135">
        <v>3.7682850903515934</v>
      </c>
      <c r="S57" s="213">
        <f t="shared" si="17"/>
        <v>3.9823996550257728</v>
      </c>
      <c r="T57" s="213">
        <f t="shared" si="18"/>
        <v>0.16128718602854381</v>
      </c>
      <c r="U57" s="16">
        <f t="shared" si="19"/>
        <v>9.4455184785799413E-3</v>
      </c>
      <c r="V57" s="16">
        <f t="shared" si="20"/>
        <v>0.48598385186174714</v>
      </c>
      <c r="W57" s="16">
        <f t="shared" si="21"/>
        <v>183.20636096892349</v>
      </c>
      <c r="X57" s="35">
        <f t="shared" si="22"/>
        <v>32.642034795418461</v>
      </c>
      <c r="Y57" s="213">
        <f t="shared" si="23"/>
        <v>183.20636096892349</v>
      </c>
      <c r="Z57" s="16">
        <f t="shared" si="24"/>
        <v>32.642034795418461</v>
      </c>
      <c r="AA57" s="16">
        <f t="shared" si="25"/>
        <v>0</v>
      </c>
      <c r="AB57" s="35">
        <f t="shared" si="26"/>
        <v>0</v>
      </c>
      <c r="AC57" s="16"/>
      <c r="AD57" s="9" t="s">
        <v>155</v>
      </c>
      <c r="AE57" s="9" t="s">
        <v>155</v>
      </c>
      <c r="AF57" s="9" t="s">
        <v>155</v>
      </c>
      <c r="AG57" s="9"/>
      <c r="AH57" s="52">
        <f t="shared" si="27"/>
        <v>4065</v>
      </c>
      <c r="AI57" s="80">
        <f t="shared" si="28"/>
        <v>1.4551232404158385</v>
      </c>
      <c r="AJ57" s="80">
        <f t="shared" si="29"/>
        <v>2.1384393841429721</v>
      </c>
      <c r="AK57" s="80">
        <f t="shared" si="30"/>
        <v>0.38883703046696222</v>
      </c>
    </row>
    <row r="58" spans="4:37" ht="10" customHeight="1">
      <c r="D58" s="135"/>
      <c r="E58" s="193"/>
      <c r="G58" s="64"/>
      <c r="H58" s="302"/>
      <c r="I58" s="9">
        <v>4066</v>
      </c>
      <c r="J58" s="126" t="s">
        <v>70</v>
      </c>
      <c r="K58" s="7">
        <v>39101</v>
      </c>
      <c r="L58" s="16">
        <v>190</v>
      </c>
      <c r="M58" s="16">
        <v>38</v>
      </c>
      <c r="N58" s="31">
        <f t="shared" si="16"/>
        <v>1</v>
      </c>
      <c r="O58" s="135">
        <v>185.8272856751318</v>
      </c>
      <c r="P58" s="135">
        <v>31.06791358379812</v>
      </c>
      <c r="Q58" s="135">
        <v>0.73170886222443321</v>
      </c>
      <c r="R58" s="135">
        <v>5.9539517042311845</v>
      </c>
      <c r="S58" s="213">
        <f t="shared" si="17"/>
        <v>0</v>
      </c>
      <c r="T58" s="213">
        <f t="shared" si="18"/>
        <v>0</v>
      </c>
      <c r="U58" s="16">
        <f t="shared" si="19"/>
        <v>0</v>
      </c>
      <c r="V58" s="16">
        <f t="shared" si="20"/>
        <v>0.73170886222443321</v>
      </c>
      <c r="W58" s="16">
        <f t="shared" si="21"/>
        <v>185.8272856751318</v>
      </c>
      <c r="X58" s="35">
        <f t="shared" si="22"/>
        <v>31.06791358379812</v>
      </c>
      <c r="Y58" s="213">
        <f t="shared" si="23"/>
        <v>0</v>
      </c>
      <c r="Z58" s="16">
        <f t="shared" si="24"/>
        <v>0</v>
      </c>
      <c r="AA58" s="16">
        <f t="shared" si="25"/>
        <v>185.8272856751318</v>
      </c>
      <c r="AB58" s="35">
        <f t="shared" si="26"/>
        <v>31.06791358379812</v>
      </c>
      <c r="AC58" s="16"/>
      <c r="AD58" s="9"/>
      <c r="AE58" s="9"/>
      <c r="AF58" s="9"/>
      <c r="AG58" s="9"/>
      <c r="AH58" s="52">
        <f t="shared" si="27"/>
        <v>4066</v>
      </c>
      <c r="AI58" s="80">
        <f t="shared" si="28"/>
        <v>0</v>
      </c>
      <c r="AJ58" s="80">
        <f t="shared" si="29"/>
        <v>0</v>
      </c>
      <c r="AK58" s="80">
        <f t="shared" si="30"/>
        <v>0</v>
      </c>
    </row>
    <row r="59" spans="4:37" ht="10" customHeight="1">
      <c r="D59" s="135"/>
      <c r="E59" s="193"/>
      <c r="G59" s="64"/>
      <c r="H59" s="302"/>
      <c r="I59" s="9">
        <v>4068</v>
      </c>
      <c r="J59" s="126" t="s">
        <v>70</v>
      </c>
      <c r="K59" s="7">
        <v>39101</v>
      </c>
      <c r="L59" s="16">
        <v>195</v>
      </c>
      <c r="M59" s="16">
        <v>39</v>
      </c>
      <c r="N59" s="31">
        <f t="shared" si="16"/>
        <v>1.0263157894736843</v>
      </c>
      <c r="O59" s="135">
        <v>191.59825609396415</v>
      </c>
      <c r="P59" s="135">
        <v>32.811962746304069</v>
      </c>
      <c r="Q59" s="135">
        <v>0.66709511948843081</v>
      </c>
      <c r="R59" s="135">
        <v>5.3743210723859667</v>
      </c>
      <c r="S59" s="213">
        <f t="shared" si="17"/>
        <v>0</v>
      </c>
      <c r="T59" s="213">
        <f t="shared" si="18"/>
        <v>0</v>
      </c>
      <c r="U59" s="16">
        <f t="shared" si="19"/>
        <v>0</v>
      </c>
      <c r="V59" s="16">
        <f t="shared" si="20"/>
        <v>0.66709511948843081</v>
      </c>
      <c r="W59" s="16">
        <f t="shared" si="21"/>
        <v>191.59825609396415</v>
      </c>
      <c r="X59" s="35">
        <f t="shared" si="22"/>
        <v>32.811962746304069</v>
      </c>
      <c r="Y59" s="213">
        <f t="shared" si="23"/>
        <v>0</v>
      </c>
      <c r="Z59" s="16">
        <f t="shared" si="24"/>
        <v>0</v>
      </c>
      <c r="AA59" s="16">
        <f t="shared" si="25"/>
        <v>191.59825609396415</v>
      </c>
      <c r="AB59" s="35">
        <f t="shared" si="26"/>
        <v>32.811962746304069</v>
      </c>
      <c r="AC59" s="16"/>
      <c r="AD59" s="9"/>
      <c r="AE59" s="9"/>
      <c r="AF59" s="9"/>
      <c r="AG59" s="9"/>
      <c r="AH59" s="52">
        <f t="shared" si="27"/>
        <v>4068</v>
      </c>
      <c r="AI59" s="80">
        <f t="shared" si="28"/>
        <v>0</v>
      </c>
      <c r="AJ59" s="80">
        <f t="shared" si="29"/>
        <v>0</v>
      </c>
      <c r="AK59" s="80">
        <f t="shared" si="30"/>
        <v>0</v>
      </c>
    </row>
    <row r="60" spans="4:37" ht="10" customHeight="1">
      <c r="D60" s="135"/>
      <c r="E60" s="193"/>
      <c r="G60" s="64"/>
      <c r="H60" s="302"/>
      <c r="I60" s="9">
        <v>4069</v>
      </c>
      <c r="J60" s="126" t="s">
        <v>70</v>
      </c>
      <c r="K60" s="7">
        <v>39101</v>
      </c>
      <c r="L60" s="16">
        <v>190</v>
      </c>
      <c r="M60" s="16">
        <v>38</v>
      </c>
      <c r="N60" s="31">
        <f t="shared" si="16"/>
        <v>1</v>
      </c>
      <c r="O60" s="135">
        <v>189.52244295135625</v>
      </c>
      <c r="P60" s="135">
        <v>34.97685092544517</v>
      </c>
      <c r="Q60" s="135">
        <v>0.36503377768958251</v>
      </c>
      <c r="R60" s="135">
        <v>2.8473256058555449</v>
      </c>
      <c r="S60" s="213">
        <f t="shared" si="17"/>
        <v>2.9648658829346073</v>
      </c>
      <c r="T60" s="213">
        <f t="shared" si="18"/>
        <v>0.1200770682588516</v>
      </c>
      <c r="U60" s="16">
        <f t="shared" si="19"/>
        <v>7.0402669134808603E-3</v>
      </c>
      <c r="V60" s="16">
        <f t="shared" si="20"/>
        <v>0.37207404460306337</v>
      </c>
      <c r="W60" s="16">
        <f t="shared" si="21"/>
        <v>189.41093563505757</v>
      </c>
      <c r="X60" s="35">
        <f t="shared" si="22"/>
        <v>34.856773857186319</v>
      </c>
      <c r="Y60" s="213">
        <f t="shared" si="23"/>
        <v>189.41093563505757</v>
      </c>
      <c r="Z60" s="16">
        <f t="shared" si="24"/>
        <v>34.856773857186319</v>
      </c>
      <c r="AA60" s="16">
        <f t="shared" si="25"/>
        <v>0</v>
      </c>
      <c r="AB60" s="35">
        <f t="shared" si="26"/>
        <v>0</v>
      </c>
      <c r="AC60" s="16"/>
      <c r="AD60" s="9" t="s">
        <v>93</v>
      </c>
      <c r="AE60" s="9" t="s">
        <v>93</v>
      </c>
      <c r="AF60" s="9" t="s">
        <v>93</v>
      </c>
      <c r="AG60" s="9"/>
      <c r="AH60" s="52">
        <f t="shared" si="27"/>
        <v>4069</v>
      </c>
      <c r="AI60" s="80">
        <f t="shared" si="28"/>
        <v>1.0833280495918112</v>
      </c>
      <c r="AJ60" s="80">
        <f t="shared" si="29"/>
        <v>1.5920516577907746</v>
      </c>
      <c r="AK60" s="80">
        <f t="shared" si="30"/>
        <v>0.2894861755520215</v>
      </c>
    </row>
    <row r="61" spans="4:37" ht="10" customHeight="1">
      <c r="D61" s="135"/>
      <c r="E61" s="193"/>
      <c r="G61" s="64"/>
      <c r="H61" s="302"/>
      <c r="I61" s="9">
        <v>4070</v>
      </c>
      <c r="J61" s="126" t="s">
        <v>70</v>
      </c>
      <c r="K61" s="7">
        <v>39101</v>
      </c>
      <c r="L61" s="16">
        <v>195</v>
      </c>
      <c r="M61" s="16">
        <v>39</v>
      </c>
      <c r="N61" s="31">
        <f t="shared" si="16"/>
        <v>1.0263157894736843</v>
      </c>
      <c r="O61" s="135">
        <v>192.1152318087953</v>
      </c>
      <c r="P61" s="135">
        <v>33.357301522102134</v>
      </c>
      <c r="Q61" s="135">
        <v>0.61686231146790071</v>
      </c>
      <c r="R61" s="135">
        <v>4.9409133389592039</v>
      </c>
      <c r="S61" s="213">
        <f t="shared" si="17"/>
        <v>4.8582531378932376</v>
      </c>
      <c r="T61" s="213">
        <f t="shared" si="18"/>
        <v>0.19675925208467612</v>
      </c>
      <c r="U61" s="16">
        <f t="shared" si="19"/>
        <v>1.1511401382308571E-2</v>
      </c>
      <c r="V61" s="16">
        <f t="shared" si="20"/>
        <v>0.62837371285020927</v>
      </c>
      <c r="W61" s="16">
        <f t="shared" si="21"/>
        <v>191.93253985809932</v>
      </c>
      <c r="X61" s="35">
        <f t="shared" si="22"/>
        <v>33.160542270017459</v>
      </c>
      <c r="Y61" s="213">
        <f t="shared" si="23"/>
        <v>191.93253985809932</v>
      </c>
      <c r="Z61" s="16">
        <f t="shared" si="24"/>
        <v>33.160542270017459</v>
      </c>
      <c r="AA61" s="16">
        <f t="shared" si="25"/>
        <v>0</v>
      </c>
      <c r="AB61" s="35">
        <f t="shared" si="26"/>
        <v>0</v>
      </c>
      <c r="AC61" s="16"/>
      <c r="AD61" s="9" t="s">
        <v>94</v>
      </c>
      <c r="AE61" s="9" t="s">
        <v>94</v>
      </c>
      <c r="AF61" s="9" t="s">
        <v>94</v>
      </c>
      <c r="AG61" s="9"/>
      <c r="AH61" s="52">
        <f t="shared" si="27"/>
        <v>4070</v>
      </c>
      <c r="AI61" s="80">
        <f t="shared" si="28"/>
        <v>1.7751500756208942</v>
      </c>
      <c r="AJ61" s="80">
        <f t="shared" si="29"/>
        <v>2.6087486812369769</v>
      </c>
      <c r="AK61" s="80">
        <f t="shared" si="30"/>
        <v>0.47435438103536653</v>
      </c>
    </row>
    <row r="62" spans="4:37" ht="10" customHeight="1">
      <c r="D62" s="135"/>
      <c r="E62" s="193"/>
      <c r="G62" s="64"/>
      <c r="H62" s="302"/>
      <c r="I62" s="9">
        <v>4071</v>
      </c>
      <c r="J62" s="126" t="s">
        <v>70</v>
      </c>
      <c r="K62" s="7">
        <v>39101</v>
      </c>
      <c r="L62" s="16">
        <v>195</v>
      </c>
      <c r="M62" s="16">
        <v>39</v>
      </c>
      <c r="N62" s="31">
        <f t="shared" si="16"/>
        <v>1.0263157894736843</v>
      </c>
      <c r="O62" s="135">
        <v>189.88279399519899</v>
      </c>
      <c r="P62" s="135">
        <v>31.010682343058807</v>
      </c>
      <c r="Q62" s="135">
        <v>0.8284846860264462</v>
      </c>
      <c r="R62" s="135">
        <v>6.8058878185688227</v>
      </c>
      <c r="S62" s="213">
        <f t="shared" si="17"/>
        <v>3.4902493283246776</v>
      </c>
      <c r="T62" s="213">
        <f t="shared" si="18"/>
        <v>0.14135509779714944</v>
      </c>
      <c r="U62" s="16">
        <f t="shared" si="19"/>
        <v>8.2828677676090312E-3</v>
      </c>
      <c r="V62" s="16">
        <f t="shared" si="20"/>
        <v>0.83676755379405521</v>
      </c>
      <c r="W62" s="16">
        <f t="shared" si="21"/>
        <v>189.75153219234787</v>
      </c>
      <c r="X62" s="35">
        <f t="shared" si="22"/>
        <v>30.869327245261658</v>
      </c>
      <c r="Y62" s="213">
        <f t="shared" si="23"/>
        <v>189.75153219234787</v>
      </c>
      <c r="Z62" s="16">
        <f t="shared" si="24"/>
        <v>30.869327245261658</v>
      </c>
      <c r="AA62" s="16">
        <f t="shared" si="25"/>
        <v>0</v>
      </c>
      <c r="AB62" s="35">
        <f t="shared" si="26"/>
        <v>0</v>
      </c>
      <c r="AC62" s="16"/>
      <c r="AD62" s="9" t="s">
        <v>66</v>
      </c>
      <c r="AE62" s="9" t="s">
        <v>66</v>
      </c>
      <c r="AF62" s="9" t="s">
        <v>66</v>
      </c>
      <c r="AG62" s="9"/>
      <c r="AH62" s="52">
        <f t="shared" si="27"/>
        <v>4071</v>
      </c>
      <c r="AI62" s="80">
        <f t="shared" si="28"/>
        <v>1.2752971455493309</v>
      </c>
      <c r="AJ62" s="80">
        <f t="shared" si="29"/>
        <v>1.8741681575702482</v>
      </c>
      <c r="AK62" s="80">
        <f t="shared" si="30"/>
        <v>0.3407840252050981</v>
      </c>
    </row>
    <row r="63" spans="4:37" ht="10" customHeight="1">
      <c r="D63" s="135"/>
      <c r="E63" s="193"/>
      <c r="G63" s="64"/>
      <c r="H63" s="302"/>
      <c r="I63" s="9">
        <v>4074</v>
      </c>
      <c r="J63" s="126" t="s">
        <v>70</v>
      </c>
      <c r="K63" s="7">
        <v>39101</v>
      </c>
      <c r="L63" s="16">
        <v>190</v>
      </c>
      <c r="M63" s="16">
        <v>38</v>
      </c>
      <c r="N63" s="31">
        <f t="shared" si="16"/>
        <v>1</v>
      </c>
      <c r="O63" s="135">
        <v>189.79160008372315</v>
      </c>
      <c r="P63" s="135">
        <v>35.263711782496273</v>
      </c>
      <c r="Q63" s="135">
        <v>0.33682154460830482</v>
      </c>
      <c r="R63" s="135">
        <v>2.6193430757641698</v>
      </c>
      <c r="S63" s="213">
        <f t="shared" si="17"/>
        <v>2.9648658829346073</v>
      </c>
      <c r="T63" s="213">
        <f t="shared" si="18"/>
        <v>0.1200770682588516</v>
      </c>
      <c r="U63" s="16">
        <f t="shared" si="19"/>
        <v>7.0402669134808603E-3</v>
      </c>
      <c r="V63" s="16">
        <f t="shared" si="20"/>
        <v>0.34386181152178569</v>
      </c>
      <c r="W63" s="16">
        <f t="shared" si="21"/>
        <v>189.68009276742447</v>
      </c>
      <c r="X63" s="35">
        <f t="shared" si="22"/>
        <v>35.143634714237422</v>
      </c>
      <c r="Y63" s="213">
        <f t="shared" si="23"/>
        <v>189.68009276742447</v>
      </c>
      <c r="Z63" s="16">
        <f t="shared" si="24"/>
        <v>35.143634714237422</v>
      </c>
      <c r="AA63" s="16">
        <f t="shared" si="25"/>
        <v>0</v>
      </c>
      <c r="AB63" s="35">
        <f t="shared" si="26"/>
        <v>0</v>
      </c>
      <c r="AC63" s="16"/>
      <c r="AD63" s="9" t="s">
        <v>95</v>
      </c>
      <c r="AE63" s="9" t="s">
        <v>95</v>
      </c>
      <c r="AF63" s="9" t="s">
        <v>95</v>
      </c>
      <c r="AG63" s="9"/>
      <c r="AH63" s="52">
        <f t="shared" si="27"/>
        <v>4074</v>
      </c>
      <c r="AI63" s="80">
        <f t="shared" si="28"/>
        <v>1.0833280495918112</v>
      </c>
      <c r="AJ63" s="80">
        <f t="shared" si="29"/>
        <v>1.5920516577907746</v>
      </c>
      <c r="AK63" s="80">
        <f t="shared" si="30"/>
        <v>0.2894861755520215</v>
      </c>
    </row>
    <row r="64" spans="4:37" ht="10" customHeight="1">
      <c r="D64" s="135"/>
      <c r="E64" s="193"/>
      <c r="G64" s="64"/>
      <c r="H64" s="302"/>
      <c r="I64" s="9">
        <v>4077</v>
      </c>
      <c r="J64" s="126" t="s">
        <v>70</v>
      </c>
      <c r="K64" s="7">
        <v>39101</v>
      </c>
      <c r="L64" s="16">
        <v>190</v>
      </c>
      <c r="M64" s="16">
        <v>38</v>
      </c>
      <c r="N64" s="31">
        <f t="shared" si="16"/>
        <v>1</v>
      </c>
      <c r="O64" s="135">
        <v>186.94876387217241</v>
      </c>
      <c r="P64" s="135">
        <v>32.248222576216378</v>
      </c>
      <c r="Q64" s="135">
        <v>0.62449540369768142</v>
      </c>
      <c r="R64" s="135">
        <v>5.015901692293931</v>
      </c>
      <c r="S64" s="213">
        <f t="shared" si="17"/>
        <v>3.4007557558035315</v>
      </c>
      <c r="T64" s="213">
        <f t="shared" si="18"/>
        <v>0.13773060811004303</v>
      </c>
      <c r="U64" s="16">
        <f t="shared" si="19"/>
        <v>8.0713088792651096E-3</v>
      </c>
      <c r="V64" s="16">
        <f t="shared" si="20"/>
        <v>0.63256671257694652</v>
      </c>
      <c r="W64" s="16">
        <f t="shared" si="21"/>
        <v>186.82086693423742</v>
      </c>
      <c r="X64" s="35">
        <f t="shared" si="22"/>
        <v>32.110491968106338</v>
      </c>
      <c r="Y64" s="213">
        <f t="shared" si="23"/>
        <v>186.82086693423742</v>
      </c>
      <c r="Z64" s="16">
        <f t="shared" si="24"/>
        <v>32.110491968106338</v>
      </c>
      <c r="AA64" s="16">
        <f t="shared" si="25"/>
        <v>0</v>
      </c>
      <c r="AB64" s="35">
        <f t="shared" si="26"/>
        <v>0</v>
      </c>
      <c r="AC64" s="16"/>
      <c r="AD64" s="9" t="s">
        <v>96</v>
      </c>
      <c r="AE64" s="9" t="s">
        <v>96</v>
      </c>
      <c r="AF64" s="9" t="s">
        <v>96</v>
      </c>
      <c r="AG64" s="9"/>
      <c r="AH64" s="52">
        <f t="shared" si="27"/>
        <v>4077</v>
      </c>
      <c r="AI64" s="80">
        <f t="shared" si="28"/>
        <v>1.2425972187403738</v>
      </c>
      <c r="AJ64" s="80">
        <f t="shared" si="29"/>
        <v>1.8261125637863955</v>
      </c>
      <c r="AK64" s="80">
        <f t="shared" si="30"/>
        <v>0.33204597327676222</v>
      </c>
    </row>
    <row r="65" spans="4:37" ht="10" customHeight="1">
      <c r="D65" s="135"/>
      <c r="E65" s="193"/>
      <c r="G65" s="64"/>
      <c r="H65" s="302"/>
      <c r="I65" s="9">
        <v>4081</v>
      </c>
      <c r="J65" s="126" t="s">
        <v>70</v>
      </c>
      <c r="K65" s="7">
        <v>39101</v>
      </c>
      <c r="L65" s="16">
        <v>190</v>
      </c>
      <c r="M65" s="16">
        <v>38</v>
      </c>
      <c r="N65" s="31">
        <f t="shared" si="16"/>
        <v>1</v>
      </c>
      <c r="O65" s="135">
        <v>186.90994696156255</v>
      </c>
      <c r="P65" s="135">
        <v>32.207277277337653</v>
      </c>
      <c r="Q65" s="135">
        <v>0.62825569823281746</v>
      </c>
      <c r="R65" s="135">
        <v>5.0484429491585923</v>
      </c>
      <c r="S65" s="213">
        <f t="shared" si="17"/>
        <v>0</v>
      </c>
      <c r="T65" s="213">
        <f t="shared" si="18"/>
        <v>0</v>
      </c>
      <c r="U65" s="16">
        <f t="shared" si="19"/>
        <v>0</v>
      </c>
      <c r="V65" s="16">
        <f t="shared" si="20"/>
        <v>0.62825569823281746</v>
      </c>
      <c r="W65" s="16">
        <f t="shared" si="21"/>
        <v>186.90994696156255</v>
      </c>
      <c r="X65" s="35">
        <f t="shared" si="22"/>
        <v>32.207277277337653</v>
      </c>
      <c r="Y65" s="213">
        <f t="shared" si="23"/>
        <v>0</v>
      </c>
      <c r="Z65" s="16">
        <f t="shared" si="24"/>
        <v>0</v>
      </c>
      <c r="AA65" s="16">
        <f t="shared" si="25"/>
        <v>186.90994696156255</v>
      </c>
      <c r="AB65" s="35">
        <f t="shared" si="26"/>
        <v>32.207277277337653</v>
      </c>
      <c r="AC65" s="16"/>
      <c r="AD65" s="9"/>
      <c r="AE65" s="9"/>
      <c r="AF65" s="9"/>
      <c r="AG65" s="9"/>
      <c r="AH65" s="52">
        <f t="shared" si="27"/>
        <v>4081</v>
      </c>
      <c r="AI65" s="80">
        <f t="shared" si="28"/>
        <v>0</v>
      </c>
      <c r="AJ65" s="80">
        <f t="shared" si="29"/>
        <v>0</v>
      </c>
      <c r="AK65" s="80">
        <f t="shared" si="30"/>
        <v>0</v>
      </c>
    </row>
    <row r="66" spans="4:37" ht="10" customHeight="1">
      <c r="D66" s="135"/>
      <c r="E66" s="193"/>
      <c r="G66" s="64"/>
      <c r="H66" s="302"/>
      <c r="I66" s="9">
        <v>4082</v>
      </c>
      <c r="J66" s="126" t="s">
        <v>70</v>
      </c>
      <c r="K66" s="7">
        <v>39101</v>
      </c>
      <c r="L66" s="16">
        <v>190</v>
      </c>
      <c r="M66" s="16">
        <v>38</v>
      </c>
      <c r="N66" s="31">
        <f t="shared" si="16"/>
        <v>1</v>
      </c>
      <c r="O66" s="135">
        <v>187.17232039387767</v>
      </c>
      <c r="P66" s="135">
        <v>32.484162595534556</v>
      </c>
      <c r="Q66" s="135">
        <v>0.60269275958138291</v>
      </c>
      <c r="R66" s="135">
        <v>4.828388473840473</v>
      </c>
      <c r="S66" s="213">
        <f t="shared" si="17"/>
        <v>0</v>
      </c>
      <c r="T66" s="213">
        <f t="shared" si="18"/>
        <v>0</v>
      </c>
      <c r="U66" s="16">
        <f t="shared" si="19"/>
        <v>0</v>
      </c>
      <c r="V66" s="16">
        <f t="shared" si="20"/>
        <v>0.60269275958138291</v>
      </c>
      <c r="W66" s="16">
        <f t="shared" si="21"/>
        <v>187.17232039387767</v>
      </c>
      <c r="X66" s="35">
        <f t="shared" si="22"/>
        <v>32.484162595534556</v>
      </c>
      <c r="Y66" s="213">
        <f t="shared" si="23"/>
        <v>0</v>
      </c>
      <c r="Z66" s="16">
        <f t="shared" si="24"/>
        <v>0</v>
      </c>
      <c r="AA66" s="16">
        <f t="shared" si="25"/>
        <v>187.17232039387767</v>
      </c>
      <c r="AB66" s="35">
        <f t="shared" si="26"/>
        <v>32.484162595534556</v>
      </c>
      <c r="AC66" s="16"/>
      <c r="AD66" s="9"/>
      <c r="AE66" s="9"/>
      <c r="AF66" s="9"/>
      <c r="AG66" s="9"/>
      <c r="AH66" s="52">
        <f t="shared" si="27"/>
        <v>4082</v>
      </c>
      <c r="AI66" s="80">
        <f t="shared" si="28"/>
        <v>0</v>
      </c>
      <c r="AJ66" s="80">
        <f t="shared" si="29"/>
        <v>0</v>
      </c>
      <c r="AK66" s="80">
        <f t="shared" si="30"/>
        <v>0</v>
      </c>
    </row>
    <row r="67" spans="4:37" ht="10" customHeight="1">
      <c r="D67" s="135"/>
      <c r="E67" s="193"/>
      <c r="G67" s="64"/>
      <c r="H67" s="302"/>
      <c r="I67" s="9">
        <v>4083</v>
      </c>
      <c r="J67" s="126" t="s">
        <v>70</v>
      </c>
      <c r="K67" s="7">
        <v>39101</v>
      </c>
      <c r="L67" s="16">
        <v>195</v>
      </c>
      <c r="M67" s="16">
        <v>39</v>
      </c>
      <c r="N67" s="31">
        <f t="shared" si="16"/>
        <v>1.0263157894736843</v>
      </c>
      <c r="O67" s="135">
        <v>190.9968604959939</v>
      </c>
      <c r="P67" s="135">
        <v>32.179001723108797</v>
      </c>
      <c r="Q67" s="135">
        <v>0.72459960447561855</v>
      </c>
      <c r="R67" s="135">
        <v>5.8773665453749127</v>
      </c>
      <c r="S67" s="213">
        <f t="shared" si="17"/>
        <v>3.4902493283246776</v>
      </c>
      <c r="T67" s="213">
        <f t="shared" si="18"/>
        <v>0.14135509779714944</v>
      </c>
      <c r="U67" s="16">
        <f t="shared" si="19"/>
        <v>8.2828677676090312E-3</v>
      </c>
      <c r="V67" s="16">
        <f t="shared" si="20"/>
        <v>0.73288247224322756</v>
      </c>
      <c r="W67" s="16">
        <f t="shared" si="21"/>
        <v>190.86559869314277</v>
      </c>
      <c r="X67" s="35">
        <f t="shared" si="22"/>
        <v>32.037646625311645</v>
      </c>
      <c r="Y67" s="213">
        <f t="shared" si="23"/>
        <v>190.86559869314277</v>
      </c>
      <c r="Z67" s="16">
        <f t="shared" si="24"/>
        <v>32.037646625311645</v>
      </c>
      <c r="AA67" s="16">
        <f t="shared" si="25"/>
        <v>0</v>
      </c>
      <c r="AB67" s="35">
        <f t="shared" si="26"/>
        <v>0</v>
      </c>
      <c r="AC67" s="16"/>
      <c r="AD67" s="9" t="s">
        <v>145</v>
      </c>
      <c r="AE67" s="9" t="s">
        <v>145</v>
      </c>
      <c r="AF67" s="9" t="s">
        <v>145</v>
      </c>
      <c r="AG67" s="9"/>
      <c r="AH67" s="52">
        <f t="shared" si="27"/>
        <v>4083</v>
      </c>
      <c r="AI67" s="80">
        <f t="shared" si="28"/>
        <v>1.2752971455493309</v>
      </c>
      <c r="AJ67" s="80">
        <f t="shared" si="29"/>
        <v>1.8741681575702482</v>
      </c>
      <c r="AK67" s="80">
        <f t="shared" si="30"/>
        <v>0.3407840252050981</v>
      </c>
    </row>
    <row r="68" spans="4:37" ht="10" customHeight="1">
      <c r="D68" s="135"/>
      <c r="E68" s="193"/>
      <c r="G68" s="64"/>
      <c r="H68" s="302"/>
      <c r="I68" s="9">
        <v>4085</v>
      </c>
      <c r="J68" s="126" t="s">
        <v>70</v>
      </c>
      <c r="K68" s="7">
        <v>39101</v>
      </c>
      <c r="L68" s="16">
        <v>185</v>
      </c>
      <c r="M68" s="16">
        <v>37</v>
      </c>
      <c r="N68" s="31">
        <f t="shared" ref="N68:N99" si="31">M68/38</f>
        <v>0.97368421052631582</v>
      </c>
      <c r="O68" s="135">
        <v>185.25988485552489</v>
      </c>
      <c r="P68" s="135">
        <v>34.829598901750352</v>
      </c>
      <c r="Q68" s="135">
        <v>0.27896238943901613</v>
      </c>
      <c r="R68" s="135">
        <v>2.1579024689463062</v>
      </c>
      <c r="S68" s="213">
        <f t="shared" ref="S68:S104" si="32">SUM(AI68:AK68)</f>
        <v>3.3112621832823854</v>
      </c>
      <c r="T68" s="213">
        <f t="shared" ref="T68:T99" si="33">0.0405*S68</f>
        <v>0.13410611842293663</v>
      </c>
      <c r="U68" s="16">
        <f t="shared" ref="U68:U104" si="34">1.045*(1-EXP(-0.00228*S68))</f>
        <v>7.8597068189103017E-3</v>
      </c>
      <c r="V68" s="16">
        <f t="shared" ref="V68:V99" si="35">Q68+U68</f>
        <v>0.28682209625792643</v>
      </c>
      <c r="W68" s="16">
        <f t="shared" ref="W68:W104" si="36">O68-T68*0.87-U68</f>
        <v>185.13535282567801</v>
      </c>
      <c r="X68" s="35">
        <f t="shared" ref="X68:X104" si="37">P68-T68</f>
        <v>34.695492783327417</v>
      </c>
      <c r="Y68" s="213">
        <f t="shared" ref="Y68:Y104" si="38">IF(AF68&gt;0,W68,0)</f>
        <v>185.13535282567801</v>
      </c>
      <c r="Z68" s="16">
        <f t="shared" ref="Z68:Z104" si="39">IF(AF68&gt;0,X68,0)</f>
        <v>34.695492783327417</v>
      </c>
      <c r="AA68" s="16">
        <f t="shared" ref="AA68:AA104" si="40">IF(AF68=0,W68,0)</f>
        <v>0</v>
      </c>
      <c r="AB68" s="35">
        <f t="shared" ref="AB68:AB104" si="41">IF(AF68=0,X68,0)</f>
        <v>0</v>
      </c>
      <c r="AC68" s="16"/>
      <c r="AD68" s="9" t="s">
        <v>146</v>
      </c>
      <c r="AE68" s="9" t="s">
        <v>146</v>
      </c>
      <c r="AF68" s="9" t="s">
        <v>146</v>
      </c>
      <c r="AG68" s="9"/>
      <c r="AH68" s="52">
        <f t="shared" ref="AH68:AH104" si="42">I68</f>
        <v>4085</v>
      </c>
      <c r="AI68" s="80">
        <f t="shared" ref="AI68:AI104" si="43">IF(AD68="",0,$N68*AI$3*VLOOKUP(LEFT(AD68),$B$20:$C$24,2))</f>
        <v>1.2098972919314164</v>
      </c>
      <c r="AJ68" s="80">
        <f t="shared" ref="AJ68:AJ104" si="44">IF(AE68="",0,$N68*AJ$3*VLOOKUP(LEFT(AE68),$B$20:$C$24,2))</f>
        <v>1.778056970002543</v>
      </c>
      <c r="AK68" s="80">
        <f t="shared" ref="AK68:AK104" si="45">IF(AF68="",0,$N68*AK$3*VLOOKUP(LEFT(AF68),$B$20:$C$24,2))</f>
        <v>0.3233079213484264</v>
      </c>
    </row>
    <row r="69" spans="4:37" ht="10" customHeight="1">
      <c r="D69" s="135"/>
      <c r="E69" s="193"/>
      <c r="G69" s="64"/>
      <c r="H69" s="302"/>
      <c r="I69" s="9">
        <v>4086</v>
      </c>
      <c r="J69" s="126" t="s">
        <v>70</v>
      </c>
      <c r="K69" s="7">
        <v>39101</v>
      </c>
      <c r="L69" s="16">
        <v>190</v>
      </c>
      <c r="M69" s="16">
        <v>38</v>
      </c>
      <c r="N69" s="31">
        <f t="shared" si="31"/>
        <v>1</v>
      </c>
      <c r="O69" s="135">
        <v>186.92215650963868</v>
      </c>
      <c r="P69" s="135">
        <v>32.22015559440235</v>
      </c>
      <c r="Q69" s="135">
        <v>0.62708508685365028</v>
      </c>
      <c r="R69" s="135">
        <v>5.0382079127792432</v>
      </c>
      <c r="S69" s="213">
        <f t="shared" si="32"/>
        <v>4.7336825446139228</v>
      </c>
      <c r="T69" s="213">
        <f t="shared" si="33"/>
        <v>0.19171414305686388</v>
      </c>
      <c r="U69" s="16">
        <f t="shared" si="34"/>
        <v>1.121782727732345E-2</v>
      </c>
      <c r="V69" s="16">
        <f t="shared" si="35"/>
        <v>0.63830291413097373</v>
      </c>
      <c r="W69" s="16">
        <f t="shared" si="36"/>
        <v>186.74414737790187</v>
      </c>
      <c r="X69" s="35">
        <f t="shared" si="37"/>
        <v>32.028441451345486</v>
      </c>
      <c r="Y69" s="213">
        <f t="shared" si="38"/>
        <v>186.74414737790187</v>
      </c>
      <c r="Z69" s="16">
        <f t="shared" si="39"/>
        <v>32.028441451345486</v>
      </c>
      <c r="AA69" s="16">
        <f t="shared" si="40"/>
        <v>0</v>
      </c>
      <c r="AB69" s="35">
        <f t="shared" si="41"/>
        <v>0</v>
      </c>
      <c r="AC69" s="16"/>
      <c r="AD69" s="9" t="s">
        <v>97</v>
      </c>
      <c r="AE69" s="9" t="s">
        <v>97</v>
      </c>
      <c r="AF69" s="9" t="s">
        <v>97</v>
      </c>
      <c r="AG69" s="9"/>
      <c r="AH69" s="52">
        <f t="shared" si="42"/>
        <v>4086</v>
      </c>
      <c r="AI69" s="80">
        <f t="shared" si="43"/>
        <v>1.7296334070152302</v>
      </c>
      <c r="AJ69" s="80">
        <f t="shared" si="44"/>
        <v>2.5418576894103873</v>
      </c>
      <c r="AK69" s="80">
        <f t="shared" si="45"/>
        <v>0.46219144818830582</v>
      </c>
    </row>
    <row r="70" spans="4:37" ht="10" customHeight="1">
      <c r="D70" s="135"/>
      <c r="E70" s="193"/>
      <c r="G70" s="64"/>
      <c r="H70" s="302"/>
      <c r="I70" s="9">
        <v>4087</v>
      </c>
      <c r="J70" s="126" t="s">
        <v>70</v>
      </c>
      <c r="K70" s="7">
        <v>39101</v>
      </c>
      <c r="L70" s="16">
        <v>190</v>
      </c>
      <c r="M70" s="16">
        <v>38</v>
      </c>
      <c r="N70" s="31">
        <f t="shared" si="31"/>
        <v>1</v>
      </c>
      <c r="O70" s="135">
        <v>188.43013099532982</v>
      </c>
      <c r="P70" s="135">
        <v>33.815533130149625</v>
      </c>
      <c r="Q70" s="135">
        <v>0.47743294303318407</v>
      </c>
      <c r="R70" s="135">
        <v>3.7702823728865158</v>
      </c>
      <c r="S70" s="213">
        <f t="shared" si="32"/>
        <v>0</v>
      </c>
      <c r="T70" s="213">
        <f t="shared" si="33"/>
        <v>0</v>
      </c>
      <c r="U70" s="16">
        <f t="shared" si="34"/>
        <v>0</v>
      </c>
      <c r="V70" s="16">
        <f t="shared" si="35"/>
        <v>0.47743294303318407</v>
      </c>
      <c r="W70" s="16">
        <f t="shared" si="36"/>
        <v>188.43013099532982</v>
      </c>
      <c r="X70" s="35">
        <f t="shared" si="37"/>
        <v>33.815533130149625</v>
      </c>
      <c r="Y70" s="213">
        <f t="shared" si="38"/>
        <v>0</v>
      </c>
      <c r="Z70" s="16">
        <f t="shared" si="39"/>
        <v>0</v>
      </c>
      <c r="AA70" s="16">
        <f t="shared" si="40"/>
        <v>188.43013099532982</v>
      </c>
      <c r="AB70" s="35">
        <f t="shared" si="41"/>
        <v>33.815533130149625</v>
      </c>
      <c r="AC70" s="16"/>
      <c r="AD70" s="9"/>
      <c r="AE70" s="9"/>
      <c r="AF70" s="9"/>
      <c r="AG70" s="9"/>
      <c r="AH70" s="52">
        <f t="shared" si="42"/>
        <v>4087</v>
      </c>
      <c r="AI70" s="80">
        <f t="shared" si="43"/>
        <v>0</v>
      </c>
      <c r="AJ70" s="80">
        <f t="shared" si="44"/>
        <v>0</v>
      </c>
      <c r="AK70" s="80">
        <f t="shared" si="45"/>
        <v>0</v>
      </c>
    </row>
    <row r="71" spans="4:37" ht="10" customHeight="1">
      <c r="D71" s="135"/>
      <c r="E71" s="193"/>
      <c r="G71" s="64"/>
      <c r="H71" s="302"/>
      <c r="I71" s="9">
        <v>4088</v>
      </c>
      <c r="J71" s="126" t="s">
        <v>70</v>
      </c>
      <c r="K71" s="7">
        <v>39101</v>
      </c>
      <c r="L71" s="16">
        <v>185</v>
      </c>
      <c r="M71" s="16">
        <v>37</v>
      </c>
      <c r="N71" s="31">
        <f t="shared" si="31"/>
        <v>0.97368421052631582</v>
      </c>
      <c r="O71" s="135">
        <v>182.11910110588721</v>
      </c>
      <c r="P71" s="135">
        <v>31.494589161326743</v>
      </c>
      <c r="Q71" s="135">
        <v>0.599302330432127</v>
      </c>
      <c r="R71" s="135">
        <v>4.8083998784472382</v>
      </c>
      <c r="S71" s="213">
        <f t="shared" si="32"/>
        <v>2.8868430965415914</v>
      </c>
      <c r="T71" s="213">
        <f t="shared" si="33"/>
        <v>0.11691714540993446</v>
      </c>
      <c r="U71" s="16">
        <f t="shared" si="34"/>
        <v>6.855605805075945E-3</v>
      </c>
      <c r="V71" s="16">
        <f t="shared" si="35"/>
        <v>0.60615793623720293</v>
      </c>
      <c r="W71" s="16">
        <f t="shared" si="36"/>
        <v>182.01052758357551</v>
      </c>
      <c r="X71" s="35">
        <f t="shared" si="37"/>
        <v>31.377672015916808</v>
      </c>
      <c r="Y71" s="213">
        <f t="shared" si="38"/>
        <v>182.01052758357551</v>
      </c>
      <c r="Z71" s="16">
        <f t="shared" si="39"/>
        <v>31.377672015916808</v>
      </c>
      <c r="AA71" s="16">
        <f t="shared" si="40"/>
        <v>0</v>
      </c>
      <c r="AB71" s="35">
        <f t="shared" si="41"/>
        <v>0</v>
      </c>
      <c r="AC71" s="16"/>
      <c r="AD71" s="9" t="s">
        <v>98</v>
      </c>
      <c r="AE71" s="9" t="s">
        <v>98</v>
      </c>
      <c r="AF71" s="9" t="s">
        <v>98</v>
      </c>
      <c r="AG71" s="9"/>
      <c r="AH71" s="52">
        <f t="shared" si="42"/>
        <v>4088</v>
      </c>
      <c r="AI71" s="80">
        <f t="shared" si="43"/>
        <v>1.0548194167078162</v>
      </c>
      <c r="AJ71" s="80">
        <f t="shared" si="44"/>
        <v>1.5501555615331226</v>
      </c>
      <c r="AK71" s="80">
        <f t="shared" si="45"/>
        <v>0.28186811830065256</v>
      </c>
    </row>
    <row r="72" spans="4:37" ht="10" customHeight="1">
      <c r="D72" s="135"/>
      <c r="E72" s="193"/>
      <c r="G72" s="64"/>
      <c r="H72" s="302"/>
      <c r="I72" s="9">
        <v>4090</v>
      </c>
      <c r="J72" s="126" t="s">
        <v>70</v>
      </c>
      <c r="K72" s="7">
        <v>39101</v>
      </c>
      <c r="L72" s="16">
        <v>195</v>
      </c>
      <c r="M72" s="16">
        <v>39</v>
      </c>
      <c r="N72" s="31">
        <f t="shared" si="31"/>
        <v>1.0263157894736843</v>
      </c>
      <c r="O72" s="135">
        <v>191.91612935758263</v>
      </c>
      <c r="P72" s="135">
        <v>33.147143243067994</v>
      </c>
      <c r="Q72" s="135">
        <v>0.63631740670323367</v>
      </c>
      <c r="R72" s="135">
        <v>5.1079365315494529</v>
      </c>
      <c r="S72" s="213">
        <f t="shared" si="32"/>
        <v>0</v>
      </c>
      <c r="T72" s="213">
        <f t="shared" si="33"/>
        <v>0</v>
      </c>
      <c r="U72" s="16">
        <f t="shared" si="34"/>
        <v>0</v>
      </c>
      <c r="V72" s="16">
        <f t="shared" si="35"/>
        <v>0.63631740670323367</v>
      </c>
      <c r="W72" s="16">
        <f t="shared" si="36"/>
        <v>191.91612935758263</v>
      </c>
      <c r="X72" s="35">
        <f t="shared" si="37"/>
        <v>33.147143243067994</v>
      </c>
      <c r="Y72" s="213">
        <f t="shared" si="38"/>
        <v>0</v>
      </c>
      <c r="Z72" s="16">
        <f t="shared" si="39"/>
        <v>0</v>
      </c>
      <c r="AA72" s="16">
        <f t="shared" si="40"/>
        <v>191.91612935758263</v>
      </c>
      <c r="AB72" s="35">
        <f t="shared" si="41"/>
        <v>33.147143243067994</v>
      </c>
      <c r="AC72" s="16"/>
      <c r="AD72" s="9"/>
      <c r="AE72" s="9"/>
      <c r="AF72" s="9"/>
      <c r="AG72" s="9"/>
      <c r="AH72" s="52">
        <f t="shared" si="42"/>
        <v>4090</v>
      </c>
      <c r="AI72" s="80">
        <f t="shared" si="43"/>
        <v>0</v>
      </c>
      <c r="AJ72" s="80">
        <f t="shared" si="44"/>
        <v>0</v>
      </c>
      <c r="AK72" s="80">
        <f t="shared" si="45"/>
        <v>0</v>
      </c>
    </row>
    <row r="73" spans="4:37" ht="10" customHeight="1">
      <c r="D73" s="135"/>
      <c r="E73" s="193"/>
      <c r="G73" s="64"/>
      <c r="H73" s="302"/>
      <c r="I73" s="9">
        <v>4091</v>
      </c>
      <c r="J73" s="126" t="s">
        <v>70</v>
      </c>
      <c r="K73" s="7">
        <v>39101</v>
      </c>
      <c r="L73" s="16">
        <v>195</v>
      </c>
      <c r="M73" s="16">
        <v>39</v>
      </c>
      <c r="N73" s="31">
        <f t="shared" si="31"/>
        <v>1.0263157894736843</v>
      </c>
      <c r="O73" s="135">
        <v>194.29861352876037</v>
      </c>
      <c r="P73" s="135">
        <v>35.6723254041339</v>
      </c>
      <c r="Q73" s="135">
        <v>0.39665301325161068</v>
      </c>
      <c r="R73" s="135">
        <v>3.1010492066647695</v>
      </c>
      <c r="S73" s="213">
        <f t="shared" si="32"/>
        <v>3.0428886693276236</v>
      </c>
      <c r="T73" s="213">
        <f t="shared" si="33"/>
        <v>0.12323699110776876</v>
      </c>
      <c r="U73" s="16">
        <f t="shared" si="34"/>
        <v>7.2248951750822875E-3</v>
      </c>
      <c r="V73" s="16">
        <f t="shared" si="35"/>
        <v>0.40387790842669297</v>
      </c>
      <c r="W73" s="16">
        <f t="shared" si="36"/>
        <v>194.18417245132153</v>
      </c>
      <c r="X73" s="35">
        <f t="shared" si="37"/>
        <v>35.549088413026134</v>
      </c>
      <c r="Y73" s="213">
        <f t="shared" si="38"/>
        <v>194.18417245132153</v>
      </c>
      <c r="Z73" s="16">
        <f t="shared" si="39"/>
        <v>35.549088413026134</v>
      </c>
      <c r="AA73" s="16">
        <f t="shared" si="40"/>
        <v>0</v>
      </c>
      <c r="AB73" s="35">
        <f t="shared" si="41"/>
        <v>0</v>
      </c>
      <c r="AC73" s="16"/>
      <c r="AD73" s="9" t="s">
        <v>40</v>
      </c>
      <c r="AE73" s="9" t="s">
        <v>40</v>
      </c>
      <c r="AF73" s="9" t="s">
        <v>40</v>
      </c>
      <c r="AG73" s="9"/>
      <c r="AH73" s="52">
        <f t="shared" si="42"/>
        <v>4091</v>
      </c>
      <c r="AI73" s="80">
        <f t="shared" si="43"/>
        <v>1.1118366824758064</v>
      </c>
      <c r="AJ73" s="80">
        <f t="shared" si="44"/>
        <v>1.6339477540484268</v>
      </c>
      <c r="AK73" s="80">
        <f t="shared" si="45"/>
        <v>0.29710423280339054</v>
      </c>
    </row>
    <row r="74" spans="4:37" ht="10" customHeight="1">
      <c r="D74" s="135"/>
      <c r="E74" s="193"/>
      <c r="G74" s="64"/>
      <c r="H74" s="302"/>
      <c r="I74" s="9">
        <v>4094</v>
      </c>
      <c r="J74" s="126" t="s">
        <v>70</v>
      </c>
      <c r="K74" s="7">
        <v>39101</v>
      </c>
      <c r="L74" s="16">
        <v>190</v>
      </c>
      <c r="M74" s="16">
        <v>38</v>
      </c>
      <c r="N74" s="31">
        <f t="shared" si="31"/>
        <v>1</v>
      </c>
      <c r="O74" s="135">
        <v>189.8044318522351</v>
      </c>
      <c r="P74" s="135">
        <v>35.277394312045537</v>
      </c>
      <c r="Q74" s="135">
        <v>0.33547285692259132</v>
      </c>
      <c r="R74" s="135">
        <v>2.608468891894125</v>
      </c>
      <c r="S74" s="213">
        <f t="shared" si="32"/>
        <v>4.0900320781345769</v>
      </c>
      <c r="T74" s="213">
        <f t="shared" si="33"/>
        <v>0.16564629916445037</v>
      </c>
      <c r="U74" s="16">
        <f t="shared" si="34"/>
        <v>9.6996143623800258E-3</v>
      </c>
      <c r="V74" s="16">
        <f t="shared" si="35"/>
        <v>0.34517247128497136</v>
      </c>
      <c r="W74" s="16">
        <f t="shared" si="36"/>
        <v>189.65061995759964</v>
      </c>
      <c r="X74" s="35">
        <f t="shared" si="37"/>
        <v>35.111748012881087</v>
      </c>
      <c r="Y74" s="213">
        <f t="shared" si="38"/>
        <v>189.65061995759964</v>
      </c>
      <c r="Z74" s="16">
        <f t="shared" si="39"/>
        <v>35.111748012881087</v>
      </c>
      <c r="AA74" s="16">
        <f t="shared" si="40"/>
        <v>0</v>
      </c>
      <c r="AB74" s="35">
        <f t="shared" si="41"/>
        <v>0</v>
      </c>
      <c r="AC74" s="16"/>
      <c r="AD74" s="9" t="s">
        <v>44</v>
      </c>
      <c r="AE74" s="9" t="s">
        <v>44</v>
      </c>
      <c r="AF74" s="9" t="s">
        <v>44</v>
      </c>
      <c r="AG74" s="9"/>
      <c r="AH74" s="52">
        <f t="shared" si="42"/>
        <v>4094</v>
      </c>
      <c r="AI74" s="80">
        <f t="shared" si="43"/>
        <v>1.4944508955622124</v>
      </c>
      <c r="AJ74" s="80">
        <f t="shared" si="44"/>
        <v>2.1962350431738629</v>
      </c>
      <c r="AK74" s="80">
        <f t="shared" si="45"/>
        <v>0.39934613939850172</v>
      </c>
    </row>
    <row r="75" spans="4:37" ht="10" customHeight="1">
      <c r="D75" s="135"/>
      <c r="E75" s="193"/>
      <c r="G75" s="64"/>
      <c r="H75" s="302"/>
      <c r="I75" s="9">
        <v>4095</v>
      </c>
      <c r="J75" s="126" t="s">
        <v>70</v>
      </c>
      <c r="K75" s="7">
        <v>39101</v>
      </c>
      <c r="L75" s="16">
        <v>190</v>
      </c>
      <c r="M75" s="16">
        <v>38</v>
      </c>
      <c r="N75" s="31">
        <f t="shared" si="31"/>
        <v>1</v>
      </c>
      <c r="O75" s="135">
        <v>188.19172855673031</v>
      </c>
      <c r="P75" s="135">
        <v>33.562692199888012</v>
      </c>
      <c r="Q75" s="135">
        <v>0.50151986655613556</v>
      </c>
      <c r="R75" s="135">
        <v>3.9712275822966356</v>
      </c>
      <c r="S75" s="213">
        <f t="shared" si="32"/>
        <v>4.0900320781345769</v>
      </c>
      <c r="T75" s="213">
        <f t="shared" si="33"/>
        <v>0.16564629916445037</v>
      </c>
      <c r="U75" s="16">
        <f t="shared" si="34"/>
        <v>9.6996143623800258E-3</v>
      </c>
      <c r="V75" s="16">
        <f t="shared" si="35"/>
        <v>0.51121948091851555</v>
      </c>
      <c r="W75" s="16">
        <f t="shared" si="36"/>
        <v>188.03791666209486</v>
      </c>
      <c r="X75" s="35">
        <f t="shared" si="37"/>
        <v>33.397045900723562</v>
      </c>
      <c r="Y75" s="213">
        <f t="shared" si="38"/>
        <v>188.03791666209486</v>
      </c>
      <c r="Z75" s="16">
        <f t="shared" si="39"/>
        <v>33.397045900723562</v>
      </c>
      <c r="AA75" s="16">
        <f t="shared" si="40"/>
        <v>0</v>
      </c>
      <c r="AB75" s="35">
        <f t="shared" si="41"/>
        <v>0</v>
      </c>
      <c r="AC75" s="16"/>
      <c r="AD75" s="9" t="s">
        <v>99</v>
      </c>
      <c r="AE75" s="9" t="s">
        <v>99</v>
      </c>
      <c r="AF75" s="9" t="s">
        <v>99</v>
      </c>
      <c r="AG75" s="9"/>
      <c r="AH75" s="52">
        <f t="shared" si="42"/>
        <v>4095</v>
      </c>
      <c r="AI75" s="80">
        <f t="shared" si="43"/>
        <v>1.4944508955622124</v>
      </c>
      <c r="AJ75" s="80">
        <f t="shared" si="44"/>
        <v>2.1962350431738629</v>
      </c>
      <c r="AK75" s="80">
        <f t="shared" si="45"/>
        <v>0.39934613939850172</v>
      </c>
    </row>
    <row r="76" spans="4:37" ht="10" customHeight="1">
      <c r="D76" s="135"/>
      <c r="E76" s="193"/>
      <c r="G76" s="64"/>
      <c r="H76" s="302"/>
      <c r="I76" s="9">
        <v>4103</v>
      </c>
      <c r="J76" s="126" t="s">
        <v>70</v>
      </c>
      <c r="K76" s="7">
        <v>39101</v>
      </c>
      <c r="L76" s="16">
        <v>190</v>
      </c>
      <c r="M76" s="16">
        <v>38</v>
      </c>
      <c r="N76" s="31">
        <f t="shared" si="31"/>
        <v>1</v>
      </c>
      <c r="O76" s="135">
        <v>187.16661085663131</v>
      </c>
      <c r="P76" s="135">
        <v>32.478134138318637</v>
      </c>
      <c r="Q76" s="135">
        <v>0.60325748668861301</v>
      </c>
      <c r="R76" s="135">
        <v>4.8331795873537056</v>
      </c>
      <c r="S76" s="213">
        <f t="shared" si="32"/>
        <v>4.0900320781345769</v>
      </c>
      <c r="T76" s="213">
        <f t="shared" si="33"/>
        <v>0.16564629916445037</v>
      </c>
      <c r="U76" s="16">
        <f t="shared" si="34"/>
        <v>9.6996143623800258E-3</v>
      </c>
      <c r="V76" s="16">
        <f t="shared" si="35"/>
        <v>0.61295710105099299</v>
      </c>
      <c r="W76" s="16">
        <f t="shared" si="36"/>
        <v>187.01279896199586</v>
      </c>
      <c r="X76" s="35">
        <f t="shared" si="37"/>
        <v>32.312487839154187</v>
      </c>
      <c r="Y76" s="213">
        <f t="shared" si="38"/>
        <v>187.01279896199586</v>
      </c>
      <c r="Z76" s="16">
        <f t="shared" si="39"/>
        <v>32.312487839154187</v>
      </c>
      <c r="AA76" s="16">
        <f t="shared" si="40"/>
        <v>0</v>
      </c>
      <c r="AB76" s="35">
        <f t="shared" si="41"/>
        <v>0</v>
      </c>
      <c r="AC76" s="16"/>
      <c r="AD76" s="9" t="s">
        <v>100</v>
      </c>
      <c r="AE76" s="9" t="s">
        <v>100</v>
      </c>
      <c r="AF76" s="9" t="s">
        <v>100</v>
      </c>
      <c r="AG76" s="9"/>
      <c r="AH76" s="52">
        <f t="shared" si="42"/>
        <v>4103</v>
      </c>
      <c r="AI76" s="80">
        <f t="shared" si="43"/>
        <v>1.4944508955622124</v>
      </c>
      <c r="AJ76" s="80">
        <f t="shared" si="44"/>
        <v>2.1962350431738629</v>
      </c>
      <c r="AK76" s="80">
        <f t="shared" si="45"/>
        <v>0.39934613939850172</v>
      </c>
    </row>
    <row r="77" spans="4:37" ht="10" customHeight="1">
      <c r="D77" s="135"/>
      <c r="E77" s="193"/>
      <c r="G77" s="64"/>
      <c r="H77" s="302"/>
      <c r="I77" s="9">
        <v>4104</v>
      </c>
      <c r="J77" s="126" t="s">
        <v>70</v>
      </c>
      <c r="K77" s="7">
        <v>39101</v>
      </c>
      <c r="L77" s="16">
        <v>190</v>
      </c>
      <c r="M77" s="16">
        <v>38</v>
      </c>
      <c r="N77" s="31">
        <f t="shared" si="31"/>
        <v>1</v>
      </c>
      <c r="O77" s="135">
        <v>186.90511917015584</v>
      </c>
      <c r="P77" s="135">
        <v>32.20218522420214</v>
      </c>
      <c r="Q77" s="135">
        <v>0.62873929446895638</v>
      </c>
      <c r="R77" s="135">
        <v>5.0524898559730316</v>
      </c>
      <c r="S77" s="213">
        <f t="shared" si="32"/>
        <v>4.0900320781345769</v>
      </c>
      <c r="T77" s="213">
        <f t="shared" si="33"/>
        <v>0.16564629916445037</v>
      </c>
      <c r="U77" s="16">
        <f t="shared" si="34"/>
        <v>9.6996143623800258E-3</v>
      </c>
      <c r="V77" s="16">
        <f t="shared" si="35"/>
        <v>0.63843890883133636</v>
      </c>
      <c r="W77" s="16">
        <f t="shared" si="36"/>
        <v>186.75130727552039</v>
      </c>
      <c r="X77" s="35">
        <f t="shared" si="37"/>
        <v>32.036538925037689</v>
      </c>
      <c r="Y77" s="213">
        <f t="shared" si="38"/>
        <v>186.75130727552039</v>
      </c>
      <c r="Z77" s="16">
        <f t="shared" si="39"/>
        <v>32.036538925037689</v>
      </c>
      <c r="AA77" s="16">
        <f t="shared" si="40"/>
        <v>0</v>
      </c>
      <c r="AB77" s="35">
        <f t="shared" si="41"/>
        <v>0</v>
      </c>
      <c r="AC77" s="16"/>
      <c r="AD77" s="9" t="s">
        <v>101</v>
      </c>
      <c r="AE77" s="9" t="s">
        <v>101</v>
      </c>
      <c r="AF77" s="9" t="s">
        <v>101</v>
      </c>
      <c r="AG77" s="9"/>
      <c r="AH77" s="52">
        <f t="shared" si="42"/>
        <v>4104</v>
      </c>
      <c r="AI77" s="80">
        <f t="shared" si="43"/>
        <v>1.4944508955622124</v>
      </c>
      <c r="AJ77" s="80">
        <f t="shared" si="44"/>
        <v>2.1962350431738629</v>
      </c>
      <c r="AK77" s="80">
        <f t="shared" si="45"/>
        <v>0.39934613939850172</v>
      </c>
    </row>
    <row r="78" spans="4:37" ht="10" customHeight="1">
      <c r="D78" s="135"/>
      <c r="E78" s="193"/>
      <c r="G78" s="64"/>
      <c r="H78" s="302"/>
      <c r="I78" s="9">
        <v>4106</v>
      </c>
      <c r="J78" s="126" t="s">
        <v>70</v>
      </c>
      <c r="K78" s="7">
        <v>39101</v>
      </c>
      <c r="L78" s="16">
        <v>185</v>
      </c>
      <c r="M78" s="16">
        <v>37</v>
      </c>
      <c r="N78" s="31">
        <f t="shared" si="31"/>
        <v>0.97368421052631582</v>
      </c>
      <c r="O78" s="135">
        <v>183.21113061531184</v>
      </c>
      <c r="P78" s="135">
        <v>32.649587624212309</v>
      </c>
      <c r="Q78" s="135">
        <v>0.49115173249317962</v>
      </c>
      <c r="R78" s="135">
        <v>3.8904653978520183</v>
      </c>
      <c r="S78" s="213">
        <f t="shared" si="32"/>
        <v>3.3112621832823854</v>
      </c>
      <c r="T78" s="213">
        <f t="shared" si="33"/>
        <v>0.13410611842293663</v>
      </c>
      <c r="U78" s="16">
        <f t="shared" si="34"/>
        <v>7.8597068189103017E-3</v>
      </c>
      <c r="V78" s="16">
        <f t="shared" si="35"/>
        <v>0.49901143931208991</v>
      </c>
      <c r="W78" s="16">
        <f t="shared" si="36"/>
        <v>183.08659858546497</v>
      </c>
      <c r="X78" s="35">
        <f t="shared" si="37"/>
        <v>32.515481505789374</v>
      </c>
      <c r="Y78" s="213">
        <f t="shared" si="38"/>
        <v>183.08659858546497</v>
      </c>
      <c r="Z78" s="16">
        <f t="shared" si="39"/>
        <v>32.515481505789374</v>
      </c>
      <c r="AA78" s="16">
        <f t="shared" si="40"/>
        <v>0</v>
      </c>
      <c r="AB78" s="35">
        <f t="shared" si="41"/>
        <v>0</v>
      </c>
      <c r="AC78" s="16"/>
      <c r="AD78" s="9" t="s">
        <v>102</v>
      </c>
      <c r="AE78" s="9" t="s">
        <v>102</v>
      </c>
      <c r="AF78" s="9" t="s">
        <v>102</v>
      </c>
      <c r="AG78" s="9"/>
      <c r="AH78" s="52">
        <f t="shared" si="42"/>
        <v>4106</v>
      </c>
      <c r="AI78" s="80">
        <f t="shared" si="43"/>
        <v>1.2098972919314164</v>
      </c>
      <c r="AJ78" s="80">
        <f t="shared" si="44"/>
        <v>1.778056970002543</v>
      </c>
      <c r="AK78" s="80">
        <f t="shared" si="45"/>
        <v>0.3233079213484264</v>
      </c>
    </row>
    <row r="79" spans="4:37" ht="10" customHeight="1">
      <c r="D79" s="135"/>
      <c r="E79" s="193"/>
      <c r="G79" s="64"/>
      <c r="H79" s="302"/>
      <c r="I79" s="9">
        <v>4107</v>
      </c>
      <c r="J79" s="126" t="s">
        <v>70</v>
      </c>
      <c r="K79" s="7">
        <v>39101</v>
      </c>
      <c r="L79" s="16">
        <v>190</v>
      </c>
      <c r="M79" s="16">
        <v>38</v>
      </c>
      <c r="N79" s="31">
        <f t="shared" si="31"/>
        <v>1</v>
      </c>
      <c r="O79" s="135">
        <v>188.16970626813861</v>
      </c>
      <c r="P79" s="135">
        <v>33.539347673068761</v>
      </c>
      <c r="Q79" s="135">
        <v>0.50373106551375413</v>
      </c>
      <c r="R79" s="135">
        <v>3.989780633914584</v>
      </c>
      <c r="S79" s="213">
        <f t="shared" si="32"/>
        <v>0</v>
      </c>
      <c r="T79" s="213">
        <f t="shared" si="33"/>
        <v>0</v>
      </c>
      <c r="U79" s="16">
        <f t="shared" si="34"/>
        <v>0</v>
      </c>
      <c r="V79" s="16">
        <f t="shared" si="35"/>
        <v>0.50373106551375413</v>
      </c>
      <c r="W79" s="16">
        <f t="shared" si="36"/>
        <v>188.16970626813861</v>
      </c>
      <c r="X79" s="35">
        <f t="shared" si="37"/>
        <v>33.539347673068761</v>
      </c>
      <c r="Y79" s="213">
        <f t="shared" si="38"/>
        <v>0</v>
      </c>
      <c r="Z79" s="16">
        <f t="shared" si="39"/>
        <v>0</v>
      </c>
      <c r="AA79" s="16">
        <f t="shared" si="40"/>
        <v>188.16970626813861</v>
      </c>
      <c r="AB79" s="35">
        <f t="shared" si="41"/>
        <v>33.539347673068761</v>
      </c>
      <c r="AC79" s="16"/>
      <c r="AD79" s="9"/>
      <c r="AE79" s="9"/>
      <c r="AF79" s="9"/>
      <c r="AG79" s="9"/>
      <c r="AH79" s="52">
        <f t="shared" si="42"/>
        <v>4107</v>
      </c>
      <c r="AI79" s="80">
        <f t="shared" si="43"/>
        <v>0</v>
      </c>
      <c r="AJ79" s="80">
        <f t="shared" si="44"/>
        <v>0</v>
      </c>
      <c r="AK79" s="80">
        <f t="shared" si="45"/>
        <v>0</v>
      </c>
    </row>
    <row r="80" spans="4:37" ht="10" customHeight="1">
      <c r="D80" s="135"/>
      <c r="E80" s="193"/>
      <c r="G80" s="64"/>
      <c r="H80" s="302"/>
      <c r="I80" s="9">
        <v>4110</v>
      </c>
      <c r="J80" s="126" t="s">
        <v>70</v>
      </c>
      <c r="K80" s="7">
        <v>39101</v>
      </c>
      <c r="L80" s="16">
        <v>195</v>
      </c>
      <c r="M80" s="16">
        <v>39</v>
      </c>
      <c r="N80" s="31">
        <f t="shared" si="31"/>
        <v>1.0263157894736843</v>
      </c>
      <c r="O80" s="135">
        <v>193.25588686138107</v>
      </c>
      <c r="P80" s="135">
        <v>34.564403990857045</v>
      </c>
      <c r="Q80" s="135">
        <v>0.503443309581045</v>
      </c>
      <c r="R80" s="135">
        <v>3.9815692244107748</v>
      </c>
      <c r="S80" s="213">
        <f t="shared" si="32"/>
        <v>3.4902493283246776</v>
      </c>
      <c r="T80" s="213">
        <f t="shared" si="33"/>
        <v>0.14135509779714944</v>
      </c>
      <c r="U80" s="16">
        <f t="shared" si="34"/>
        <v>8.2828677676090312E-3</v>
      </c>
      <c r="V80" s="16">
        <f t="shared" si="35"/>
        <v>0.511726177348654</v>
      </c>
      <c r="W80" s="16">
        <f t="shared" si="36"/>
        <v>193.12462505852994</v>
      </c>
      <c r="X80" s="35">
        <f t="shared" si="37"/>
        <v>34.423048893059892</v>
      </c>
      <c r="Y80" s="213">
        <f t="shared" si="38"/>
        <v>193.12462505852994</v>
      </c>
      <c r="Z80" s="16">
        <f t="shared" si="39"/>
        <v>34.423048893059892</v>
      </c>
      <c r="AA80" s="16">
        <f t="shared" si="40"/>
        <v>0</v>
      </c>
      <c r="AB80" s="35">
        <f t="shared" si="41"/>
        <v>0</v>
      </c>
      <c r="AC80" s="16"/>
      <c r="AD80" s="9" t="s">
        <v>151</v>
      </c>
      <c r="AE80" s="9" t="s">
        <v>151</v>
      </c>
      <c r="AF80" s="9" t="s">
        <v>151</v>
      </c>
      <c r="AG80" s="9"/>
      <c r="AH80" s="52">
        <f t="shared" si="42"/>
        <v>4110</v>
      </c>
      <c r="AI80" s="80">
        <f t="shared" si="43"/>
        <v>1.2752971455493309</v>
      </c>
      <c r="AJ80" s="80">
        <f t="shared" si="44"/>
        <v>1.8741681575702482</v>
      </c>
      <c r="AK80" s="80">
        <f t="shared" si="45"/>
        <v>0.3407840252050981</v>
      </c>
    </row>
    <row r="81" spans="4:37" ht="10" customHeight="1">
      <c r="D81" s="135"/>
      <c r="E81" s="193"/>
      <c r="G81" s="64"/>
      <c r="H81" s="302"/>
      <c r="I81" s="9">
        <v>4111</v>
      </c>
      <c r="J81" s="126" t="s">
        <v>70</v>
      </c>
      <c r="K81" s="7">
        <v>39101</v>
      </c>
      <c r="L81" s="16">
        <v>190</v>
      </c>
      <c r="M81" s="16">
        <v>38</v>
      </c>
      <c r="N81" s="31">
        <f t="shared" si="31"/>
        <v>1</v>
      </c>
      <c r="O81" s="135">
        <v>188.6031974652185</v>
      </c>
      <c r="P81" s="135">
        <v>33.999222977279537</v>
      </c>
      <c r="Q81" s="135">
        <v>0.45985012636189282</v>
      </c>
      <c r="R81" s="135">
        <v>3.6242949539989118</v>
      </c>
      <c r="S81" s="213">
        <f t="shared" si="32"/>
        <v>3.0687097825267693</v>
      </c>
      <c r="T81" s="213">
        <f t="shared" si="33"/>
        <v>0.12428274619233416</v>
      </c>
      <c r="U81" s="16">
        <f t="shared" si="34"/>
        <v>7.2859894159721088E-3</v>
      </c>
      <c r="V81" s="16">
        <f t="shared" si="35"/>
        <v>0.4671361157778649</v>
      </c>
      <c r="W81" s="16">
        <f t="shared" si="36"/>
        <v>188.48778548661519</v>
      </c>
      <c r="X81" s="35">
        <f t="shared" si="37"/>
        <v>33.874940231087201</v>
      </c>
      <c r="Y81" s="213">
        <f t="shared" si="38"/>
        <v>0</v>
      </c>
      <c r="Z81" s="16">
        <f t="shared" si="39"/>
        <v>0</v>
      </c>
      <c r="AA81" s="16">
        <f t="shared" si="40"/>
        <v>188.48778548661519</v>
      </c>
      <c r="AB81" s="35">
        <f t="shared" si="41"/>
        <v>33.874940231087201</v>
      </c>
      <c r="AC81" s="16"/>
      <c r="AD81" s="9" t="s">
        <v>103</v>
      </c>
      <c r="AE81" s="9" t="s">
        <v>103</v>
      </c>
      <c r="AF81" s="9"/>
      <c r="AG81" s="9"/>
      <c r="AH81" s="52">
        <f t="shared" si="42"/>
        <v>4111</v>
      </c>
      <c r="AI81" s="80">
        <f t="shared" si="43"/>
        <v>1.2425972187403738</v>
      </c>
      <c r="AJ81" s="80">
        <f t="shared" si="44"/>
        <v>1.8261125637863955</v>
      </c>
      <c r="AK81" s="80">
        <f t="shared" si="45"/>
        <v>0</v>
      </c>
    </row>
    <row r="82" spans="4:37" ht="10" customHeight="1">
      <c r="D82" s="135"/>
      <c r="E82" s="193"/>
      <c r="G82" s="64"/>
      <c r="H82" s="302"/>
      <c r="I82" s="9">
        <v>4113</v>
      </c>
      <c r="J82" s="126" t="s">
        <v>70</v>
      </c>
      <c r="K82" s="7">
        <v>39101</v>
      </c>
      <c r="L82" s="16">
        <v>195</v>
      </c>
      <c r="M82" s="16">
        <v>39</v>
      </c>
      <c r="N82" s="31">
        <f t="shared" si="31"/>
        <v>1.0263157894736843</v>
      </c>
      <c r="O82" s="135">
        <v>192.45738853366205</v>
      </c>
      <c r="P82" s="135">
        <v>33.718839423225475</v>
      </c>
      <c r="Q82" s="135">
        <v>0.58321340908019914</v>
      </c>
      <c r="R82" s="135">
        <v>4.6535812635086273</v>
      </c>
      <c r="S82" s="213">
        <f t="shared" si="32"/>
        <v>0</v>
      </c>
      <c r="T82" s="213">
        <f t="shared" si="33"/>
        <v>0</v>
      </c>
      <c r="U82" s="16">
        <f t="shared" si="34"/>
        <v>0</v>
      </c>
      <c r="V82" s="16">
        <f t="shared" si="35"/>
        <v>0.58321340908019914</v>
      </c>
      <c r="W82" s="16">
        <f t="shared" si="36"/>
        <v>192.45738853366205</v>
      </c>
      <c r="X82" s="35">
        <f t="shared" si="37"/>
        <v>33.718839423225475</v>
      </c>
      <c r="Y82" s="213">
        <f t="shared" si="38"/>
        <v>0</v>
      </c>
      <c r="Z82" s="16">
        <f t="shared" si="39"/>
        <v>0</v>
      </c>
      <c r="AA82" s="16">
        <f t="shared" si="40"/>
        <v>192.45738853366205</v>
      </c>
      <c r="AB82" s="35">
        <f t="shared" si="41"/>
        <v>33.718839423225475</v>
      </c>
      <c r="AC82" s="16"/>
      <c r="AD82" s="9"/>
      <c r="AE82" s="9"/>
      <c r="AF82" s="9"/>
      <c r="AG82" s="9"/>
      <c r="AH82" s="52">
        <f t="shared" si="42"/>
        <v>4113</v>
      </c>
      <c r="AI82" s="80">
        <f t="shared" si="43"/>
        <v>0</v>
      </c>
      <c r="AJ82" s="80">
        <f t="shared" si="44"/>
        <v>0</v>
      </c>
      <c r="AK82" s="80">
        <f t="shared" si="45"/>
        <v>0</v>
      </c>
    </row>
    <row r="83" spans="4:37" ht="10" customHeight="1">
      <c r="D83" s="135"/>
      <c r="E83" s="193"/>
      <c r="G83" s="64"/>
      <c r="H83" s="302"/>
      <c r="I83" s="9">
        <v>4114</v>
      </c>
      <c r="J83" s="126" t="s">
        <v>70</v>
      </c>
      <c r="K83" s="7">
        <v>39101</v>
      </c>
      <c r="L83" s="16">
        <v>190</v>
      </c>
      <c r="M83" s="16">
        <v>38</v>
      </c>
      <c r="N83" s="31">
        <f t="shared" si="31"/>
        <v>1</v>
      </c>
      <c r="O83" s="135">
        <v>189.79201088536956</v>
      </c>
      <c r="P83" s="135">
        <v>35.264149811280902</v>
      </c>
      <c r="Q83" s="135">
        <v>0.33677837447975573</v>
      </c>
      <c r="R83" s="135">
        <v>2.6189949525953349</v>
      </c>
      <c r="S83" s="213">
        <f t="shared" si="32"/>
        <v>3.4007557558035315</v>
      </c>
      <c r="T83" s="213">
        <f t="shared" si="33"/>
        <v>0.13773060811004303</v>
      </c>
      <c r="U83" s="16">
        <f t="shared" si="34"/>
        <v>8.0713088792651096E-3</v>
      </c>
      <c r="V83" s="16">
        <f t="shared" si="35"/>
        <v>0.34484968335902083</v>
      </c>
      <c r="W83" s="16">
        <f t="shared" si="36"/>
        <v>189.66411394743457</v>
      </c>
      <c r="X83" s="35">
        <f t="shared" si="37"/>
        <v>35.126419203170862</v>
      </c>
      <c r="Y83" s="213">
        <f t="shared" si="38"/>
        <v>189.66411394743457</v>
      </c>
      <c r="Z83" s="16">
        <f t="shared" si="39"/>
        <v>35.126419203170862</v>
      </c>
      <c r="AA83" s="16">
        <f t="shared" si="40"/>
        <v>0</v>
      </c>
      <c r="AB83" s="35">
        <f t="shared" si="41"/>
        <v>0</v>
      </c>
      <c r="AC83" s="16"/>
      <c r="AD83" s="9" t="s">
        <v>104</v>
      </c>
      <c r="AE83" s="9" t="s">
        <v>104</v>
      </c>
      <c r="AF83" s="9" t="s">
        <v>104</v>
      </c>
      <c r="AG83" s="9"/>
      <c r="AH83" s="52">
        <f t="shared" si="42"/>
        <v>4114</v>
      </c>
      <c r="AI83" s="80">
        <f t="shared" si="43"/>
        <v>1.2425972187403738</v>
      </c>
      <c r="AJ83" s="80">
        <f t="shared" si="44"/>
        <v>1.8261125637863955</v>
      </c>
      <c r="AK83" s="80">
        <f t="shared" si="45"/>
        <v>0.33204597327676222</v>
      </c>
    </row>
    <row r="84" spans="4:37" ht="10" customHeight="1">
      <c r="D84" s="135"/>
      <c r="E84" s="193"/>
      <c r="G84" s="64"/>
      <c r="H84" s="302"/>
      <c r="I84" s="9">
        <v>4117</v>
      </c>
      <c r="J84" s="126" t="s">
        <v>70</v>
      </c>
      <c r="K84" s="7">
        <v>39101</v>
      </c>
      <c r="L84" s="16">
        <v>190</v>
      </c>
      <c r="M84" s="16">
        <v>38</v>
      </c>
      <c r="N84" s="31">
        <f t="shared" si="31"/>
        <v>1</v>
      </c>
      <c r="O84" s="135">
        <v>189.93857927324294</v>
      </c>
      <c r="P84" s="135">
        <v>35.420472422196845</v>
      </c>
      <c r="Q84" s="135">
        <v>0.32132600274689993</v>
      </c>
      <c r="R84" s="135">
        <v>2.4947576317092701</v>
      </c>
      <c r="S84" s="213">
        <f t="shared" si="32"/>
        <v>4.7336825446139228</v>
      </c>
      <c r="T84" s="213">
        <f t="shared" si="33"/>
        <v>0.19171414305686388</v>
      </c>
      <c r="U84" s="16">
        <f t="shared" si="34"/>
        <v>1.121782727732345E-2</v>
      </c>
      <c r="V84" s="16">
        <f t="shared" si="35"/>
        <v>0.33254383002422339</v>
      </c>
      <c r="W84" s="16">
        <f t="shared" si="36"/>
        <v>189.76057014150612</v>
      </c>
      <c r="X84" s="35">
        <f t="shared" si="37"/>
        <v>35.228758279139981</v>
      </c>
      <c r="Y84" s="213">
        <f t="shared" si="38"/>
        <v>189.76057014150612</v>
      </c>
      <c r="Z84" s="16">
        <f t="shared" si="39"/>
        <v>35.228758279139981</v>
      </c>
      <c r="AA84" s="16">
        <f t="shared" si="40"/>
        <v>0</v>
      </c>
      <c r="AB84" s="35">
        <f t="shared" si="41"/>
        <v>0</v>
      </c>
      <c r="AC84" s="16"/>
      <c r="AD84" s="9" t="s">
        <v>105</v>
      </c>
      <c r="AE84" s="9" t="s">
        <v>105</v>
      </c>
      <c r="AF84" s="9" t="s">
        <v>105</v>
      </c>
      <c r="AG84" s="9"/>
      <c r="AH84" s="52">
        <f t="shared" si="42"/>
        <v>4117</v>
      </c>
      <c r="AI84" s="80">
        <f t="shared" si="43"/>
        <v>1.7296334070152302</v>
      </c>
      <c r="AJ84" s="80">
        <f t="shared" si="44"/>
        <v>2.5418576894103873</v>
      </c>
      <c r="AK84" s="80">
        <f t="shared" si="45"/>
        <v>0.46219144818830582</v>
      </c>
    </row>
    <row r="85" spans="4:37" ht="10" customHeight="1">
      <c r="D85" s="135"/>
      <c r="E85" s="193"/>
      <c r="G85" s="64"/>
      <c r="H85" s="302"/>
      <c r="I85" s="9">
        <v>4118</v>
      </c>
      <c r="J85" s="126" t="s">
        <v>70</v>
      </c>
      <c r="K85" s="7">
        <v>39101</v>
      </c>
      <c r="L85" s="16">
        <v>195</v>
      </c>
      <c r="M85" s="16">
        <v>39</v>
      </c>
      <c r="N85" s="31">
        <f t="shared" si="31"/>
        <v>1.0263157894736843</v>
      </c>
      <c r="O85" s="135">
        <v>194.7407042911841</v>
      </c>
      <c r="P85" s="135">
        <v>36.143286594706161</v>
      </c>
      <c r="Q85" s="135">
        <v>0.35045778024217639</v>
      </c>
      <c r="R85" s="135">
        <v>2.7267530238210242</v>
      </c>
      <c r="S85" s="213">
        <f t="shared" si="32"/>
        <v>4.1976645012433824</v>
      </c>
      <c r="T85" s="213">
        <f t="shared" si="33"/>
        <v>0.17000541230035698</v>
      </c>
      <c r="U85" s="16">
        <f t="shared" si="34"/>
        <v>9.9536478982115879E-3</v>
      </c>
      <c r="V85" s="16">
        <f t="shared" si="35"/>
        <v>0.36041142814038796</v>
      </c>
      <c r="W85" s="16">
        <f t="shared" si="36"/>
        <v>194.58284593458458</v>
      </c>
      <c r="X85" s="35">
        <f t="shared" si="37"/>
        <v>35.973281182405806</v>
      </c>
      <c r="Y85" s="213">
        <f t="shared" si="38"/>
        <v>194.58284593458458</v>
      </c>
      <c r="Z85" s="16">
        <f t="shared" si="39"/>
        <v>35.973281182405806</v>
      </c>
      <c r="AA85" s="16">
        <f t="shared" si="40"/>
        <v>0</v>
      </c>
      <c r="AB85" s="35">
        <f t="shared" si="41"/>
        <v>0</v>
      </c>
      <c r="AC85" s="16"/>
      <c r="AD85" s="9" t="s">
        <v>106</v>
      </c>
      <c r="AE85" s="9" t="s">
        <v>106</v>
      </c>
      <c r="AF85" s="9" t="s">
        <v>106</v>
      </c>
      <c r="AG85" s="9"/>
      <c r="AH85" s="52">
        <f t="shared" si="42"/>
        <v>4118</v>
      </c>
      <c r="AI85" s="80">
        <f t="shared" si="43"/>
        <v>1.5337785507085866</v>
      </c>
      <c r="AJ85" s="80">
        <f t="shared" si="44"/>
        <v>2.2540307022047545</v>
      </c>
      <c r="AK85" s="80">
        <f t="shared" si="45"/>
        <v>0.40985524833004128</v>
      </c>
    </row>
    <row r="86" spans="4:37" ht="10" customHeight="1">
      <c r="D86" s="135"/>
      <c r="E86" s="193"/>
      <c r="G86" s="64"/>
      <c r="H86" s="302"/>
      <c r="I86" s="9">
        <v>4119</v>
      </c>
      <c r="J86" s="126" t="s">
        <v>70</v>
      </c>
      <c r="K86" s="7">
        <v>39101</v>
      </c>
      <c r="L86" s="16">
        <v>190</v>
      </c>
      <c r="M86" s="16">
        <v>38</v>
      </c>
      <c r="N86" s="31">
        <f t="shared" si="31"/>
        <v>1</v>
      </c>
      <c r="O86" s="135">
        <v>187.23165215702846</v>
      </c>
      <c r="P86" s="135">
        <v>32.546816661286798</v>
      </c>
      <c r="Q86" s="135">
        <v>0.59687833610518037</v>
      </c>
      <c r="R86" s="135">
        <v>4.7785941847989371</v>
      </c>
      <c r="S86" s="213">
        <f t="shared" si="32"/>
        <v>0</v>
      </c>
      <c r="T86" s="213">
        <f t="shared" si="33"/>
        <v>0</v>
      </c>
      <c r="U86" s="16">
        <f t="shared" si="34"/>
        <v>0</v>
      </c>
      <c r="V86" s="16">
        <f t="shared" si="35"/>
        <v>0.59687833610518037</v>
      </c>
      <c r="W86" s="16">
        <f t="shared" si="36"/>
        <v>187.23165215702846</v>
      </c>
      <c r="X86" s="35">
        <f t="shared" si="37"/>
        <v>32.546816661286798</v>
      </c>
      <c r="Y86" s="213">
        <f t="shared" si="38"/>
        <v>0</v>
      </c>
      <c r="Z86" s="16">
        <f t="shared" si="39"/>
        <v>0</v>
      </c>
      <c r="AA86" s="16">
        <f t="shared" si="40"/>
        <v>187.23165215702846</v>
      </c>
      <c r="AB86" s="35">
        <f t="shared" si="41"/>
        <v>32.546816661286798</v>
      </c>
      <c r="AC86" s="16"/>
      <c r="AD86" s="9"/>
      <c r="AE86" s="9"/>
      <c r="AF86" s="9"/>
      <c r="AG86" s="9"/>
      <c r="AH86" s="52">
        <f t="shared" si="42"/>
        <v>4119</v>
      </c>
      <c r="AI86" s="80">
        <f t="shared" si="43"/>
        <v>0</v>
      </c>
      <c r="AJ86" s="80">
        <f t="shared" si="44"/>
        <v>0</v>
      </c>
      <c r="AK86" s="80">
        <f t="shared" si="45"/>
        <v>0</v>
      </c>
    </row>
    <row r="87" spans="4:37" ht="10" customHeight="1">
      <c r="D87" s="135"/>
      <c r="E87" s="193"/>
      <c r="G87" s="64"/>
      <c r="H87" s="302"/>
      <c r="I87" s="9">
        <v>4120</v>
      </c>
      <c r="J87" s="126" t="s">
        <v>70</v>
      </c>
      <c r="K87" s="7">
        <v>39101</v>
      </c>
      <c r="L87" s="16">
        <v>195</v>
      </c>
      <c r="M87" s="16">
        <v>39</v>
      </c>
      <c r="N87" s="31">
        <f t="shared" si="31"/>
        <v>1.0263157894736843</v>
      </c>
      <c r="O87" s="135">
        <v>194.43667212027725</v>
      </c>
      <c r="P87" s="135">
        <v>35.819322696336357</v>
      </c>
      <c r="Q87" s="135">
        <v>0.38227727879638468</v>
      </c>
      <c r="R87" s="135">
        <v>2.984223178403512</v>
      </c>
      <c r="S87" s="213">
        <f t="shared" si="32"/>
        <v>3.0428886693276236</v>
      </c>
      <c r="T87" s="213">
        <f t="shared" si="33"/>
        <v>0.12323699110776876</v>
      </c>
      <c r="U87" s="16">
        <f t="shared" si="34"/>
        <v>7.2248951750822875E-3</v>
      </c>
      <c r="V87" s="16">
        <f t="shared" si="35"/>
        <v>0.38950217397146697</v>
      </c>
      <c r="W87" s="16">
        <f t="shared" si="36"/>
        <v>194.32223104283841</v>
      </c>
      <c r="X87" s="35">
        <f t="shared" si="37"/>
        <v>35.69608570522859</v>
      </c>
      <c r="Y87" s="213">
        <f t="shared" si="38"/>
        <v>194.32223104283841</v>
      </c>
      <c r="Z87" s="16">
        <f t="shared" si="39"/>
        <v>35.69608570522859</v>
      </c>
      <c r="AA87" s="16">
        <f t="shared" si="40"/>
        <v>0</v>
      </c>
      <c r="AB87" s="35">
        <f t="shared" si="41"/>
        <v>0</v>
      </c>
      <c r="AC87" s="16"/>
      <c r="AD87" s="9" t="s">
        <v>107</v>
      </c>
      <c r="AE87" s="9" t="s">
        <v>107</v>
      </c>
      <c r="AF87" s="9" t="s">
        <v>107</v>
      </c>
      <c r="AG87" s="9"/>
      <c r="AH87" s="52">
        <f t="shared" si="42"/>
        <v>4120</v>
      </c>
      <c r="AI87" s="80">
        <f t="shared" si="43"/>
        <v>1.1118366824758064</v>
      </c>
      <c r="AJ87" s="80">
        <f t="shared" si="44"/>
        <v>1.6339477540484268</v>
      </c>
      <c r="AK87" s="80">
        <f t="shared" si="45"/>
        <v>0.29710423280339054</v>
      </c>
    </row>
    <row r="88" spans="4:37" ht="10" customHeight="1">
      <c r="D88" s="135"/>
      <c r="E88" s="193"/>
      <c r="G88" s="64"/>
      <c r="H88" s="302"/>
      <c r="I88" s="9">
        <v>4121</v>
      </c>
      <c r="J88" s="126" t="s">
        <v>70</v>
      </c>
      <c r="K88" s="7">
        <v>39101</v>
      </c>
      <c r="L88" s="16">
        <v>195</v>
      </c>
      <c r="M88" s="16">
        <v>39</v>
      </c>
      <c r="N88" s="31">
        <f t="shared" si="31"/>
        <v>1.0263157894736843</v>
      </c>
      <c r="O88" s="135">
        <v>194.66792016917063</v>
      </c>
      <c r="P88" s="135">
        <v>36.065700153674349</v>
      </c>
      <c r="Q88" s="135">
        <v>0.35809619195083264</v>
      </c>
      <c r="R88" s="135">
        <v>2.7884148110340146</v>
      </c>
      <c r="S88" s="213">
        <f t="shared" si="32"/>
        <v>3.4902493283246776</v>
      </c>
      <c r="T88" s="213">
        <f t="shared" si="33"/>
        <v>0.14135509779714944</v>
      </c>
      <c r="U88" s="16">
        <f t="shared" si="34"/>
        <v>8.2828677676090312E-3</v>
      </c>
      <c r="V88" s="16">
        <f t="shared" si="35"/>
        <v>0.36637905971844165</v>
      </c>
      <c r="W88" s="16">
        <f t="shared" si="36"/>
        <v>194.5366583663195</v>
      </c>
      <c r="X88" s="35">
        <f t="shared" si="37"/>
        <v>35.924345055877197</v>
      </c>
      <c r="Y88" s="213">
        <f t="shared" si="38"/>
        <v>194.5366583663195</v>
      </c>
      <c r="Z88" s="16">
        <f t="shared" si="39"/>
        <v>35.924345055877197</v>
      </c>
      <c r="AA88" s="16">
        <f t="shared" si="40"/>
        <v>0</v>
      </c>
      <c r="AB88" s="35">
        <f t="shared" si="41"/>
        <v>0</v>
      </c>
      <c r="AC88" s="16"/>
      <c r="AD88" s="9" t="s">
        <v>108</v>
      </c>
      <c r="AE88" s="9" t="s">
        <v>108</v>
      </c>
      <c r="AF88" s="9" t="s">
        <v>108</v>
      </c>
      <c r="AG88" s="9"/>
      <c r="AH88" s="52">
        <f t="shared" si="42"/>
        <v>4121</v>
      </c>
      <c r="AI88" s="80">
        <f t="shared" si="43"/>
        <v>1.2752971455493309</v>
      </c>
      <c r="AJ88" s="80">
        <f t="shared" si="44"/>
        <v>1.8741681575702482</v>
      </c>
      <c r="AK88" s="80">
        <f t="shared" si="45"/>
        <v>0.3407840252050981</v>
      </c>
    </row>
    <row r="89" spans="4:37" ht="10" customHeight="1">
      <c r="D89" s="135"/>
      <c r="E89" s="193"/>
      <c r="G89" s="64"/>
      <c r="H89" s="302"/>
      <c r="I89" s="9">
        <v>4122</v>
      </c>
      <c r="J89" s="126" t="s">
        <v>70</v>
      </c>
      <c r="K89" s="7">
        <v>39101</v>
      </c>
      <c r="L89" s="16">
        <v>185</v>
      </c>
      <c r="M89" s="16">
        <v>37</v>
      </c>
      <c r="N89" s="31">
        <f t="shared" si="31"/>
        <v>0.97368421052631582</v>
      </c>
      <c r="O89" s="135">
        <v>183.11306065294642</v>
      </c>
      <c r="P89" s="135">
        <v>32.545656502606057</v>
      </c>
      <c r="Q89" s="135">
        <v>0.50101027286619348</v>
      </c>
      <c r="R89" s="135">
        <v>3.9730646074569917</v>
      </c>
      <c r="S89" s="213">
        <f t="shared" si="32"/>
        <v>3.3112621832823854</v>
      </c>
      <c r="T89" s="213">
        <f t="shared" si="33"/>
        <v>0.13410611842293663</v>
      </c>
      <c r="U89" s="16">
        <f t="shared" si="34"/>
        <v>7.8597068189103017E-3</v>
      </c>
      <c r="V89" s="16">
        <f t="shared" si="35"/>
        <v>0.50886997968510383</v>
      </c>
      <c r="W89" s="16">
        <f t="shared" si="36"/>
        <v>182.98852862309954</v>
      </c>
      <c r="X89" s="35">
        <f t="shared" si="37"/>
        <v>32.411550384183123</v>
      </c>
      <c r="Y89" s="213">
        <f t="shared" si="38"/>
        <v>182.98852862309954</v>
      </c>
      <c r="Z89" s="16">
        <f t="shared" si="39"/>
        <v>32.411550384183123</v>
      </c>
      <c r="AA89" s="16">
        <f t="shared" si="40"/>
        <v>0</v>
      </c>
      <c r="AB89" s="35">
        <f t="shared" si="41"/>
        <v>0</v>
      </c>
      <c r="AC89" s="16"/>
      <c r="AD89" s="9" t="s">
        <v>140</v>
      </c>
      <c r="AE89" s="9" t="s">
        <v>140</v>
      </c>
      <c r="AF89" s="9" t="s">
        <v>140</v>
      </c>
      <c r="AG89" s="9"/>
      <c r="AH89" s="52">
        <f t="shared" si="42"/>
        <v>4122</v>
      </c>
      <c r="AI89" s="80">
        <f t="shared" si="43"/>
        <v>1.2098972919314164</v>
      </c>
      <c r="AJ89" s="80">
        <f t="shared" si="44"/>
        <v>1.778056970002543</v>
      </c>
      <c r="AK89" s="80">
        <f t="shared" si="45"/>
        <v>0.3233079213484264</v>
      </c>
    </row>
    <row r="90" spans="4:37" ht="10" customHeight="1">
      <c r="D90" s="135"/>
      <c r="E90" s="193"/>
      <c r="G90" s="64"/>
      <c r="H90" s="302"/>
      <c r="I90" s="9">
        <v>4123</v>
      </c>
      <c r="J90" s="126" t="s">
        <v>70</v>
      </c>
      <c r="K90" s="7">
        <v>39101</v>
      </c>
      <c r="L90" s="16">
        <v>195</v>
      </c>
      <c r="M90" s="16">
        <v>39</v>
      </c>
      <c r="N90" s="31">
        <f t="shared" si="31"/>
        <v>1.0263157894736843</v>
      </c>
      <c r="O90" s="135">
        <v>189.30635291338433</v>
      </c>
      <c r="P90" s="135">
        <v>30.408410255192155</v>
      </c>
      <c r="Q90" s="135">
        <v>0.88090293250026008</v>
      </c>
      <c r="R90" s="135">
        <v>7.2845432747602379</v>
      </c>
      <c r="S90" s="213">
        <f t="shared" si="32"/>
        <v>0</v>
      </c>
      <c r="T90" s="213">
        <f t="shared" si="33"/>
        <v>0</v>
      </c>
      <c r="U90" s="16">
        <f t="shared" si="34"/>
        <v>0</v>
      </c>
      <c r="V90" s="16">
        <f t="shared" si="35"/>
        <v>0.88090293250026008</v>
      </c>
      <c r="W90" s="16">
        <f t="shared" si="36"/>
        <v>189.30635291338433</v>
      </c>
      <c r="X90" s="35">
        <f t="shared" si="37"/>
        <v>30.408410255192155</v>
      </c>
      <c r="Y90" s="213">
        <f t="shared" si="38"/>
        <v>0</v>
      </c>
      <c r="Z90" s="16">
        <f t="shared" si="39"/>
        <v>0</v>
      </c>
      <c r="AA90" s="16">
        <f t="shared" si="40"/>
        <v>189.30635291338433</v>
      </c>
      <c r="AB90" s="35">
        <f t="shared" si="41"/>
        <v>30.408410255192155</v>
      </c>
      <c r="AC90" s="16"/>
      <c r="AD90" s="9"/>
      <c r="AE90" s="9"/>
      <c r="AF90" s="9"/>
      <c r="AG90" s="9"/>
      <c r="AH90" s="52">
        <f t="shared" si="42"/>
        <v>4123</v>
      </c>
      <c r="AI90" s="80">
        <f t="shared" si="43"/>
        <v>0</v>
      </c>
      <c r="AJ90" s="80">
        <f t="shared" si="44"/>
        <v>0</v>
      </c>
      <c r="AK90" s="80">
        <f t="shared" si="45"/>
        <v>0</v>
      </c>
    </row>
    <row r="91" spans="4:37" ht="10" customHeight="1">
      <c r="D91" s="135"/>
      <c r="E91" s="193"/>
      <c r="G91" s="64"/>
      <c r="H91" s="302"/>
      <c r="I91" s="9">
        <v>4125</v>
      </c>
      <c r="J91" s="126" t="s">
        <v>70</v>
      </c>
      <c r="K91" s="7">
        <v>39101</v>
      </c>
      <c r="L91" s="16">
        <v>190</v>
      </c>
      <c r="M91" s="16">
        <v>38</v>
      </c>
      <c r="N91" s="31">
        <f t="shared" si="31"/>
        <v>1</v>
      </c>
      <c r="O91" s="135">
        <v>185.55103457999684</v>
      </c>
      <c r="P91" s="135">
        <v>30.77803785566131</v>
      </c>
      <c r="Q91" s="135">
        <v>0.75756020535840429</v>
      </c>
      <c r="R91" s="135">
        <v>6.1843303016880604</v>
      </c>
      <c r="S91" s="213">
        <f t="shared" si="32"/>
        <v>2.9648658829346073</v>
      </c>
      <c r="T91" s="213">
        <f t="shared" si="33"/>
        <v>0.1200770682588516</v>
      </c>
      <c r="U91" s="16">
        <f t="shared" si="34"/>
        <v>7.0402669134808603E-3</v>
      </c>
      <c r="V91" s="16">
        <f t="shared" si="35"/>
        <v>0.7646004722718851</v>
      </c>
      <c r="W91" s="16">
        <f t="shared" si="36"/>
        <v>185.43952726369815</v>
      </c>
      <c r="X91" s="35">
        <f t="shared" si="37"/>
        <v>30.657960787402459</v>
      </c>
      <c r="Y91" s="213">
        <f t="shared" si="38"/>
        <v>185.43952726369815</v>
      </c>
      <c r="Z91" s="16">
        <f t="shared" si="39"/>
        <v>30.657960787402459</v>
      </c>
      <c r="AA91" s="16">
        <f t="shared" si="40"/>
        <v>0</v>
      </c>
      <c r="AB91" s="35">
        <f t="shared" si="41"/>
        <v>0</v>
      </c>
      <c r="AC91" s="16"/>
      <c r="AD91" s="9" t="s">
        <v>109</v>
      </c>
      <c r="AE91" s="9" t="s">
        <v>109</v>
      </c>
      <c r="AF91" s="9" t="s">
        <v>109</v>
      </c>
      <c r="AG91" s="9"/>
      <c r="AH91" s="52">
        <f t="shared" si="42"/>
        <v>4125</v>
      </c>
      <c r="AI91" s="80">
        <f t="shared" si="43"/>
        <v>1.0833280495918112</v>
      </c>
      <c r="AJ91" s="80">
        <f t="shared" si="44"/>
        <v>1.5920516577907746</v>
      </c>
      <c r="AK91" s="80">
        <f t="shared" si="45"/>
        <v>0.2894861755520215</v>
      </c>
    </row>
    <row r="92" spans="4:37" ht="10" customHeight="1">
      <c r="D92" s="135"/>
      <c r="E92" s="193"/>
      <c r="G92" s="64"/>
      <c r="H92" s="302"/>
      <c r="I92" s="9">
        <v>4126</v>
      </c>
      <c r="J92" s="126" t="s">
        <v>70</v>
      </c>
      <c r="K92" s="7">
        <v>39101</v>
      </c>
      <c r="L92" s="16">
        <v>190</v>
      </c>
      <c r="M92" s="16">
        <v>38</v>
      </c>
      <c r="N92" s="31">
        <f t="shared" si="31"/>
        <v>1</v>
      </c>
      <c r="O92" s="135">
        <v>187.80068882286685</v>
      </c>
      <c r="P92" s="135">
        <v>33.148466779103465</v>
      </c>
      <c r="Q92" s="135">
        <v>0.54068175202309054</v>
      </c>
      <c r="R92" s="135">
        <v>4.3004330390097536</v>
      </c>
      <c r="S92" s="213">
        <f t="shared" si="32"/>
        <v>0</v>
      </c>
      <c r="T92" s="213">
        <f t="shared" si="33"/>
        <v>0</v>
      </c>
      <c r="U92" s="16">
        <f t="shared" si="34"/>
        <v>0</v>
      </c>
      <c r="V92" s="16">
        <f t="shared" si="35"/>
        <v>0.54068175202309054</v>
      </c>
      <c r="W92" s="16">
        <f t="shared" si="36"/>
        <v>187.80068882286685</v>
      </c>
      <c r="X92" s="35">
        <f t="shared" si="37"/>
        <v>33.148466779103465</v>
      </c>
      <c r="Y92" s="213">
        <f t="shared" si="38"/>
        <v>0</v>
      </c>
      <c r="Z92" s="16">
        <f t="shared" si="39"/>
        <v>0</v>
      </c>
      <c r="AA92" s="16">
        <f t="shared" si="40"/>
        <v>187.80068882286685</v>
      </c>
      <c r="AB92" s="35">
        <f t="shared" si="41"/>
        <v>33.148466779103465</v>
      </c>
      <c r="AC92" s="16"/>
      <c r="AD92" s="9"/>
      <c r="AE92" s="9"/>
      <c r="AF92" s="9"/>
      <c r="AG92" s="9"/>
      <c r="AH92" s="52">
        <f t="shared" si="42"/>
        <v>4126</v>
      </c>
      <c r="AI92" s="80">
        <f t="shared" si="43"/>
        <v>0</v>
      </c>
      <c r="AJ92" s="80">
        <f t="shared" si="44"/>
        <v>0</v>
      </c>
      <c r="AK92" s="80">
        <f t="shared" si="45"/>
        <v>0</v>
      </c>
    </row>
    <row r="93" spans="4:37" ht="10" customHeight="1">
      <c r="D93" s="135"/>
      <c r="E93" s="193"/>
      <c r="G93" s="64"/>
      <c r="H93" s="302"/>
      <c r="I93" s="9">
        <v>4127</v>
      </c>
      <c r="J93" s="126" t="s">
        <v>70</v>
      </c>
      <c r="K93" s="7">
        <v>39101</v>
      </c>
      <c r="L93" s="16">
        <v>190</v>
      </c>
      <c r="M93" s="16">
        <v>38</v>
      </c>
      <c r="N93" s="31">
        <f t="shared" si="31"/>
        <v>1</v>
      </c>
      <c r="O93" s="135">
        <v>188.80626547241934</v>
      </c>
      <c r="P93" s="135">
        <v>34.214906544321224</v>
      </c>
      <c r="Q93" s="135">
        <v>0.43910855918386255</v>
      </c>
      <c r="R93" s="135">
        <v>3.4528805413851495</v>
      </c>
      <c r="S93" s="213">
        <f t="shared" si="32"/>
        <v>2.9648658829346073</v>
      </c>
      <c r="T93" s="213">
        <f t="shared" si="33"/>
        <v>0.1200770682588516</v>
      </c>
      <c r="U93" s="16">
        <f t="shared" si="34"/>
        <v>7.0402669134808603E-3</v>
      </c>
      <c r="V93" s="16">
        <f t="shared" si="35"/>
        <v>0.44614882609734341</v>
      </c>
      <c r="W93" s="16">
        <f t="shared" si="36"/>
        <v>188.69475815612066</v>
      </c>
      <c r="X93" s="35">
        <f t="shared" si="37"/>
        <v>34.094829476062372</v>
      </c>
      <c r="Y93" s="213">
        <f t="shared" si="38"/>
        <v>188.69475815612066</v>
      </c>
      <c r="Z93" s="16">
        <f t="shared" si="39"/>
        <v>34.094829476062372</v>
      </c>
      <c r="AA93" s="16">
        <f t="shared" si="40"/>
        <v>0</v>
      </c>
      <c r="AB93" s="35">
        <f t="shared" si="41"/>
        <v>0</v>
      </c>
      <c r="AC93" s="16"/>
      <c r="AD93" s="9" t="s">
        <v>246</v>
      </c>
      <c r="AE93" s="9" t="s">
        <v>246</v>
      </c>
      <c r="AF93" s="9" t="s">
        <v>246</v>
      </c>
      <c r="AG93" s="9"/>
      <c r="AH93" s="52">
        <f t="shared" si="42"/>
        <v>4127</v>
      </c>
      <c r="AI93" s="80">
        <f t="shared" si="43"/>
        <v>1.0833280495918112</v>
      </c>
      <c r="AJ93" s="80">
        <f t="shared" si="44"/>
        <v>1.5920516577907746</v>
      </c>
      <c r="AK93" s="80">
        <f t="shared" si="45"/>
        <v>0.2894861755520215</v>
      </c>
    </row>
    <row r="94" spans="4:37" ht="10" customHeight="1">
      <c r="D94" s="135"/>
      <c r="E94" s="193"/>
      <c r="G94" s="64"/>
      <c r="H94" s="302"/>
      <c r="I94" s="9">
        <v>4129</v>
      </c>
      <c r="J94" s="126" t="s">
        <v>70</v>
      </c>
      <c r="K94" s="7">
        <v>39101</v>
      </c>
      <c r="L94" s="16">
        <v>190</v>
      </c>
      <c r="M94" s="16">
        <v>38</v>
      </c>
      <c r="N94" s="31">
        <f t="shared" si="31"/>
        <v>1</v>
      </c>
      <c r="O94" s="135">
        <v>190.95809175978928</v>
      </c>
      <c r="P94" s="135">
        <v>36.509997689195046</v>
      </c>
      <c r="Q94" s="135">
        <v>0.21219288363731223</v>
      </c>
      <c r="R94" s="135">
        <v>1.6288579424934533</v>
      </c>
      <c r="S94" s="213">
        <f t="shared" si="32"/>
        <v>4.0900320781345769</v>
      </c>
      <c r="T94" s="213">
        <f t="shared" si="33"/>
        <v>0.16564629916445037</v>
      </c>
      <c r="U94" s="16">
        <f t="shared" si="34"/>
        <v>9.6996143623800258E-3</v>
      </c>
      <c r="V94" s="16">
        <f t="shared" si="35"/>
        <v>0.22189249799969227</v>
      </c>
      <c r="W94" s="16">
        <f t="shared" si="36"/>
        <v>190.80427986515383</v>
      </c>
      <c r="X94" s="35">
        <f t="shared" si="37"/>
        <v>36.344351390030596</v>
      </c>
      <c r="Y94" s="213">
        <f t="shared" si="38"/>
        <v>190.80427986515383</v>
      </c>
      <c r="Z94" s="16">
        <f t="shared" si="39"/>
        <v>36.344351390030596</v>
      </c>
      <c r="AA94" s="16">
        <f t="shared" si="40"/>
        <v>0</v>
      </c>
      <c r="AB94" s="35">
        <f t="shared" si="41"/>
        <v>0</v>
      </c>
      <c r="AC94" s="16"/>
      <c r="AD94" s="9" t="s">
        <v>163</v>
      </c>
      <c r="AE94" s="9" t="s">
        <v>163</v>
      </c>
      <c r="AF94" s="9" t="s">
        <v>163</v>
      </c>
      <c r="AG94" s="9"/>
      <c r="AH94" s="52">
        <f t="shared" si="42"/>
        <v>4129</v>
      </c>
      <c r="AI94" s="80">
        <f t="shared" si="43"/>
        <v>1.4944508955622124</v>
      </c>
      <c r="AJ94" s="80">
        <f t="shared" si="44"/>
        <v>2.1962350431738629</v>
      </c>
      <c r="AK94" s="80">
        <f t="shared" si="45"/>
        <v>0.39934613939850172</v>
      </c>
    </row>
    <row r="95" spans="4:37" ht="10" customHeight="1">
      <c r="D95" s="135"/>
      <c r="E95" s="193"/>
      <c r="H95" s="302"/>
      <c r="I95" s="9">
        <v>4130</v>
      </c>
      <c r="J95" s="126" t="s">
        <v>70</v>
      </c>
      <c r="K95" s="7">
        <v>39101</v>
      </c>
      <c r="L95" s="16">
        <v>195</v>
      </c>
      <c r="M95" s="16">
        <v>39</v>
      </c>
      <c r="N95" s="31">
        <f t="shared" si="31"/>
        <v>1.0263157894736843</v>
      </c>
      <c r="O95" s="135">
        <v>194.69874440031879</v>
      </c>
      <c r="P95" s="135">
        <v>36.098555824842343</v>
      </c>
      <c r="Q95" s="135">
        <v>0.35486237130003978</v>
      </c>
      <c r="R95" s="135">
        <v>2.7623027819557562</v>
      </c>
      <c r="S95" s="213">
        <f t="shared" si="32"/>
        <v>3.0428886693276236</v>
      </c>
      <c r="T95" s="213">
        <f t="shared" si="33"/>
        <v>0.12323699110776876</v>
      </c>
      <c r="U95" s="16">
        <f t="shared" si="34"/>
        <v>7.2248951750822875E-3</v>
      </c>
      <c r="V95" s="16">
        <f t="shared" si="35"/>
        <v>0.36208726647512207</v>
      </c>
      <c r="W95" s="16">
        <f t="shared" si="36"/>
        <v>194.58430332287995</v>
      </c>
      <c r="X95" s="35">
        <f t="shared" si="37"/>
        <v>35.975318833734576</v>
      </c>
      <c r="Y95" s="213">
        <f t="shared" si="38"/>
        <v>194.58430332287995</v>
      </c>
      <c r="Z95" s="16">
        <f t="shared" si="39"/>
        <v>35.975318833734576</v>
      </c>
      <c r="AA95" s="16">
        <f t="shared" si="40"/>
        <v>0</v>
      </c>
      <c r="AB95" s="35">
        <f t="shared" si="41"/>
        <v>0</v>
      </c>
      <c r="AC95" s="16"/>
      <c r="AD95" s="9" t="s">
        <v>110</v>
      </c>
      <c r="AE95" s="9" t="s">
        <v>110</v>
      </c>
      <c r="AF95" s="9" t="s">
        <v>110</v>
      </c>
      <c r="AG95" s="9"/>
      <c r="AH95" s="52">
        <f t="shared" si="42"/>
        <v>4130</v>
      </c>
      <c r="AI95" s="80">
        <f t="shared" si="43"/>
        <v>1.1118366824758064</v>
      </c>
      <c r="AJ95" s="80">
        <f t="shared" si="44"/>
        <v>1.6339477540484268</v>
      </c>
      <c r="AK95" s="80">
        <f t="shared" si="45"/>
        <v>0.29710423280339054</v>
      </c>
    </row>
    <row r="96" spans="4:37" ht="10" customHeight="1">
      <c r="D96" s="135"/>
      <c r="E96" s="193"/>
      <c r="H96" s="302"/>
      <c r="I96" s="9">
        <v>4131</v>
      </c>
      <c r="J96" s="126" t="s">
        <v>70</v>
      </c>
      <c r="K96" s="7">
        <v>39101</v>
      </c>
      <c r="L96" s="16">
        <v>190</v>
      </c>
      <c r="M96" s="16">
        <v>38</v>
      </c>
      <c r="N96" s="31">
        <f t="shared" si="31"/>
        <v>1</v>
      </c>
      <c r="O96" s="135">
        <v>190.65991179886439</v>
      </c>
      <c r="P96" s="135">
        <v>36.190954918511196</v>
      </c>
      <c r="Q96" s="135">
        <v>0.24441450716998347</v>
      </c>
      <c r="R96" s="135">
        <v>1.882417033181482</v>
      </c>
      <c r="S96" s="213">
        <f t="shared" si="32"/>
        <v>4.0900320781345769</v>
      </c>
      <c r="T96" s="213">
        <f t="shared" si="33"/>
        <v>0.16564629916445037</v>
      </c>
      <c r="U96" s="16">
        <f t="shared" si="34"/>
        <v>9.6996143623800258E-3</v>
      </c>
      <c r="V96" s="16">
        <f t="shared" si="35"/>
        <v>0.25411412153236351</v>
      </c>
      <c r="W96" s="16">
        <f t="shared" si="36"/>
        <v>190.50609990422893</v>
      </c>
      <c r="X96" s="35">
        <f t="shared" si="37"/>
        <v>36.025308619346745</v>
      </c>
      <c r="Y96" s="213">
        <f t="shared" si="38"/>
        <v>190.50609990422893</v>
      </c>
      <c r="Z96" s="16">
        <f t="shared" si="39"/>
        <v>36.025308619346745</v>
      </c>
      <c r="AA96" s="16">
        <f t="shared" si="40"/>
        <v>0</v>
      </c>
      <c r="AB96" s="35">
        <f t="shared" si="41"/>
        <v>0</v>
      </c>
      <c r="AC96" s="16"/>
      <c r="AD96" s="9" t="s">
        <v>154</v>
      </c>
      <c r="AE96" s="9" t="s">
        <v>154</v>
      </c>
      <c r="AF96" s="9" t="s">
        <v>154</v>
      </c>
      <c r="AG96" s="9"/>
      <c r="AH96" s="52">
        <f t="shared" si="42"/>
        <v>4131</v>
      </c>
      <c r="AI96" s="80">
        <f t="shared" si="43"/>
        <v>1.4944508955622124</v>
      </c>
      <c r="AJ96" s="80">
        <f t="shared" si="44"/>
        <v>2.1962350431738629</v>
      </c>
      <c r="AK96" s="80">
        <f t="shared" si="45"/>
        <v>0.39934613939850172</v>
      </c>
    </row>
    <row r="97" spans="1:37" ht="10" customHeight="1">
      <c r="D97" s="135"/>
      <c r="E97" s="193"/>
      <c r="H97" s="302"/>
      <c r="I97" s="9">
        <v>4132</v>
      </c>
      <c r="J97" s="126" t="s">
        <v>70</v>
      </c>
      <c r="K97" s="7">
        <v>39101</v>
      </c>
      <c r="L97" s="16">
        <v>185</v>
      </c>
      <c r="M97" s="16">
        <v>37</v>
      </c>
      <c r="N97" s="31">
        <f t="shared" si="31"/>
        <v>0.97368421052631582</v>
      </c>
      <c r="O97" s="135">
        <v>185.28553587958655</v>
      </c>
      <c r="P97" s="135">
        <v>34.856996042913359</v>
      </c>
      <c r="Q97" s="135">
        <v>0.27622674373256012</v>
      </c>
      <c r="R97" s="135">
        <v>2.1361286040006977</v>
      </c>
      <c r="S97" s="213">
        <f t="shared" si="32"/>
        <v>2.8868430965415914</v>
      </c>
      <c r="T97" s="213">
        <f t="shared" si="33"/>
        <v>0.11691714540993446</v>
      </c>
      <c r="U97" s="16">
        <f t="shared" si="34"/>
        <v>6.855605805075945E-3</v>
      </c>
      <c r="V97" s="16">
        <f t="shared" si="35"/>
        <v>0.28308234953763606</v>
      </c>
      <c r="W97" s="16">
        <f t="shared" si="36"/>
        <v>185.17696235727485</v>
      </c>
      <c r="X97" s="35">
        <f t="shared" si="37"/>
        <v>34.740078897503423</v>
      </c>
      <c r="Y97" s="213">
        <f t="shared" si="38"/>
        <v>185.17696235727485</v>
      </c>
      <c r="Z97" s="16">
        <f t="shared" si="39"/>
        <v>34.740078897503423</v>
      </c>
      <c r="AA97" s="16">
        <f t="shared" si="40"/>
        <v>0</v>
      </c>
      <c r="AB97" s="35">
        <f t="shared" si="41"/>
        <v>0</v>
      </c>
      <c r="AC97" s="16"/>
      <c r="AD97" s="9" t="s">
        <v>111</v>
      </c>
      <c r="AE97" s="9" t="s">
        <v>111</v>
      </c>
      <c r="AF97" s="9" t="s">
        <v>111</v>
      </c>
      <c r="AG97" s="9"/>
      <c r="AH97" s="52">
        <f t="shared" si="42"/>
        <v>4132</v>
      </c>
      <c r="AI97" s="80">
        <f t="shared" si="43"/>
        <v>1.0548194167078162</v>
      </c>
      <c r="AJ97" s="80">
        <f t="shared" si="44"/>
        <v>1.5501555615331226</v>
      </c>
      <c r="AK97" s="80">
        <f t="shared" si="45"/>
        <v>0.28186811830065256</v>
      </c>
    </row>
    <row r="98" spans="1:37" ht="10" customHeight="1">
      <c r="D98" s="135"/>
      <c r="E98" s="193"/>
      <c r="G98" s="64"/>
      <c r="H98" s="302"/>
      <c r="I98" s="9">
        <v>4133</v>
      </c>
      <c r="J98" s="126" t="s">
        <v>70</v>
      </c>
      <c r="K98" s="7">
        <v>39101</v>
      </c>
      <c r="L98" s="16">
        <v>195</v>
      </c>
      <c r="M98" s="16">
        <v>39</v>
      </c>
      <c r="N98" s="31">
        <f t="shared" si="31"/>
        <v>1.0263157894736843</v>
      </c>
      <c r="O98" s="135">
        <v>195.43498736416311</v>
      </c>
      <c r="P98" s="135">
        <v>36.88433600610157</v>
      </c>
      <c r="Q98" s="135">
        <v>0.27684635040470706</v>
      </c>
      <c r="R98" s="135">
        <v>2.1378043555732904</v>
      </c>
      <c r="S98" s="213">
        <f t="shared" si="32"/>
        <v>3.4902493283246776</v>
      </c>
      <c r="T98" s="213">
        <f t="shared" si="33"/>
        <v>0.14135509779714944</v>
      </c>
      <c r="U98" s="16">
        <f t="shared" si="34"/>
        <v>8.2828677676090312E-3</v>
      </c>
      <c r="V98" s="16">
        <f t="shared" si="35"/>
        <v>0.28512921817231607</v>
      </c>
      <c r="W98" s="16">
        <f t="shared" si="36"/>
        <v>195.30372556131198</v>
      </c>
      <c r="X98" s="35">
        <f t="shared" si="37"/>
        <v>36.742980908304418</v>
      </c>
      <c r="Y98" s="213">
        <f t="shared" si="38"/>
        <v>195.30372556131198</v>
      </c>
      <c r="Z98" s="16">
        <f t="shared" si="39"/>
        <v>36.742980908304418</v>
      </c>
      <c r="AA98" s="16">
        <f t="shared" si="40"/>
        <v>0</v>
      </c>
      <c r="AB98" s="35">
        <f t="shared" si="41"/>
        <v>0</v>
      </c>
      <c r="AC98" s="16"/>
      <c r="AD98" s="9" t="s">
        <v>150</v>
      </c>
      <c r="AE98" s="9" t="s">
        <v>150</v>
      </c>
      <c r="AF98" s="9" t="s">
        <v>150</v>
      </c>
      <c r="AG98" s="9"/>
      <c r="AH98" s="52">
        <f t="shared" si="42"/>
        <v>4133</v>
      </c>
      <c r="AI98" s="80">
        <f t="shared" si="43"/>
        <v>1.2752971455493309</v>
      </c>
      <c r="AJ98" s="80">
        <f t="shared" si="44"/>
        <v>1.8741681575702482</v>
      </c>
      <c r="AK98" s="80">
        <f t="shared" si="45"/>
        <v>0.3407840252050981</v>
      </c>
    </row>
    <row r="99" spans="1:37" ht="10" customHeight="1">
      <c r="D99" s="135"/>
      <c r="E99" s="193"/>
      <c r="G99" s="64"/>
      <c r="H99" s="302"/>
      <c r="I99" s="9">
        <v>4134</v>
      </c>
      <c r="J99" s="126" t="s">
        <v>70</v>
      </c>
      <c r="K99" s="7">
        <v>39101</v>
      </c>
      <c r="L99" s="16">
        <v>190</v>
      </c>
      <c r="M99" s="16">
        <v>38</v>
      </c>
      <c r="N99" s="31">
        <f t="shared" si="31"/>
        <v>1</v>
      </c>
      <c r="O99" s="135">
        <v>189.25440034336629</v>
      </c>
      <c r="P99" s="135">
        <v>34.691449181779646</v>
      </c>
      <c r="Q99" s="135">
        <v>0.39292924123731843</v>
      </c>
      <c r="R99" s="135">
        <v>3.0741485062757485</v>
      </c>
      <c r="S99" s="213">
        <f t="shared" si="32"/>
        <v>3.4007557558035315</v>
      </c>
      <c r="T99" s="213">
        <f t="shared" si="33"/>
        <v>0.13773060811004303</v>
      </c>
      <c r="U99" s="16">
        <f t="shared" si="34"/>
        <v>8.0713088792651096E-3</v>
      </c>
      <c r="V99" s="16">
        <f t="shared" si="35"/>
        <v>0.40100055011658353</v>
      </c>
      <c r="W99" s="16">
        <f t="shared" si="36"/>
        <v>189.12650340543129</v>
      </c>
      <c r="X99" s="35">
        <f t="shared" si="37"/>
        <v>34.553718573669606</v>
      </c>
      <c r="Y99" s="213">
        <f t="shared" si="38"/>
        <v>189.12650340543129</v>
      </c>
      <c r="Z99" s="16">
        <f t="shared" si="39"/>
        <v>34.553718573669606</v>
      </c>
      <c r="AA99" s="16">
        <f t="shared" si="40"/>
        <v>0</v>
      </c>
      <c r="AB99" s="35">
        <f t="shared" si="41"/>
        <v>0</v>
      </c>
      <c r="AC99" s="16"/>
      <c r="AD99" s="9" t="s">
        <v>149</v>
      </c>
      <c r="AE99" s="9" t="s">
        <v>149</v>
      </c>
      <c r="AF99" s="9" t="s">
        <v>149</v>
      </c>
      <c r="AG99" s="9"/>
      <c r="AH99" s="52">
        <f t="shared" si="42"/>
        <v>4134</v>
      </c>
      <c r="AI99" s="80">
        <f t="shared" si="43"/>
        <v>1.2425972187403738</v>
      </c>
      <c r="AJ99" s="80">
        <f t="shared" si="44"/>
        <v>1.8261125637863955</v>
      </c>
      <c r="AK99" s="80">
        <f t="shared" si="45"/>
        <v>0.33204597327676222</v>
      </c>
    </row>
    <row r="100" spans="1:37" ht="10" customHeight="1">
      <c r="D100" s="135"/>
      <c r="E100" s="193"/>
      <c r="G100" s="64"/>
      <c r="H100" s="302"/>
      <c r="I100" s="9">
        <v>8732</v>
      </c>
      <c r="J100" s="126" t="s">
        <v>71</v>
      </c>
      <c r="K100" s="7">
        <v>39101</v>
      </c>
      <c r="L100" s="16">
        <v>186.5</v>
      </c>
      <c r="M100" s="16">
        <v>37.299999999999997</v>
      </c>
      <c r="N100" s="31">
        <f t="shared" ref="N100:N104" si="46">M100/38</f>
        <v>0.981578947368421</v>
      </c>
      <c r="O100" s="135">
        <v>189.25874841030563</v>
      </c>
      <c r="P100" s="135">
        <v>37.789676503043047</v>
      </c>
      <c r="Q100" s="135">
        <v>6.2908709366268989E-3</v>
      </c>
      <c r="R100" s="135">
        <v>4.7317683070935965E-2</v>
      </c>
      <c r="S100" s="213">
        <f t="shared" si="32"/>
        <v>4.014689381958414</v>
      </c>
      <c r="T100" s="213">
        <f t="shared" ref="T100:T104" si="47">0.0405*S100</f>
        <v>0.16259491996931577</v>
      </c>
      <c r="U100" s="16">
        <f t="shared" si="34"/>
        <v>9.5217537911670685E-3</v>
      </c>
      <c r="V100" s="16">
        <f t="shared" ref="V100:V104" si="48">Q100+U100</f>
        <v>1.5812624727793968E-2</v>
      </c>
      <c r="W100" s="16">
        <f t="shared" si="36"/>
        <v>189.10776907614115</v>
      </c>
      <c r="X100" s="35">
        <f t="shared" si="37"/>
        <v>37.627081583073732</v>
      </c>
      <c r="Y100" s="213">
        <f t="shared" si="38"/>
        <v>189.10776907614115</v>
      </c>
      <c r="Z100" s="16">
        <f t="shared" si="39"/>
        <v>37.627081583073732</v>
      </c>
      <c r="AA100" s="16">
        <f t="shared" si="40"/>
        <v>0</v>
      </c>
      <c r="AB100" s="35">
        <f t="shared" si="41"/>
        <v>0</v>
      </c>
      <c r="AC100" s="16"/>
      <c r="AD100" s="9" t="s">
        <v>112</v>
      </c>
      <c r="AE100" s="9" t="s">
        <v>112</v>
      </c>
      <c r="AF100" s="9" t="s">
        <v>112</v>
      </c>
      <c r="AG100" s="9"/>
      <c r="AH100" s="52">
        <f t="shared" si="42"/>
        <v>8732</v>
      </c>
      <c r="AI100" s="80">
        <f t="shared" si="43"/>
        <v>1.4669215369597506</v>
      </c>
      <c r="AJ100" s="80">
        <f t="shared" si="44"/>
        <v>2.155778081852239</v>
      </c>
      <c r="AK100" s="80">
        <f t="shared" si="45"/>
        <v>0.39198976314642403</v>
      </c>
    </row>
    <row r="101" spans="1:37" ht="10" customHeight="1">
      <c r="D101" s="135"/>
      <c r="E101" s="193"/>
      <c r="G101" s="64"/>
      <c r="H101" s="302"/>
      <c r="I101" s="9">
        <v>8733</v>
      </c>
      <c r="J101" s="126" t="s">
        <v>71</v>
      </c>
      <c r="K101" s="7">
        <v>39101</v>
      </c>
      <c r="L101" s="16">
        <v>187.2</v>
      </c>
      <c r="M101" s="16">
        <v>37.44</v>
      </c>
      <c r="N101" s="31">
        <f t="shared" si="46"/>
        <v>0.98526315789473673</v>
      </c>
      <c r="O101" s="135">
        <v>189.96306657022271</v>
      </c>
      <c r="P101" s="135">
        <v>37.925014961800699</v>
      </c>
      <c r="Q101" s="135">
        <v>7.0007620525011135E-3</v>
      </c>
      <c r="R101" s="135">
        <v>5.2660732966946622E-2</v>
      </c>
      <c r="S101" s="213">
        <f t="shared" si="32"/>
        <v>4.0297579211936467</v>
      </c>
      <c r="T101" s="213">
        <f t="shared" si="47"/>
        <v>0.1632051958083427</v>
      </c>
      <c r="U101" s="16">
        <f t="shared" si="34"/>
        <v>9.5573283497019171E-3</v>
      </c>
      <c r="V101" s="16">
        <f t="shared" si="48"/>
        <v>1.6558090402203032E-2</v>
      </c>
      <c r="W101" s="16">
        <f t="shared" si="36"/>
        <v>189.81152072151974</v>
      </c>
      <c r="X101" s="35">
        <f t="shared" si="37"/>
        <v>37.761809765992354</v>
      </c>
      <c r="Y101" s="213">
        <f t="shared" si="38"/>
        <v>189.81152072151974</v>
      </c>
      <c r="Z101" s="16">
        <f t="shared" si="39"/>
        <v>37.761809765992354</v>
      </c>
      <c r="AA101" s="16">
        <f t="shared" si="40"/>
        <v>0</v>
      </c>
      <c r="AB101" s="35">
        <f t="shared" si="41"/>
        <v>0</v>
      </c>
      <c r="AC101" s="16"/>
      <c r="AD101" s="9" t="s">
        <v>51</v>
      </c>
      <c r="AE101" s="9" t="s">
        <v>51</v>
      </c>
      <c r="AF101" s="9" t="s">
        <v>51</v>
      </c>
      <c r="AG101" s="9"/>
      <c r="AH101" s="52">
        <f t="shared" si="42"/>
        <v>8733</v>
      </c>
      <c r="AI101" s="80">
        <f t="shared" si="43"/>
        <v>1.4724274086802429</v>
      </c>
      <c r="AJ101" s="80">
        <f t="shared" si="44"/>
        <v>2.1638694741165638</v>
      </c>
      <c r="AK101" s="80">
        <f t="shared" si="45"/>
        <v>0.39346103839683955</v>
      </c>
    </row>
    <row r="102" spans="1:37" ht="10" customHeight="1">
      <c r="D102" s="135"/>
      <c r="E102" s="193"/>
      <c r="G102" s="64"/>
      <c r="H102" s="302"/>
      <c r="I102" s="9">
        <v>8734</v>
      </c>
      <c r="J102" s="126" t="s">
        <v>71</v>
      </c>
      <c r="K102" s="7">
        <v>39101</v>
      </c>
      <c r="L102" s="16">
        <v>186.45</v>
      </c>
      <c r="M102" s="16">
        <v>37.29</v>
      </c>
      <c r="N102" s="31">
        <f t="shared" si="46"/>
        <v>0.98131578947368414</v>
      </c>
      <c r="O102" s="135">
        <v>189.20659094974303</v>
      </c>
      <c r="P102" s="135">
        <v>37.778018592757562</v>
      </c>
      <c r="Q102" s="135">
        <v>6.450389473874771E-3</v>
      </c>
      <c r="R102" s="135">
        <v>4.8518285612280436E-2</v>
      </c>
      <c r="S102" s="213">
        <f t="shared" si="32"/>
        <v>4.0136130577273255</v>
      </c>
      <c r="T102" s="213">
        <f t="shared" si="47"/>
        <v>0.1625513288379567</v>
      </c>
      <c r="U102" s="16">
        <f t="shared" si="34"/>
        <v>9.5192127045032014E-3</v>
      </c>
      <c r="V102" s="16">
        <f t="shared" si="48"/>
        <v>1.5969602178377972E-2</v>
      </c>
      <c r="W102" s="16">
        <f t="shared" si="36"/>
        <v>189.0556520809495</v>
      </c>
      <c r="X102" s="35">
        <f t="shared" si="37"/>
        <v>37.615467263919605</v>
      </c>
      <c r="Y102" s="213">
        <f t="shared" si="38"/>
        <v>189.0556520809495</v>
      </c>
      <c r="Z102" s="16">
        <f t="shared" si="39"/>
        <v>37.615467263919605</v>
      </c>
      <c r="AA102" s="16">
        <f t="shared" si="40"/>
        <v>0</v>
      </c>
      <c r="AB102" s="35">
        <f t="shared" si="41"/>
        <v>0</v>
      </c>
      <c r="AC102" s="16"/>
      <c r="AD102" s="9" t="s">
        <v>113</v>
      </c>
      <c r="AE102" s="9" t="s">
        <v>113</v>
      </c>
      <c r="AF102" s="9" t="s">
        <v>113</v>
      </c>
      <c r="AG102" s="9"/>
      <c r="AH102" s="52">
        <f t="shared" si="42"/>
        <v>8734</v>
      </c>
      <c r="AI102" s="80">
        <f t="shared" si="43"/>
        <v>1.4665282604082868</v>
      </c>
      <c r="AJ102" s="80">
        <f t="shared" si="44"/>
        <v>2.1552001252619299</v>
      </c>
      <c r="AK102" s="80">
        <f t="shared" si="45"/>
        <v>0.39188467205710864</v>
      </c>
    </row>
    <row r="103" spans="1:37" ht="10" customHeight="1">
      <c r="D103" s="135"/>
      <c r="E103" s="193"/>
      <c r="G103" s="64"/>
      <c r="H103" s="302"/>
      <c r="I103" s="9">
        <v>8735</v>
      </c>
      <c r="J103" s="126" t="s">
        <v>71</v>
      </c>
      <c r="K103" s="7">
        <v>39101</v>
      </c>
      <c r="L103" s="16">
        <v>190.15</v>
      </c>
      <c r="M103" s="16">
        <v>38.03</v>
      </c>
      <c r="N103" s="31">
        <f t="shared" si="46"/>
        <v>1.0007894736842105</v>
      </c>
      <c r="O103" s="135">
        <v>192.96184804507914</v>
      </c>
      <c r="P103" s="135">
        <v>38.528299594824958</v>
      </c>
      <c r="Q103" s="135">
        <v>6.5154031817781137E-3</v>
      </c>
      <c r="R103" s="135">
        <v>4.9007008604649203E-2</v>
      </c>
      <c r="S103" s="213">
        <f t="shared" si="32"/>
        <v>4.7374196624123019</v>
      </c>
      <c r="T103" s="213">
        <f t="shared" si="47"/>
        <v>0.19186549632769823</v>
      </c>
      <c r="U103" s="16">
        <f t="shared" si="34"/>
        <v>1.1226635713723438E-2</v>
      </c>
      <c r="V103" s="16">
        <f t="shared" si="48"/>
        <v>1.7742038895501553E-2</v>
      </c>
      <c r="W103" s="16">
        <f t="shared" si="36"/>
        <v>192.78369842756032</v>
      </c>
      <c r="X103" s="35">
        <f t="shared" si="37"/>
        <v>38.336434098497257</v>
      </c>
      <c r="Y103" s="213">
        <f t="shared" si="38"/>
        <v>192.78369842756032</v>
      </c>
      <c r="Z103" s="16">
        <f t="shared" si="39"/>
        <v>38.336434098497257</v>
      </c>
      <c r="AA103" s="16">
        <f t="shared" si="40"/>
        <v>0</v>
      </c>
      <c r="AB103" s="35">
        <f t="shared" si="41"/>
        <v>0</v>
      </c>
      <c r="AC103" s="16"/>
      <c r="AD103" s="9" t="s">
        <v>60</v>
      </c>
      <c r="AE103" s="9" t="s">
        <v>60</v>
      </c>
      <c r="AF103" s="9" t="s">
        <v>60</v>
      </c>
      <c r="AG103" s="9"/>
      <c r="AH103" s="52">
        <f t="shared" si="42"/>
        <v>8735</v>
      </c>
      <c r="AI103" s="80">
        <f t="shared" si="43"/>
        <v>1.7309989070734</v>
      </c>
      <c r="AJ103" s="80">
        <f t="shared" si="44"/>
        <v>2.5438644191651849</v>
      </c>
      <c r="AK103" s="80">
        <f t="shared" si="45"/>
        <v>0.46255633617371761</v>
      </c>
    </row>
    <row r="104" spans="1:37" ht="10" customHeight="1">
      <c r="D104" s="135"/>
      <c r="E104" s="193"/>
      <c r="G104" s="64"/>
      <c r="H104" s="302"/>
      <c r="I104" s="9">
        <v>8736</v>
      </c>
      <c r="J104" s="126" t="s">
        <v>71</v>
      </c>
      <c r="K104" s="7">
        <v>39101</v>
      </c>
      <c r="L104" s="16">
        <v>189.5</v>
      </c>
      <c r="M104" s="16">
        <v>37.9</v>
      </c>
      <c r="N104" s="31">
        <f t="shared" si="46"/>
        <v>0.99736842105263157</v>
      </c>
      <c r="O104" s="135">
        <v>192.303388658427</v>
      </c>
      <c r="P104" s="135">
        <v>38.397837159408795</v>
      </c>
      <c r="Q104" s="135">
        <v>6.3620936567599755E-3</v>
      </c>
      <c r="R104" s="135">
        <v>4.7853257599584566E-2</v>
      </c>
      <c r="S104" s="213">
        <f t="shared" si="32"/>
        <v>4.7212254852859923</v>
      </c>
      <c r="T104" s="221">
        <f t="shared" si="47"/>
        <v>0.19120963215408268</v>
      </c>
      <c r="U104" s="186">
        <f t="shared" si="34"/>
        <v>1.1188465280598607E-2</v>
      </c>
      <c r="V104" s="186">
        <f t="shared" si="48"/>
        <v>1.755055893735858E-2</v>
      </c>
      <c r="W104" s="186">
        <f t="shared" si="36"/>
        <v>192.12584781317233</v>
      </c>
      <c r="X104" s="190">
        <f t="shared" si="37"/>
        <v>38.20662752725471</v>
      </c>
      <c r="Y104" s="221">
        <f t="shared" si="38"/>
        <v>192.12584781317233</v>
      </c>
      <c r="Z104" s="186">
        <f t="shared" si="39"/>
        <v>38.20662752725471</v>
      </c>
      <c r="AA104" s="186">
        <f t="shared" si="40"/>
        <v>0</v>
      </c>
      <c r="AB104" s="190">
        <f t="shared" si="41"/>
        <v>0</v>
      </c>
      <c r="AC104" s="16"/>
      <c r="AD104" s="9" t="s">
        <v>52</v>
      </c>
      <c r="AE104" s="9" t="s">
        <v>52</v>
      </c>
      <c r="AF104" s="9" t="s">
        <v>52</v>
      </c>
      <c r="AG104" s="9"/>
      <c r="AH104" s="52">
        <f t="shared" si="42"/>
        <v>8736</v>
      </c>
      <c r="AI104" s="80">
        <f t="shared" si="43"/>
        <v>1.7250817401546636</v>
      </c>
      <c r="AJ104" s="80">
        <f t="shared" si="44"/>
        <v>2.5351685902277286</v>
      </c>
      <c r="AK104" s="80">
        <f t="shared" si="45"/>
        <v>0.4609751549035998</v>
      </c>
    </row>
    <row r="105" spans="1:37" ht="10" customHeight="1">
      <c r="D105" s="135"/>
      <c r="E105" s="193"/>
      <c r="G105" s="64"/>
      <c r="H105" s="151"/>
      <c r="I105" s="53" t="str">
        <f t="shared" ref="I105:AB105" si="49">I1</f>
        <v>Fuel</v>
      </c>
      <c r="J105" s="53" t="str">
        <f t="shared" si="49"/>
        <v>Drawing</v>
      </c>
      <c r="K105" s="53" t="str">
        <f t="shared" si="49"/>
        <v>Date</v>
      </c>
      <c r="L105" s="53" t="str">
        <f t="shared" si="49"/>
        <v>Uranium</v>
      </c>
      <c r="M105" s="53" t="str">
        <f t="shared" si="49"/>
        <v>U-235</v>
      </c>
      <c r="N105" s="53" t="str">
        <f t="shared" si="49"/>
        <v>FE</v>
      </c>
      <c r="O105" s="53" t="str">
        <f t="shared" si="49"/>
        <v>Uranium</v>
      </c>
      <c r="P105" s="53" t="str">
        <f t="shared" si="49"/>
        <v>U-235</v>
      </c>
      <c r="Q105" s="53" t="str">
        <f t="shared" si="49"/>
        <v>Pu-239</v>
      </c>
      <c r="R105" s="53" t="str">
        <f t="shared" si="49"/>
        <v>MW-day</v>
      </c>
      <c r="S105" s="214" t="str">
        <f t="shared" si="49"/>
        <v>MW-hr</v>
      </c>
      <c r="T105" s="215" t="str">
        <f t="shared" si="49"/>
        <v>U-235</v>
      </c>
      <c r="U105" s="216" t="str">
        <f t="shared" si="49"/>
        <v>Pu-239</v>
      </c>
      <c r="V105" s="216" t="str">
        <f t="shared" si="49"/>
        <v>Pu-239</v>
      </c>
      <c r="W105" s="216" t="str">
        <f t="shared" si="49"/>
        <v>Uranium</v>
      </c>
      <c r="X105" s="216" t="str">
        <f t="shared" si="49"/>
        <v>U-235</v>
      </c>
      <c r="Y105" s="216" t="str">
        <f t="shared" si="49"/>
        <v>Uranium</v>
      </c>
      <c r="Z105" s="216" t="str">
        <f t="shared" si="49"/>
        <v>U-235</v>
      </c>
      <c r="AA105" s="216" t="str">
        <f t="shared" si="49"/>
        <v>Uranium</v>
      </c>
      <c r="AB105" s="216" t="str">
        <f t="shared" si="49"/>
        <v>U-235</v>
      </c>
      <c r="AC105" s="39">
        <f t="shared" ref="AC105:AF105" si="50">AC1</f>
        <v>0</v>
      </c>
      <c r="AD105" s="53" t="str">
        <f t="shared" si="50"/>
        <v>Core 47</v>
      </c>
      <c r="AE105" s="53" t="str">
        <f t="shared" si="50"/>
        <v>Core 48</v>
      </c>
      <c r="AF105" s="53" t="str">
        <f t="shared" si="50"/>
        <v>Core 49</v>
      </c>
      <c r="AG105" s="39"/>
      <c r="AI105" s="84" t="str">
        <f>AI1</f>
        <v>Core 47</v>
      </c>
      <c r="AJ105" s="84" t="str">
        <f>AJ1</f>
        <v>Core 48</v>
      </c>
      <c r="AK105" s="84" t="str">
        <f>AK1</f>
        <v>Core 49</v>
      </c>
    </row>
    <row r="106" spans="1:37" s="8" customFormat="1" ht="10" customHeight="1">
      <c r="A106" s="10"/>
      <c r="B106" s="10"/>
      <c r="C106" s="10"/>
      <c r="D106" s="135"/>
      <c r="E106" s="193"/>
      <c r="F106" s="10"/>
      <c r="G106" s="64"/>
      <c r="H106" s="152"/>
      <c r="I106" s="54" t="str">
        <f t="shared" ref="I106:AB106" si="51">I2</f>
        <v>Element</v>
      </c>
      <c r="J106" s="54" t="str">
        <f t="shared" si="51"/>
        <v>Number</v>
      </c>
      <c r="K106" s="54" t="str">
        <f t="shared" si="51"/>
        <v>Received</v>
      </c>
      <c r="L106" s="54" t="str">
        <f t="shared" si="51"/>
        <v>new</v>
      </c>
      <c r="M106" s="54" t="str">
        <f t="shared" si="51"/>
        <v>new</v>
      </c>
      <c r="N106" s="54" t="str">
        <f t="shared" si="51"/>
        <v>Fract.</v>
      </c>
      <c r="O106" s="54" t="str">
        <f t="shared" si="51"/>
        <v>Rec'ved</v>
      </c>
      <c r="P106" s="54" t="str">
        <f t="shared" si="51"/>
        <v>Rec'ved</v>
      </c>
      <c r="Q106" s="54" t="str">
        <f t="shared" si="51"/>
        <v>Rec'ved</v>
      </c>
      <c r="R106" s="54" t="str">
        <f t="shared" si="51"/>
        <v>Rec'ved</v>
      </c>
      <c r="S106" s="217" t="str">
        <f t="shared" si="51"/>
        <v>on FE</v>
      </c>
      <c r="T106" s="60" t="str">
        <f t="shared" si="51"/>
        <v>used</v>
      </c>
      <c r="U106" s="218" t="str">
        <f t="shared" si="51"/>
        <v>made</v>
      </c>
      <c r="V106" s="218" t="str">
        <f t="shared" si="51"/>
        <v>now</v>
      </c>
      <c r="W106" s="218" t="str">
        <f t="shared" si="51"/>
        <v>now</v>
      </c>
      <c r="X106" s="218" t="str">
        <f t="shared" si="51"/>
        <v>now</v>
      </c>
      <c r="Y106" s="218" t="str">
        <f t="shared" si="51"/>
        <v>in Core</v>
      </c>
      <c r="Z106" s="218" t="str">
        <f t="shared" si="51"/>
        <v>In Core</v>
      </c>
      <c r="AA106" s="218" t="str">
        <f t="shared" si="51"/>
        <v>Out Core</v>
      </c>
      <c r="AB106" s="218" t="str">
        <f t="shared" si="51"/>
        <v>Out Core</v>
      </c>
      <c r="AC106" s="197" t="s">
        <v>38</v>
      </c>
      <c r="AD106" s="49">
        <f>COUNTA(AD3:AD104)</f>
        <v>79</v>
      </c>
      <c r="AE106" s="49">
        <f t="shared" ref="AE106:AF106" si="52">COUNTA(AE3:AE104)</f>
        <v>79</v>
      </c>
      <c r="AF106" s="49">
        <f t="shared" si="52"/>
        <v>79</v>
      </c>
      <c r="AG106" s="39"/>
      <c r="AH106" s="50"/>
      <c r="AI106" s="77">
        <f>SUM(AI4:AI104)</f>
        <v>108.32750974894402</v>
      </c>
      <c r="AJ106" s="77">
        <f t="shared" ref="AJ106:AK106" si="53">SUM(AJ4:AJ104)</f>
        <v>159.10127278595277</v>
      </c>
      <c r="AK106" s="77">
        <f t="shared" si="53"/>
        <v>28.929726468911653</v>
      </c>
    </row>
    <row r="107" spans="1:37" s="8" customFormat="1" ht="10" customHeight="1">
      <c r="A107" s="10"/>
      <c r="B107" s="10"/>
      <c r="C107" s="10"/>
      <c r="D107" s="135"/>
      <c r="E107" s="193"/>
      <c r="F107" s="10"/>
      <c r="G107" s="10"/>
      <c r="H107" s="153"/>
      <c r="I107" s="49">
        <f>COUNTA(I4:I104)</f>
        <v>101</v>
      </c>
      <c r="J107" s="131"/>
      <c r="K107" s="10"/>
      <c r="L107" s="57">
        <f t="shared" ref="L107:AB107" si="54">SUM(L4:L104)</f>
        <v>19249.47</v>
      </c>
      <c r="M107" s="57">
        <f t="shared" si="54"/>
        <v>3852.3900000000008</v>
      </c>
      <c r="N107" s="57">
        <f t="shared" si="54"/>
        <v>101.37868421052632</v>
      </c>
      <c r="O107" s="57">
        <f t="shared" si="54"/>
        <v>19094.000037989121</v>
      </c>
      <c r="P107" s="57">
        <f t="shared" si="54"/>
        <v>3457.9998939857737</v>
      </c>
      <c r="Q107" s="57">
        <f t="shared" si="54"/>
        <v>44.000006025166421</v>
      </c>
      <c r="R107" s="57">
        <f t="shared" si="54"/>
        <v>354.10120614282624</v>
      </c>
      <c r="S107" s="207">
        <f t="shared" si="54"/>
        <v>296.35850900380865</v>
      </c>
      <c r="T107" s="268">
        <f t="shared" si="54"/>
        <v>12.002519614654243</v>
      </c>
      <c r="U107" s="57">
        <f t="shared" si="54"/>
        <v>0.70300281804181419</v>
      </c>
      <c r="V107" s="57">
        <f t="shared" si="54"/>
        <v>44.703008843208202</v>
      </c>
      <c r="W107" s="57">
        <f t="shared" si="54"/>
        <v>19082.854843106335</v>
      </c>
      <c r="X107" s="57">
        <f t="shared" si="54"/>
        <v>3445.9973743711198</v>
      </c>
      <c r="Y107" s="57">
        <f t="shared" si="54"/>
        <v>14943.170564713315</v>
      </c>
      <c r="Z107" s="57">
        <f t="shared" si="54"/>
        <v>2734.2249577509074</v>
      </c>
      <c r="AA107" s="57">
        <f t="shared" si="54"/>
        <v>4139.6842783930142</v>
      </c>
      <c r="AB107" s="57">
        <f t="shared" si="54"/>
        <v>711.77241662021265</v>
      </c>
      <c r="AC107" s="198" t="s">
        <v>264</v>
      </c>
      <c r="AD107" s="49">
        <f>$I$107-AD106</f>
        <v>22</v>
      </c>
      <c r="AE107" s="49">
        <f t="shared" ref="AE107:AF107" si="55">$I$107-AE106</f>
        <v>22</v>
      </c>
      <c r="AF107" s="49">
        <f t="shared" si="55"/>
        <v>22</v>
      </c>
      <c r="AG107" s="22"/>
      <c r="AH107"/>
      <c r="AI107" s="94">
        <f>C6</f>
        <v>108.35000000000001</v>
      </c>
      <c r="AJ107" s="94">
        <f>C7</f>
        <v>159.12999999999997</v>
      </c>
      <c r="AK107" s="94">
        <f>C8</f>
        <v>28.934950000000001</v>
      </c>
    </row>
    <row r="108" spans="1:37" ht="10" customHeight="1">
      <c r="D108" s="135"/>
      <c r="E108" s="193"/>
      <c r="G108" s="209"/>
      <c r="O108" s="42"/>
      <c r="P108" s="42"/>
      <c r="Q108" s="42"/>
      <c r="AH108"/>
      <c r="AI108" s="162"/>
      <c r="AJ108" s="162"/>
      <c r="AK108" s="162"/>
    </row>
    <row r="109" spans="1:37" ht="10" customHeight="1">
      <c r="D109" s="135"/>
      <c r="E109" s="193"/>
      <c r="O109" s="162"/>
      <c r="P109" s="162"/>
      <c r="Q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H109"/>
    </row>
    <row r="110" spans="1:37" ht="10" customHeight="1">
      <c r="D110" s="135"/>
      <c r="E110" s="193"/>
      <c r="T110" s="162"/>
      <c r="AH110"/>
    </row>
    <row r="111" spans="1:37" ht="10" customHeight="1">
      <c r="D111" s="135"/>
      <c r="E111" s="193"/>
      <c r="AH111"/>
    </row>
    <row r="112" spans="1:37" ht="10" customHeight="1">
      <c r="D112" s="135"/>
      <c r="E112" s="193"/>
      <c r="AH112"/>
    </row>
    <row r="113" spans="4:5" ht="10" customHeight="1">
      <c r="D113" s="135"/>
      <c r="E113" s="193"/>
    </row>
    <row r="114" spans="4:5" ht="10" customHeight="1">
      <c r="D114" s="135"/>
      <c r="E114" s="193"/>
    </row>
    <row r="115" spans="4:5" ht="10" customHeight="1">
      <c r="D115" s="135"/>
      <c r="E115" s="193"/>
    </row>
    <row r="116" spans="4:5" ht="10" customHeight="1">
      <c r="D116" s="135"/>
      <c r="E116" s="193"/>
    </row>
    <row r="117" spans="4:5" ht="10" customHeight="1">
      <c r="D117" s="135"/>
      <c r="E117" s="193"/>
    </row>
    <row r="118" spans="4:5" ht="10" customHeight="1">
      <c r="D118" s="135"/>
      <c r="E118" s="193"/>
    </row>
    <row r="119" spans="4:5" ht="10" customHeight="1">
      <c r="D119" s="135"/>
      <c r="E119" s="193"/>
    </row>
    <row r="120" spans="4:5" ht="10" customHeight="1">
      <c r="D120" s="135"/>
      <c r="E120" s="193"/>
    </row>
    <row r="121" spans="4:5" ht="10" customHeight="1">
      <c r="D121" s="135"/>
      <c r="E121" s="193"/>
    </row>
    <row r="122" spans="4:5" ht="10" customHeight="1">
      <c r="D122" s="135"/>
      <c r="E122" s="193"/>
    </row>
    <row r="123" spans="4:5" ht="10" customHeight="1">
      <c r="D123" s="208"/>
      <c r="E123" s="208"/>
    </row>
    <row r="124" spans="4:5" ht="10" customHeight="1">
      <c r="D124" s="208"/>
    </row>
    <row r="125" spans="4:5" ht="10" customHeight="1">
      <c r="D125" s="208"/>
    </row>
    <row r="126" spans="4:5" ht="10" customHeight="1">
      <c r="D126" s="208"/>
    </row>
    <row r="127" spans="4:5" ht="10" customHeight="1">
      <c r="D127" s="208"/>
    </row>
    <row r="128" spans="4:5" ht="10" customHeight="1">
      <c r="D128" s="208"/>
    </row>
    <row r="129" spans="4:4" ht="10" customHeight="1">
      <c r="D129" s="208">
        <f t="shared" ref="D129:D136" si="56">P111</f>
        <v>0</v>
      </c>
    </row>
    <row r="130" spans="4:4" ht="10" customHeight="1">
      <c r="D130" s="208">
        <f t="shared" si="56"/>
        <v>0</v>
      </c>
    </row>
    <row r="131" spans="4:4" ht="10" customHeight="1">
      <c r="D131" s="208">
        <f t="shared" si="56"/>
        <v>0</v>
      </c>
    </row>
    <row r="132" spans="4:4" ht="10" customHeight="1">
      <c r="D132" s="208">
        <f t="shared" si="56"/>
        <v>0</v>
      </c>
    </row>
    <row r="133" spans="4:4" ht="10" customHeight="1">
      <c r="D133" s="208">
        <f t="shared" si="56"/>
        <v>0</v>
      </c>
    </row>
    <row r="134" spans="4:4" ht="10" customHeight="1">
      <c r="D134" s="208">
        <f t="shared" si="56"/>
        <v>0</v>
      </c>
    </row>
    <row r="135" spans="4:4" ht="10" customHeight="1">
      <c r="D135" s="208">
        <f t="shared" si="56"/>
        <v>0</v>
      </c>
    </row>
    <row r="136" spans="4:4" ht="10" customHeight="1">
      <c r="D136" s="208">
        <f t="shared" si="56"/>
        <v>0</v>
      </c>
    </row>
  </sheetData>
  <sortState xmlns:xlrd2="http://schemas.microsoft.com/office/spreadsheetml/2017/richdata2" ref="I13:AL103">
    <sortCondition ref="I103"/>
  </sortState>
  <mergeCells count="2">
    <mergeCell ref="H4:H13"/>
    <mergeCell ref="H14:H104"/>
  </mergeCells>
  <phoneticPr fontId="17" type="noConversion"/>
  <pageMargins left="0.7" right="0.7" top="0.7" bottom="0.7" header="0.5" footer="0.5"/>
  <pageSetup scale="45" fitToWidth="12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E230"/>
  <sheetViews>
    <sheetView showZeros="0" zoomScale="125" workbookViewId="0">
      <pane ySplit="1" topLeftCell="A19" activePane="bottomLeft" state="frozen"/>
      <selection pane="bottomLeft" activeCell="C50" sqref="C50"/>
    </sheetView>
  </sheetViews>
  <sheetFormatPr baseColWidth="10" defaultColWidth="6.140625" defaultRowHeight="10" customHeight="1"/>
  <cols>
    <col min="1" max="1" width="6.5703125" style="10" customWidth="1"/>
    <col min="2" max="2" width="7.7109375" style="10" customWidth="1"/>
    <col min="3" max="7" width="6.5703125" style="10" customWidth="1"/>
    <col min="8" max="8" width="3.140625" style="150" customWidth="1"/>
    <col min="9" max="9" width="6" style="10" customWidth="1"/>
    <col min="10" max="10" width="9" style="131" customWidth="1"/>
    <col min="11" max="12" width="7.5703125" style="10" bestFit="1" customWidth="1"/>
    <col min="13" max="13" width="6.42578125" style="10" customWidth="1"/>
    <col min="14" max="14" width="5.7109375" style="10" bestFit="1" customWidth="1"/>
    <col min="15" max="15" width="5" style="10" customWidth="1"/>
    <col min="16" max="16" width="6.42578125" style="10" customWidth="1"/>
    <col min="17" max="19" width="5.7109375" style="10" bestFit="1" customWidth="1"/>
    <col min="20" max="20" width="6" style="10" customWidth="1"/>
    <col min="21" max="21" width="5.7109375" style="162" bestFit="1" customWidth="1"/>
    <col min="22" max="22" width="6" style="94" customWidth="1"/>
    <col min="23" max="24" width="5.28515625" style="10" customWidth="1"/>
    <col min="25" max="25" width="5.140625" style="10" bestFit="1" customWidth="1"/>
    <col min="26" max="26" width="6.42578125" style="10" bestFit="1" customWidth="1"/>
    <col min="27" max="27" width="5.7109375" style="10" bestFit="1" customWidth="1"/>
    <col min="28" max="28" width="6.42578125" style="10" customWidth="1"/>
    <col min="29" max="29" width="5.7109375" style="10" bestFit="1" customWidth="1"/>
    <col min="30" max="30" width="6.42578125" style="10" customWidth="1"/>
    <col min="31" max="31" width="6.42578125" style="10" bestFit="1" customWidth="1"/>
    <col min="32" max="32" width="7.7109375" style="10" customWidth="1"/>
    <col min="33" max="48" width="7.5703125" style="10" bestFit="1" customWidth="1"/>
    <col min="49" max="78" width="7.5703125" style="64" bestFit="1" customWidth="1"/>
    <col min="79" max="81" width="7.5703125" style="64" customWidth="1"/>
    <col min="82" max="82" width="4.140625" style="64" customWidth="1"/>
    <col min="84" max="84" width="4.85546875" style="50" bestFit="1" customWidth="1"/>
    <col min="85" max="93" width="5" style="10" bestFit="1" customWidth="1"/>
    <col min="94" max="129" width="5.7109375" style="10" bestFit="1" customWidth="1"/>
    <col min="130" max="133" width="5.7109375" style="10" customWidth="1"/>
    <col min="134" max="16384" width="6.140625" style="10"/>
  </cols>
  <sheetData>
    <row r="1" spans="1:133" ht="10" customHeight="1">
      <c r="A1" s="1" t="s">
        <v>4</v>
      </c>
      <c r="B1" s="12" t="s">
        <v>5</v>
      </c>
      <c r="C1" s="27" t="s">
        <v>207</v>
      </c>
      <c r="D1" s="27" t="s">
        <v>6</v>
      </c>
      <c r="E1" s="19" t="s">
        <v>207</v>
      </c>
      <c r="F1" s="90" t="s">
        <v>207</v>
      </c>
      <c r="G1" s="33"/>
      <c r="H1" s="148"/>
      <c r="I1" s="1" t="s">
        <v>7</v>
      </c>
      <c r="J1" s="124" t="s">
        <v>195</v>
      </c>
      <c r="K1" s="2" t="s">
        <v>135</v>
      </c>
      <c r="L1" s="2" t="s">
        <v>137</v>
      </c>
      <c r="M1" s="14" t="s">
        <v>8</v>
      </c>
      <c r="N1" s="14" t="s">
        <v>9</v>
      </c>
      <c r="O1" s="3" t="s">
        <v>6</v>
      </c>
      <c r="P1" s="2" t="s">
        <v>68</v>
      </c>
      <c r="Q1" s="14" t="s">
        <v>9</v>
      </c>
      <c r="R1" s="14" t="s">
        <v>72</v>
      </c>
      <c r="S1" s="1" t="s">
        <v>169</v>
      </c>
      <c r="T1" s="1" t="s">
        <v>207</v>
      </c>
      <c r="U1" s="154" t="s">
        <v>169</v>
      </c>
      <c r="V1" s="99" t="s">
        <v>212</v>
      </c>
      <c r="W1" s="14" t="s">
        <v>9</v>
      </c>
      <c r="X1" s="2" t="s">
        <v>74</v>
      </c>
      <c r="Y1" s="2" t="s">
        <v>10</v>
      </c>
      <c r="Z1" s="14" t="s">
        <v>8</v>
      </c>
      <c r="AA1" s="14" t="s">
        <v>9</v>
      </c>
      <c r="AB1" s="14" t="s">
        <v>8</v>
      </c>
      <c r="AC1" s="14" t="s">
        <v>9</v>
      </c>
      <c r="AD1" s="14" t="s">
        <v>8</v>
      </c>
      <c r="AE1" s="37" t="s">
        <v>9</v>
      </c>
      <c r="AF1" s="36"/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24</v>
      </c>
      <c r="AU1" s="1" t="s">
        <v>25</v>
      </c>
      <c r="AV1" s="12" t="s">
        <v>26</v>
      </c>
      <c r="AW1" s="12" t="s">
        <v>170</v>
      </c>
      <c r="AX1" s="12" t="s">
        <v>171</v>
      </c>
      <c r="AY1" s="12" t="s">
        <v>172</v>
      </c>
      <c r="AZ1" s="12" t="s">
        <v>173</v>
      </c>
      <c r="BA1" s="75" t="s">
        <v>177</v>
      </c>
      <c r="BB1" s="75" t="s">
        <v>178</v>
      </c>
      <c r="BC1" s="75" t="s">
        <v>179</v>
      </c>
      <c r="BD1" s="75" t="s">
        <v>180</v>
      </c>
      <c r="BE1" s="75" t="s">
        <v>181</v>
      </c>
      <c r="BF1" s="75" t="s">
        <v>182</v>
      </c>
      <c r="BG1" s="75" t="s">
        <v>184</v>
      </c>
      <c r="BH1" s="75" t="s">
        <v>185</v>
      </c>
      <c r="BI1" s="75" t="s">
        <v>186</v>
      </c>
      <c r="BJ1" s="75" t="s">
        <v>187</v>
      </c>
      <c r="BK1" s="75" t="s">
        <v>188</v>
      </c>
      <c r="BL1" s="75" t="s">
        <v>189</v>
      </c>
      <c r="BM1" s="75" t="s">
        <v>190</v>
      </c>
      <c r="BN1" s="75" t="s">
        <v>191</v>
      </c>
      <c r="BO1" s="75" t="s">
        <v>192</v>
      </c>
      <c r="BP1" s="75" t="s">
        <v>193</v>
      </c>
      <c r="BQ1" s="75" t="s">
        <v>199</v>
      </c>
      <c r="BR1" s="75" t="s">
        <v>200</v>
      </c>
      <c r="BS1" s="75" t="s">
        <v>201</v>
      </c>
      <c r="BT1" s="75" t="s">
        <v>202</v>
      </c>
      <c r="BU1" s="75" t="s">
        <v>203</v>
      </c>
      <c r="BV1" s="75" t="s">
        <v>204</v>
      </c>
      <c r="BW1" s="75" t="s">
        <v>205</v>
      </c>
      <c r="BX1" s="75" t="s">
        <v>206</v>
      </c>
      <c r="BY1" s="75" t="s">
        <v>215</v>
      </c>
      <c r="BZ1" s="75" t="s">
        <v>217</v>
      </c>
      <c r="CA1" s="75" t="s">
        <v>76</v>
      </c>
      <c r="CB1" s="75" t="s">
        <v>231</v>
      </c>
      <c r="CC1" s="75" t="s">
        <v>243</v>
      </c>
      <c r="CD1" s="12"/>
      <c r="CF1" s="50" t="s">
        <v>6</v>
      </c>
      <c r="CG1" s="1" t="str">
        <f>AG1</f>
        <v>Core 1</v>
      </c>
      <c r="CH1" s="1" t="str">
        <f t="shared" ref="CH1:EC1" si="0">AH1</f>
        <v>Core 2</v>
      </c>
      <c r="CI1" s="1" t="str">
        <f t="shared" si="0"/>
        <v>Core 3</v>
      </c>
      <c r="CJ1" s="1" t="str">
        <f t="shared" si="0"/>
        <v>Core 4</v>
      </c>
      <c r="CK1" s="1" t="str">
        <f t="shared" si="0"/>
        <v>Core 5</v>
      </c>
      <c r="CL1" s="1" t="str">
        <f t="shared" si="0"/>
        <v>Core 6</v>
      </c>
      <c r="CM1" s="1" t="str">
        <f t="shared" si="0"/>
        <v>Core 7</v>
      </c>
      <c r="CN1" s="1" t="str">
        <f t="shared" si="0"/>
        <v>Core 8</v>
      </c>
      <c r="CO1" s="1" t="str">
        <f t="shared" si="0"/>
        <v>Core 9</v>
      </c>
      <c r="CP1" s="1" t="str">
        <f t="shared" si="0"/>
        <v>Core 10</v>
      </c>
      <c r="CQ1" s="1" t="str">
        <f t="shared" si="0"/>
        <v>Core 11</v>
      </c>
      <c r="CR1" s="1" t="str">
        <f t="shared" si="0"/>
        <v>Core 12</v>
      </c>
      <c r="CS1" s="1" t="str">
        <f t="shared" si="0"/>
        <v>Core 13</v>
      </c>
      <c r="CT1" s="1" t="str">
        <f t="shared" si="0"/>
        <v>Core 14</v>
      </c>
      <c r="CU1" s="1" t="str">
        <f t="shared" si="0"/>
        <v>Core 15</v>
      </c>
      <c r="CV1" s="1" t="str">
        <f t="shared" si="0"/>
        <v>Core 16</v>
      </c>
      <c r="CW1" s="1" t="str">
        <f t="shared" si="0"/>
        <v>Core 17</v>
      </c>
      <c r="CX1" s="1" t="str">
        <f t="shared" si="0"/>
        <v>Core 18</v>
      </c>
      <c r="CY1" s="1" t="str">
        <f t="shared" si="0"/>
        <v>Core 19</v>
      </c>
      <c r="CZ1" s="1" t="str">
        <f t="shared" si="0"/>
        <v>Core 20</v>
      </c>
      <c r="DA1" s="1" t="str">
        <f t="shared" si="0"/>
        <v>Core 21</v>
      </c>
      <c r="DB1" s="1" t="str">
        <f t="shared" si="0"/>
        <v>Core 22</v>
      </c>
      <c r="DC1" s="1" t="str">
        <f t="shared" si="0"/>
        <v>Core 23</v>
      </c>
      <c r="DD1" s="1" t="str">
        <f t="shared" si="0"/>
        <v>Core 24</v>
      </c>
      <c r="DE1" s="1" t="str">
        <f t="shared" si="0"/>
        <v>Core 25</v>
      </c>
      <c r="DF1" s="1" t="str">
        <f t="shared" si="0"/>
        <v>Core 26</v>
      </c>
      <c r="DG1" s="1" t="str">
        <f t="shared" si="0"/>
        <v>Core 27</v>
      </c>
      <c r="DH1" s="1" t="str">
        <f t="shared" si="0"/>
        <v>Core 28</v>
      </c>
      <c r="DI1" s="1" t="str">
        <f t="shared" si="0"/>
        <v>Core 29</v>
      </c>
      <c r="DJ1" s="1" t="str">
        <f t="shared" si="0"/>
        <v>Core 30</v>
      </c>
      <c r="DK1" s="1" t="str">
        <f t="shared" si="0"/>
        <v>Core 31</v>
      </c>
      <c r="DL1" s="1" t="str">
        <f t="shared" si="0"/>
        <v>Core 32</v>
      </c>
      <c r="DM1" s="1" t="str">
        <f t="shared" si="0"/>
        <v>Core 33</v>
      </c>
      <c r="DN1" s="1" t="str">
        <f t="shared" si="0"/>
        <v>Core 34</v>
      </c>
      <c r="DO1" s="1" t="str">
        <f t="shared" si="0"/>
        <v>Core 35</v>
      </c>
      <c r="DP1" s="1" t="str">
        <f t="shared" si="0"/>
        <v>Core 36</v>
      </c>
      <c r="DQ1" s="1" t="str">
        <f t="shared" si="0"/>
        <v>Core 37</v>
      </c>
      <c r="DR1" s="1" t="str">
        <f t="shared" si="0"/>
        <v>Core 38</v>
      </c>
      <c r="DS1" s="1" t="str">
        <f t="shared" si="0"/>
        <v>Core 39</v>
      </c>
      <c r="DT1" s="1" t="str">
        <f t="shared" si="0"/>
        <v>Core 40</v>
      </c>
      <c r="DU1" s="1" t="str">
        <f t="shared" si="0"/>
        <v>Core 41</v>
      </c>
      <c r="DV1" s="1" t="str">
        <f t="shared" si="0"/>
        <v>Core 42</v>
      </c>
      <c r="DW1" s="1" t="str">
        <f t="shared" si="0"/>
        <v>Core 43</v>
      </c>
      <c r="DX1" s="1" t="str">
        <f t="shared" si="0"/>
        <v>Core 44</v>
      </c>
      <c r="DY1" s="1" t="str">
        <f t="shared" si="0"/>
        <v>Core 45</v>
      </c>
      <c r="DZ1" s="1" t="str">
        <f t="shared" si="0"/>
        <v>Core 46</v>
      </c>
      <c r="EA1" s="1" t="str">
        <f t="shared" si="0"/>
        <v>Core 47</v>
      </c>
      <c r="EB1" s="1" t="str">
        <f t="shared" si="0"/>
        <v>Core 48</v>
      </c>
      <c r="EC1" s="1" t="str">
        <f t="shared" si="0"/>
        <v>Core 49</v>
      </c>
    </row>
    <row r="2" spans="1:133" ht="10" customHeight="1">
      <c r="A2" s="4" t="s">
        <v>27</v>
      </c>
      <c r="B2" s="32" t="s">
        <v>28</v>
      </c>
      <c r="C2" s="95" t="s">
        <v>1</v>
      </c>
      <c r="D2" s="28" t="s">
        <v>29</v>
      </c>
      <c r="E2" s="26" t="s">
        <v>30</v>
      </c>
      <c r="F2" s="6" t="s">
        <v>209</v>
      </c>
      <c r="G2" s="33"/>
      <c r="H2" s="149"/>
      <c r="I2" s="4" t="s">
        <v>31</v>
      </c>
      <c r="J2" s="125" t="s">
        <v>196</v>
      </c>
      <c r="K2" s="5" t="s">
        <v>136</v>
      </c>
      <c r="L2" s="5" t="s">
        <v>138</v>
      </c>
      <c r="M2" s="15" t="s">
        <v>32</v>
      </c>
      <c r="N2" s="15" t="s">
        <v>32</v>
      </c>
      <c r="O2" s="6" t="s">
        <v>33</v>
      </c>
      <c r="P2" s="5" t="s">
        <v>69</v>
      </c>
      <c r="Q2" s="5" t="s">
        <v>69</v>
      </c>
      <c r="R2" s="5" t="s">
        <v>69</v>
      </c>
      <c r="S2" s="5" t="s">
        <v>69</v>
      </c>
      <c r="T2" s="4" t="s">
        <v>34</v>
      </c>
      <c r="U2" s="155" t="s">
        <v>34</v>
      </c>
      <c r="V2" s="100" t="s">
        <v>213</v>
      </c>
      <c r="W2" s="15" t="s">
        <v>35</v>
      </c>
      <c r="X2" s="5" t="s">
        <v>75</v>
      </c>
      <c r="Y2" s="5" t="s">
        <v>36</v>
      </c>
      <c r="Z2" s="15" t="s">
        <v>36</v>
      </c>
      <c r="AA2" s="15" t="s">
        <v>36</v>
      </c>
      <c r="AB2" s="15" t="s">
        <v>37</v>
      </c>
      <c r="AC2" s="15" t="s">
        <v>38</v>
      </c>
      <c r="AD2" s="15" t="s">
        <v>39</v>
      </c>
      <c r="AE2" s="38" t="s">
        <v>39</v>
      </c>
      <c r="AF2" s="36"/>
      <c r="AG2" s="20">
        <f>B4</f>
        <v>23559</v>
      </c>
      <c r="AH2" s="20">
        <f>B5</f>
        <v>24692</v>
      </c>
      <c r="AI2" s="20">
        <f>B6</f>
        <v>25382</v>
      </c>
      <c r="AJ2" s="20">
        <f>B7</f>
        <v>25400</v>
      </c>
      <c r="AK2" s="20">
        <f>B8</f>
        <v>25724</v>
      </c>
      <c r="AL2" s="20">
        <f>B9</f>
        <v>25941</v>
      </c>
      <c r="AM2" s="20">
        <f>B10</f>
        <v>27044</v>
      </c>
      <c r="AN2" s="20">
        <f>B11</f>
        <v>28866</v>
      </c>
      <c r="AO2" s="20">
        <f>B12</f>
        <v>34213</v>
      </c>
      <c r="AP2" s="20">
        <f>B13</f>
        <v>34219</v>
      </c>
      <c r="AQ2" s="20">
        <f>B14</f>
        <v>34224</v>
      </c>
      <c r="AR2" s="20">
        <f>B15</f>
        <v>34229</v>
      </c>
      <c r="AS2" s="20">
        <f>B16</f>
        <v>34230</v>
      </c>
      <c r="AT2" s="20">
        <f>B17</f>
        <v>34233</v>
      </c>
      <c r="AU2" s="20">
        <f>B18</f>
        <v>34235</v>
      </c>
      <c r="AV2" s="20">
        <f>B19</f>
        <v>34241</v>
      </c>
      <c r="AW2" s="20">
        <f>B20</f>
        <v>35700</v>
      </c>
      <c r="AX2" s="20">
        <f>B21</f>
        <v>35704</v>
      </c>
      <c r="AY2" s="20">
        <f>B22</f>
        <v>35706</v>
      </c>
      <c r="AZ2" s="20">
        <f>B23</f>
        <v>35707</v>
      </c>
      <c r="BA2" s="61">
        <f>B24</f>
        <v>36343</v>
      </c>
      <c r="BB2" s="61">
        <f>B25</f>
        <v>36347</v>
      </c>
      <c r="BC2" s="61">
        <f>B26</f>
        <v>36348</v>
      </c>
      <c r="BD2" s="61">
        <f>B27</f>
        <v>36349</v>
      </c>
      <c r="BE2" s="61">
        <f>B28</f>
        <v>36350</v>
      </c>
      <c r="BF2" s="61">
        <f>B29</f>
        <v>36351</v>
      </c>
      <c r="BG2" s="61">
        <f>B30</f>
        <v>36354</v>
      </c>
      <c r="BH2" s="61">
        <f>B31</f>
        <v>36355</v>
      </c>
      <c r="BI2" s="61">
        <f>B32</f>
        <v>36356</v>
      </c>
      <c r="BJ2" s="61">
        <f>B33</f>
        <v>36357</v>
      </c>
      <c r="BK2" s="61">
        <f>B34</f>
        <v>36358</v>
      </c>
      <c r="BL2" s="61">
        <f>B35</f>
        <v>36361</v>
      </c>
      <c r="BM2" s="61">
        <f>B36</f>
        <v>36362</v>
      </c>
      <c r="BN2" s="61">
        <f>B37</f>
        <v>36363</v>
      </c>
      <c r="BO2" s="61">
        <f>B38</f>
        <v>36364</v>
      </c>
      <c r="BP2" s="61">
        <f>B39</f>
        <v>36365</v>
      </c>
      <c r="BQ2" s="61">
        <f>B40</f>
        <v>36368</v>
      </c>
      <c r="BR2" s="61">
        <f>B41</f>
        <v>36369</v>
      </c>
      <c r="BS2" s="61">
        <f>B42</f>
        <v>36370</v>
      </c>
      <c r="BT2" s="61">
        <f>B43</f>
        <v>36372</v>
      </c>
      <c r="BU2" s="61">
        <f>B44</f>
        <v>36375</v>
      </c>
      <c r="BV2" s="61">
        <f>B45</f>
        <v>36376</v>
      </c>
      <c r="BW2" s="61">
        <f>B46</f>
        <v>36377</v>
      </c>
      <c r="BX2" s="61">
        <f>B47</f>
        <v>36378</v>
      </c>
      <c r="BY2" s="61">
        <f>B48</f>
        <v>38006</v>
      </c>
      <c r="BZ2" s="61">
        <f>B49</f>
        <v>38188</v>
      </c>
      <c r="CA2" s="61">
        <f>B50</f>
        <v>39092</v>
      </c>
      <c r="CB2" s="61">
        <f>B51</f>
        <v>39829</v>
      </c>
      <c r="CC2" s="61">
        <f>B52</f>
        <v>42018</v>
      </c>
      <c r="CD2" s="61"/>
      <c r="CG2" s="76">
        <f>F4</f>
        <v>3113.9549218031279</v>
      </c>
      <c r="CH2" s="76">
        <f>F5</f>
        <v>1889.8270469181234</v>
      </c>
      <c r="CI2" s="76">
        <f>F6</f>
        <v>33.25</v>
      </c>
      <c r="CJ2" s="76">
        <f>F7</f>
        <v>845.33394664213438</v>
      </c>
      <c r="CK2" s="76">
        <f>F8</f>
        <v>375.63017479300828</v>
      </c>
      <c r="CL2" s="76">
        <f>F9</f>
        <v>1261.8336347197107</v>
      </c>
      <c r="CM2" s="76">
        <f>F10</f>
        <v>4382.92</v>
      </c>
      <c r="CN2" s="76">
        <f>F11</f>
        <v>4519.042992261393</v>
      </c>
      <c r="CO2" s="76">
        <f>F12</f>
        <v>49.991401547721409</v>
      </c>
      <c r="CP2" s="76">
        <f>F13</f>
        <v>31.081967213114755</v>
      </c>
      <c r="CQ2" s="76">
        <f>F14</f>
        <v>44.626748251748253</v>
      </c>
      <c r="CR2" s="76">
        <f>F15</f>
        <v>20.86013986013986</v>
      </c>
      <c r="CS2" s="76">
        <f>F16</f>
        <v>24.447552447552447</v>
      </c>
      <c r="CT2" s="76">
        <f>F17</f>
        <v>55.189685314685313</v>
      </c>
      <c r="CU2" s="76">
        <f>F18</f>
        <v>40.092657342657347</v>
      </c>
      <c r="CV2" s="77">
        <f>F19</f>
        <v>1927.2140439932318</v>
      </c>
      <c r="CW2" s="77">
        <f>F20</f>
        <v>19.93006993006993</v>
      </c>
      <c r="CX2" s="77">
        <f>F21</f>
        <v>15.206429780033842</v>
      </c>
      <c r="CY2" s="76">
        <f>F22</f>
        <v>14.692047377326565</v>
      </c>
      <c r="CZ2" s="77">
        <f>F23</f>
        <v>906.66328257191208</v>
      </c>
      <c r="DA2" s="77">
        <f>F24</f>
        <v>10.16165090283749</v>
      </c>
      <c r="DB2" s="77">
        <f>F25</f>
        <v>22.761421319796955</v>
      </c>
      <c r="DC2" s="77">
        <f>F26</f>
        <v>20.414551607445009</v>
      </c>
      <c r="DD2" s="77">
        <f>F27</f>
        <v>24.593908629441625</v>
      </c>
      <c r="DE2" s="77">
        <f>F28</f>
        <v>23.661590524534688</v>
      </c>
      <c r="DF2" s="77">
        <f>F29</f>
        <v>24.175972927241965</v>
      </c>
      <c r="DG2" s="77">
        <f>F30</f>
        <v>24.947546531302876</v>
      </c>
      <c r="DH2" s="77">
        <f>F31</f>
        <v>24.304568527918782</v>
      </c>
      <c r="DI2" s="77">
        <f>F32</f>
        <v>24.522325189553495</v>
      </c>
      <c r="DJ2" s="77">
        <f>F33</f>
        <v>17.36040609137056</v>
      </c>
      <c r="DK2" s="77">
        <f>F34</f>
        <v>21.218274111675129</v>
      </c>
      <c r="DL2" s="77">
        <f>F35</f>
        <v>20.896785109983078</v>
      </c>
      <c r="DM2" s="77">
        <f>F36</f>
        <v>17.681895093062607</v>
      </c>
      <c r="DN2" s="77">
        <f>F37</f>
        <v>24.143824027072757</v>
      </c>
      <c r="DO2" s="77">
        <f>F38</f>
        <v>24.947546531302876</v>
      </c>
      <c r="DP2" s="77">
        <f>F39</f>
        <v>25.076142131979697</v>
      </c>
      <c r="DQ2" s="77">
        <f>F40</f>
        <v>24.192047377326567</v>
      </c>
      <c r="DR2" s="77">
        <f>F41</f>
        <v>21.459390862944161</v>
      </c>
      <c r="DS2" s="77">
        <f>F42</f>
        <v>25.413705583756347</v>
      </c>
      <c r="DT2" s="77">
        <f>F43</f>
        <v>23.21150592216582</v>
      </c>
      <c r="DU2" s="77">
        <f>F44</f>
        <v>26.603214890016922</v>
      </c>
      <c r="DV2" s="77">
        <f>F45</f>
        <v>24.159898477157363</v>
      </c>
      <c r="DW2" s="77">
        <f>F46</f>
        <v>24.304568527918782</v>
      </c>
      <c r="DX2" s="77">
        <f>F47</f>
        <v>2331.6211490424648</v>
      </c>
      <c r="DY2" s="77">
        <f>F48</f>
        <v>316.15228426395942</v>
      </c>
      <c r="DZ2" s="77">
        <f>F49</f>
        <v>2616.1101582014981</v>
      </c>
      <c r="EA2" s="77">
        <f>F50</f>
        <v>0</v>
      </c>
      <c r="EB2" s="77">
        <f>F51</f>
        <v>0</v>
      </c>
      <c r="EC2" s="77">
        <f>F52</f>
        <v>126.58227848101266</v>
      </c>
    </row>
    <row r="3" spans="1:133" ht="10" customHeight="1">
      <c r="T3" s="145" t="s">
        <v>232</v>
      </c>
      <c r="U3" s="156" t="s">
        <v>73</v>
      </c>
      <c r="V3" s="145" t="s">
        <v>73</v>
      </c>
      <c r="W3" s="145" t="s">
        <v>73</v>
      </c>
      <c r="X3" s="145" t="s">
        <v>73</v>
      </c>
    </row>
    <row r="4" spans="1:133" s="8" customFormat="1" ht="10" customHeight="1">
      <c r="A4" s="41">
        <v>1</v>
      </c>
      <c r="B4" s="87">
        <v>23559</v>
      </c>
      <c r="C4" s="88">
        <v>0</v>
      </c>
      <c r="D4" s="40">
        <f>$AG$165</f>
        <v>57.210526315789473</v>
      </c>
      <c r="E4" s="63">
        <f t="shared" ref="E4:E18" si="1">C5-C4</f>
        <v>178151</v>
      </c>
      <c r="F4" s="71">
        <f t="shared" ref="F4:F49" si="2">E4/D4</f>
        <v>3113.9549218031279</v>
      </c>
      <c r="G4" s="18"/>
      <c r="H4" s="303" t="s">
        <v>132</v>
      </c>
      <c r="I4" s="9">
        <v>277</v>
      </c>
      <c r="J4" s="126"/>
      <c r="K4" s="7">
        <v>23558</v>
      </c>
      <c r="L4" s="7">
        <v>39082</v>
      </c>
      <c r="M4" s="16">
        <v>89</v>
      </c>
      <c r="N4" s="16">
        <v>18</v>
      </c>
      <c r="O4" s="31">
        <f t="shared" ref="O4:O67" si="3">N4/38</f>
        <v>0.47368421052631576</v>
      </c>
      <c r="P4" s="135">
        <f>M4</f>
        <v>89</v>
      </c>
      <c r="Q4" s="135">
        <f>N4</f>
        <v>18</v>
      </c>
      <c r="R4" s="135"/>
      <c r="S4" s="135">
        <v>0</v>
      </c>
      <c r="T4" s="101">
        <f>SUM(CG4:EC4)</f>
        <v>10451.382225875794</v>
      </c>
      <c r="U4" s="157">
        <f>T4/1000/24</f>
        <v>0.43547425941149137</v>
      </c>
      <c r="V4" s="72">
        <f>T4/250</f>
        <v>41.805528903503173</v>
      </c>
      <c r="W4" s="18">
        <f>0.000052*T4</f>
        <v>0.54347187574554123</v>
      </c>
      <c r="X4" s="18">
        <f>1.3*(1-EXP(-0.00000228*T4))</f>
        <v>3.0611722725059964E-2</v>
      </c>
      <c r="Y4" s="18">
        <f>R4+X4</f>
        <v>3.0611722725059964E-2</v>
      </c>
      <c r="Z4" s="16">
        <f>P4-W4*0.87-Y4</f>
        <v>88.496567745376325</v>
      </c>
      <c r="AA4" s="16">
        <f>Q4-W4</f>
        <v>17.456528124254458</v>
      </c>
      <c r="AB4" s="16">
        <f>IF(CC4&gt;0,Z4,0)</f>
        <v>0</v>
      </c>
      <c r="AC4" s="16">
        <f>IF(CC4&gt;0,AA4,0)</f>
        <v>0</v>
      </c>
      <c r="AD4" s="16">
        <f t="shared" ref="AD4:AE19" si="4">IF(CD4&gt;0,AB4,0)</f>
        <v>0</v>
      </c>
      <c r="AE4" s="16">
        <f t="shared" si="4"/>
        <v>0</v>
      </c>
      <c r="AF4" s="16"/>
      <c r="AG4" s="9" t="s">
        <v>40</v>
      </c>
      <c r="AH4" s="9" t="s">
        <v>40</v>
      </c>
      <c r="AI4" s="9" t="s">
        <v>41</v>
      </c>
      <c r="AJ4" s="9" t="s">
        <v>40</v>
      </c>
      <c r="AK4" s="9" t="s">
        <v>40</v>
      </c>
      <c r="AL4" s="9" t="s">
        <v>42</v>
      </c>
      <c r="AM4" s="9" t="s">
        <v>42</v>
      </c>
      <c r="AN4" s="9" t="s">
        <v>43</v>
      </c>
      <c r="AO4" s="9" t="s">
        <v>43</v>
      </c>
      <c r="AP4" s="9"/>
      <c r="AQ4" s="9" t="s">
        <v>44</v>
      </c>
      <c r="AR4" s="9" t="s">
        <v>44</v>
      </c>
      <c r="AS4" s="9" t="s">
        <v>44</v>
      </c>
      <c r="AT4" s="9" t="s">
        <v>44</v>
      </c>
      <c r="AU4" s="9" t="s">
        <v>44</v>
      </c>
      <c r="AV4" s="23" t="s">
        <v>45</v>
      </c>
      <c r="AW4" s="23" t="s">
        <v>45</v>
      </c>
      <c r="AX4" s="23" t="s">
        <v>45</v>
      </c>
      <c r="AY4" s="23" t="s">
        <v>45</v>
      </c>
      <c r="AZ4" s="41" t="s">
        <v>45</v>
      </c>
      <c r="BA4" s="41" t="s">
        <v>45</v>
      </c>
      <c r="BB4" s="41" t="s">
        <v>45</v>
      </c>
      <c r="BC4" s="41" t="s">
        <v>45</v>
      </c>
      <c r="BD4" s="41" t="s">
        <v>45</v>
      </c>
      <c r="BE4" s="41" t="s">
        <v>45</v>
      </c>
      <c r="BF4" s="41" t="s">
        <v>45</v>
      </c>
      <c r="BG4" s="41" t="s">
        <v>45</v>
      </c>
      <c r="BH4" s="41" t="s">
        <v>45</v>
      </c>
      <c r="BI4" s="41" t="s">
        <v>45</v>
      </c>
      <c r="BJ4" s="41" t="s">
        <v>45</v>
      </c>
      <c r="BK4" s="41" t="s">
        <v>45</v>
      </c>
      <c r="BL4" s="41" t="s">
        <v>45</v>
      </c>
      <c r="BM4" s="41" t="s">
        <v>45</v>
      </c>
      <c r="BN4" s="41" t="s">
        <v>45</v>
      </c>
      <c r="BO4" s="41" t="s">
        <v>45</v>
      </c>
      <c r="BP4" s="41" t="s">
        <v>45</v>
      </c>
      <c r="BQ4" s="41" t="s">
        <v>45</v>
      </c>
      <c r="BR4" s="41" t="s">
        <v>45</v>
      </c>
      <c r="BS4" s="41" t="s">
        <v>45</v>
      </c>
      <c r="BT4" s="41" t="s">
        <v>45</v>
      </c>
      <c r="BU4" s="41" t="s">
        <v>45</v>
      </c>
      <c r="BV4" s="41" t="s">
        <v>45</v>
      </c>
      <c r="BW4" s="41" t="s">
        <v>45</v>
      </c>
      <c r="BX4" s="41" t="s">
        <v>45</v>
      </c>
      <c r="BY4" s="41" t="s">
        <v>45</v>
      </c>
      <c r="BZ4" s="41" t="s">
        <v>45</v>
      </c>
      <c r="CA4" s="41"/>
      <c r="CB4" s="41"/>
      <c r="CC4" s="41"/>
      <c r="CD4" s="41"/>
      <c r="CF4" s="51">
        <f>I4</f>
        <v>277</v>
      </c>
      <c r="CG4" s="78">
        <f t="shared" ref="CG4:DL4" si="5">IF(AG4="",0,$O4*CG$2*VLOOKUP(LEFT(AG4),$B$74:$C$78,2))</f>
        <v>1284.2359828426863</v>
      </c>
      <c r="CH4" s="73">
        <f t="shared" si="5"/>
        <v>779.38954029438833</v>
      </c>
      <c r="CI4" s="73">
        <f t="shared" si="5"/>
        <v>13.86</v>
      </c>
      <c r="CJ4" s="73">
        <f t="shared" si="5"/>
        <v>348.62684241030365</v>
      </c>
      <c r="CK4" s="73">
        <f t="shared" si="5"/>
        <v>154.9148265869365</v>
      </c>
      <c r="CL4" s="73">
        <f t="shared" si="5"/>
        <v>520.39679403254968</v>
      </c>
      <c r="CM4" s="73">
        <f t="shared" si="5"/>
        <v>1807.5738779999999</v>
      </c>
      <c r="CN4" s="73">
        <f t="shared" si="5"/>
        <v>1863.7127911006019</v>
      </c>
      <c r="CO4" s="73">
        <f t="shared" si="5"/>
        <v>20.617111779879618</v>
      </c>
      <c r="CP4" s="73">
        <f t="shared" si="5"/>
        <v>0</v>
      </c>
      <c r="CQ4" s="73">
        <f t="shared" si="5"/>
        <v>20.079922814685315</v>
      </c>
      <c r="CR4" s="73">
        <f t="shared" si="5"/>
        <v>9.3860748251748234</v>
      </c>
      <c r="CS4" s="73">
        <f t="shared" si="5"/>
        <v>11.000240559440559</v>
      </c>
      <c r="CT4" s="73">
        <f t="shared" si="5"/>
        <v>24.832744143356642</v>
      </c>
      <c r="CU4" s="73">
        <f t="shared" si="5"/>
        <v>18.039796678321679</v>
      </c>
      <c r="CV4" s="73">
        <f t="shared" si="5"/>
        <v>794.80842982233503</v>
      </c>
      <c r="CW4" s="73">
        <f t="shared" si="5"/>
        <v>8.2194230769230767</v>
      </c>
      <c r="CX4" s="73">
        <f t="shared" si="5"/>
        <v>6.2713317258883245</v>
      </c>
      <c r="CY4" s="73">
        <f t="shared" si="5"/>
        <v>6.0591936548223355</v>
      </c>
      <c r="CZ4" s="79">
        <f t="shared" si="5"/>
        <v>373.91986751269036</v>
      </c>
      <c r="DA4" s="79">
        <f t="shared" si="5"/>
        <v>4.1907985382631123</v>
      </c>
      <c r="DB4" s="79">
        <f t="shared" si="5"/>
        <v>9.3871096446700513</v>
      </c>
      <c r="DC4" s="79">
        <f t="shared" si="5"/>
        <v>8.4192296954314738</v>
      </c>
      <c r="DD4" s="79">
        <f t="shared" si="5"/>
        <v>10.142851522842641</v>
      </c>
      <c r="DE4" s="79">
        <f t="shared" si="5"/>
        <v>9.7583512690355327</v>
      </c>
      <c r="DF4" s="79">
        <f t="shared" si="5"/>
        <v>9.9704893401015244</v>
      </c>
      <c r="DG4" s="79">
        <f t="shared" si="5"/>
        <v>10.288696446700508</v>
      </c>
      <c r="DH4" s="79">
        <f t="shared" si="5"/>
        <v>10.023523857868021</v>
      </c>
      <c r="DI4" s="79">
        <f t="shared" si="5"/>
        <v>10.113329570345408</v>
      </c>
      <c r="DJ4" s="79">
        <f t="shared" si="5"/>
        <v>7.159659898477158</v>
      </c>
      <c r="DK4" s="79">
        <f t="shared" si="5"/>
        <v>8.7506954314720815</v>
      </c>
      <c r="DL4" s="79">
        <f t="shared" si="5"/>
        <v>8.6181091370558374</v>
      </c>
      <c r="DM4" s="79">
        <f t="shared" ref="DM4:EC4" si="6">IF(BM4="",0,$O4*DM$2*VLOOKUP(LEFT(BM4),$B$74:$C$78,2))</f>
        <v>7.2922461928934021</v>
      </c>
      <c r="DN4" s="79">
        <f t="shared" si="6"/>
        <v>9.9572307106598981</v>
      </c>
      <c r="DO4" s="79">
        <f t="shared" si="6"/>
        <v>10.288696446700508</v>
      </c>
      <c r="DP4" s="79">
        <f t="shared" si="6"/>
        <v>10.341730964467006</v>
      </c>
      <c r="DQ4" s="79">
        <f t="shared" si="6"/>
        <v>9.9771186548223358</v>
      </c>
      <c r="DR4" s="79">
        <f t="shared" si="6"/>
        <v>8.8501351522842633</v>
      </c>
      <c r="DS4" s="79">
        <f t="shared" si="6"/>
        <v>10.480946573604061</v>
      </c>
      <c r="DT4" s="79">
        <f t="shared" si="6"/>
        <v>9.572730456852792</v>
      </c>
      <c r="DU4" s="79">
        <f t="shared" si="6"/>
        <v>10.971515862944164</v>
      </c>
      <c r="DV4" s="79">
        <f t="shared" si="6"/>
        <v>9.9638600253807112</v>
      </c>
      <c r="DW4" s="79">
        <f t="shared" si="6"/>
        <v>10.023523857868021</v>
      </c>
      <c r="DX4" s="79">
        <f t="shared" si="6"/>
        <v>961.59124109075765</v>
      </c>
      <c r="DY4" s="79">
        <f t="shared" si="6"/>
        <v>130.385361928934</v>
      </c>
      <c r="DZ4" s="79">
        <f t="shared" si="6"/>
        <v>1078.9182517443794</v>
      </c>
      <c r="EA4" s="79">
        <f t="shared" si="6"/>
        <v>0</v>
      </c>
      <c r="EB4" s="79">
        <f t="shared" si="6"/>
        <v>0</v>
      </c>
      <c r="EC4" s="79">
        <f t="shared" si="6"/>
        <v>0</v>
      </c>
    </row>
    <row r="5" spans="1:133" s="8" customFormat="1" ht="10" customHeight="1">
      <c r="A5" s="9">
        <f t="shared" ref="A5:A19" si="7">A4+1</f>
        <v>2</v>
      </c>
      <c r="B5" s="61">
        <v>24692</v>
      </c>
      <c r="C5" s="89">
        <v>178151</v>
      </c>
      <c r="D5" s="29">
        <f>$AH$165</f>
        <v>57.210526315789473</v>
      </c>
      <c r="E5" s="62">
        <f t="shared" si="1"/>
        <v>108118</v>
      </c>
      <c r="F5" s="72">
        <f t="shared" si="2"/>
        <v>1889.8270469181234</v>
      </c>
      <c r="G5" s="18"/>
      <c r="H5" s="304"/>
      <c r="I5" s="9">
        <v>1471</v>
      </c>
      <c r="J5" s="126"/>
      <c r="K5" s="7">
        <v>23558</v>
      </c>
      <c r="L5" s="7">
        <v>39083</v>
      </c>
      <c r="M5" s="16">
        <v>139</v>
      </c>
      <c r="N5" s="16">
        <v>28</v>
      </c>
      <c r="O5" s="31">
        <f t="shared" si="3"/>
        <v>0.73684210526315785</v>
      </c>
      <c r="P5" s="135">
        <f t="shared" ref="P5:P68" si="8">M5</f>
        <v>139</v>
      </c>
      <c r="Q5" s="135">
        <f t="shared" ref="Q5:Q68" si="9">N5</f>
        <v>28</v>
      </c>
      <c r="R5" s="135"/>
      <c r="S5" s="135">
        <v>0</v>
      </c>
      <c r="T5" s="101">
        <f t="shared" ref="T5:T68" si="10">SUM(CG5:EC5)</f>
        <v>16276.25261980908</v>
      </c>
      <c r="U5" s="157">
        <f t="shared" ref="U5:U68" si="11">T5/1000/24</f>
        <v>0.67817719249204489</v>
      </c>
      <c r="V5" s="72">
        <f t="shared" ref="V5:V67" si="12">T5/250</f>
        <v>65.105010479236313</v>
      </c>
      <c r="W5" s="18">
        <f t="shared" ref="W5:W67" si="13">0.000052*T5</f>
        <v>0.84636513623007215</v>
      </c>
      <c r="X5" s="18">
        <f t="shared" ref="X5:X68" si="14">1.3*(1-EXP(-0.00000228*T5))</f>
        <v>4.7358641740592899E-2</v>
      </c>
      <c r="Y5" s="18">
        <f t="shared" ref="Y5:Y68" si="15">R5+X5</f>
        <v>4.7358641740592899E-2</v>
      </c>
      <c r="Z5" s="16">
        <f t="shared" ref="Z5:Z68" si="16">P5-W5*0.87-Y5</f>
        <v>138.21630368973925</v>
      </c>
      <c r="AA5" s="16">
        <f t="shared" ref="AA5:AA68" si="17">Q5-W5</f>
        <v>27.153634863769927</v>
      </c>
      <c r="AB5" s="16">
        <f t="shared" ref="AB5:AB60" si="18">IF(CC5&gt;0,Z5,0)</f>
        <v>0</v>
      </c>
      <c r="AC5" s="16">
        <f t="shared" ref="AC5:AC60" si="19">IF(CC5&gt;0,AA5,0)</f>
        <v>0</v>
      </c>
      <c r="AD5" s="16">
        <f t="shared" si="4"/>
        <v>0</v>
      </c>
      <c r="AE5" s="16">
        <f t="shared" si="4"/>
        <v>0</v>
      </c>
      <c r="AF5" s="16"/>
      <c r="AG5" s="9" t="s">
        <v>103</v>
      </c>
      <c r="AH5" s="9" t="s">
        <v>103</v>
      </c>
      <c r="AI5" s="9" t="s">
        <v>103</v>
      </c>
      <c r="AJ5" s="9" t="s">
        <v>103</v>
      </c>
      <c r="AK5" s="9" t="s">
        <v>103</v>
      </c>
      <c r="AL5" s="9" t="s">
        <v>47</v>
      </c>
      <c r="AM5" s="9" t="s">
        <v>47</v>
      </c>
      <c r="AN5" s="9" t="s">
        <v>47</v>
      </c>
      <c r="AO5" s="9" t="s">
        <v>47</v>
      </c>
      <c r="AP5" s="9"/>
      <c r="AQ5" s="9" t="s">
        <v>42</v>
      </c>
      <c r="AR5" s="9" t="s">
        <v>42</v>
      </c>
      <c r="AS5" s="9" t="s">
        <v>42</v>
      </c>
      <c r="AT5" s="9" t="s">
        <v>42</v>
      </c>
      <c r="AU5" s="9" t="s">
        <v>42</v>
      </c>
      <c r="AV5" s="13" t="s">
        <v>42</v>
      </c>
      <c r="AW5" s="13" t="s">
        <v>42</v>
      </c>
      <c r="AX5" s="13" t="s">
        <v>42</v>
      </c>
      <c r="AY5" s="13" t="s">
        <v>42</v>
      </c>
      <c r="AZ5" s="9" t="s">
        <v>42</v>
      </c>
      <c r="BA5" s="9" t="s">
        <v>42</v>
      </c>
      <c r="BB5" s="9" t="s">
        <v>42</v>
      </c>
      <c r="BC5" s="9" t="s">
        <v>42</v>
      </c>
      <c r="BD5" s="9" t="s">
        <v>42</v>
      </c>
      <c r="BE5" s="9" t="s">
        <v>42</v>
      </c>
      <c r="BF5" s="9" t="s">
        <v>42</v>
      </c>
      <c r="BG5" s="9" t="s">
        <v>42</v>
      </c>
      <c r="BH5" s="9" t="s">
        <v>42</v>
      </c>
      <c r="BI5" s="9"/>
      <c r="BJ5" s="9" t="s">
        <v>160</v>
      </c>
      <c r="BK5" s="9" t="s">
        <v>160</v>
      </c>
      <c r="BL5" s="9" t="s">
        <v>160</v>
      </c>
      <c r="BM5" s="9" t="s">
        <v>160</v>
      </c>
      <c r="BN5" s="9" t="s">
        <v>160</v>
      </c>
      <c r="BO5" s="9" t="s">
        <v>160</v>
      </c>
      <c r="BP5" s="9" t="s">
        <v>160</v>
      </c>
      <c r="BQ5" s="9" t="s">
        <v>160</v>
      </c>
      <c r="BR5" s="9" t="s">
        <v>160</v>
      </c>
      <c r="BS5" s="9" t="s">
        <v>160</v>
      </c>
      <c r="BT5" s="9" t="s">
        <v>160</v>
      </c>
      <c r="BU5" s="9" t="s">
        <v>160</v>
      </c>
      <c r="BV5" s="9" t="s">
        <v>160</v>
      </c>
      <c r="BW5" s="9" t="s">
        <v>160</v>
      </c>
      <c r="BX5" s="9" t="s">
        <v>43</v>
      </c>
      <c r="BY5" s="9" t="s">
        <v>43</v>
      </c>
      <c r="BZ5" s="9" t="s">
        <v>43</v>
      </c>
      <c r="CA5" s="9"/>
      <c r="CB5" s="9"/>
      <c r="CC5" s="9"/>
      <c r="CD5" s="9"/>
      <c r="CF5" s="52">
        <f t="shared" ref="CF5:CF67" si="20">I5</f>
        <v>1471</v>
      </c>
      <c r="CG5" s="78">
        <f t="shared" ref="CG5:CG36" si="21">IF(AG5="",0,O5*$CG$2*VLOOKUP(LEFT(AG5),$B$74:$C$78,2))</f>
        <v>2019.1539282428703</v>
      </c>
      <c r="CH5" s="73">
        <f t="shared" ref="CH5:CH36" si="22">IF(AH5="",0,$O5*CH$2*VLOOKUP(LEFT(AH5),$B$74:$C$78,2))</f>
        <v>1225.4036430542778</v>
      </c>
      <c r="CI5" s="73">
        <f t="shared" ref="CI5:CI36" si="23">IF(AI5="",0,$O5*CI$2*VLOOKUP(LEFT(AI5),$B$74:$C$78,2))</f>
        <v>21.56</v>
      </c>
      <c r="CJ5" s="73">
        <f t="shared" ref="CJ5:CJ36" si="24">IF(AJ5="",0,$O5*CJ$2*VLOOKUP(LEFT(AJ5),$B$74:$C$78,2))</f>
        <v>548.13232750689974</v>
      </c>
      <c r="CK5" s="73">
        <f t="shared" ref="CK5:CK36" si="25">IF(AK5="",0,$O5*CK$2*VLOOKUP(LEFT(AK5),$B$74:$C$78,2))</f>
        <v>243.56651333946638</v>
      </c>
      <c r="CL5" s="73">
        <f t="shared" ref="CL5:CL36" si="26">IF(AL5="",0,$O5*CL$2*VLOOKUP(LEFT(AL5),$B$74:$C$78,2))</f>
        <v>809.50612405063293</v>
      </c>
      <c r="CM5" s="73">
        <f t="shared" ref="CM5:CM36" si="27">IF(AM5="",0,$O5*CM$2*VLOOKUP(LEFT(AM5),$B$74:$C$78,2))</f>
        <v>2811.7815880000003</v>
      </c>
      <c r="CN5" s="73">
        <f t="shared" ref="CN5:CN36" si="28">IF(AN5="",0,$O5*CN$2*VLOOKUP(LEFT(AN5),$B$74:$C$78,2))</f>
        <v>2899.1087861564915</v>
      </c>
      <c r="CO5" s="73">
        <f t="shared" ref="CO5:CO36" si="29">IF(AO5="",0,$O5*CO$2*VLOOKUP(LEFT(AO5),$B$74:$C$78,2))</f>
        <v>32.071062768701637</v>
      </c>
      <c r="CP5" s="73">
        <f t="shared" ref="CP5:CP36" si="30">IF(AP5="",0,$O5*CP$2*VLOOKUP(LEFT(AP5),$B$74:$C$78,2))</f>
        <v>0</v>
      </c>
      <c r="CQ5" s="73">
        <f t="shared" ref="CQ5:CQ36" si="31">IF(AQ5="",0,$O5*CQ$2*VLOOKUP(LEFT(AQ5),$B$74:$C$78,2))</f>
        <v>28.62946826923077</v>
      </c>
      <c r="CR5" s="73">
        <f t="shared" ref="CR5:CR36" si="32">IF(AR5="",0,$O5*CR$2*VLOOKUP(LEFT(AR5),$B$74:$C$78,2))</f>
        <v>13.382438461538461</v>
      </c>
      <c r="CS5" s="73">
        <f t="shared" ref="CS5:CS36" si="33">IF(AS5="",0,$O5*CS$2*VLOOKUP(LEFT(AS5),$B$74:$C$78,2))</f>
        <v>15.683876923076923</v>
      </c>
      <c r="CT5" s="73">
        <f t="shared" ref="CT5:CT36" si="34">IF(AT5="",0,$O5*CT$2*VLOOKUP(LEFT(AT5),$B$74:$C$78,2))</f>
        <v>35.405925961538458</v>
      </c>
      <c r="CU5" s="73">
        <f t="shared" ref="CU5:CU36" si="35">IF(AU5="",0,$O5*CU$2*VLOOKUP(LEFT(AU5),$B$74:$C$78,2))</f>
        <v>25.720705769230772</v>
      </c>
      <c r="CV5" s="73">
        <f t="shared" ref="CV5:CV36" si="36">IF(AV5="",0,$O5*CV$2*VLOOKUP(LEFT(AV5),$B$74:$C$78,2))</f>
        <v>1236.3686686125211</v>
      </c>
      <c r="CW5" s="73">
        <f t="shared" ref="CW5:CW36" si="37">IF(AW5="",0,$O5*CW$2*VLOOKUP(LEFT(AW5),$B$74:$C$78,2))</f>
        <v>12.785769230769231</v>
      </c>
      <c r="CX5" s="73">
        <f t="shared" ref="CX5:CX36" si="38">IF(AX5="",0,$O5*CX$2*VLOOKUP(LEFT(AX5),$B$74:$C$78,2))</f>
        <v>9.7554049069373949</v>
      </c>
      <c r="CY5" s="73">
        <f t="shared" ref="CY5:CY36" si="39">IF(AY5="",0,$O5*CY$2*VLOOKUP(LEFT(AY5),$B$74:$C$78,2))</f>
        <v>9.4254123519458535</v>
      </c>
      <c r="CZ5" s="80">
        <f t="shared" ref="CZ5:CZ36" si="40">IF(AZ5="",0,$O5*CZ$2*VLOOKUP(LEFT(AZ5),$B$74:$C$78,2))</f>
        <v>581.65312724196281</v>
      </c>
      <c r="DA5" s="80">
        <f t="shared" ref="DA5:DA36" si="41">IF(BA5="",0,$O5*DA$2*VLOOKUP(LEFT(BA5),$B$74:$C$78,2))</f>
        <v>6.5190199484092863</v>
      </c>
      <c r="DB5" s="80">
        <f t="shared" ref="DB5:DB36" si="42">IF(BB5="",0,$O5*DB$2*VLOOKUP(LEFT(BB5),$B$74:$C$78,2))</f>
        <v>14.602170558375636</v>
      </c>
      <c r="DC5" s="80">
        <f t="shared" ref="DC5:DC36" si="43">IF(BC5="",0,$O5*DC$2*VLOOKUP(LEFT(BC5),$B$74:$C$78,2))</f>
        <v>13.096579526226735</v>
      </c>
      <c r="DD5" s="80">
        <f t="shared" ref="DD5:DD36" si="44">IF(BD5="",0,$O5*DD$2*VLOOKUP(LEFT(BD5),$B$74:$C$78,2))</f>
        <v>15.777769035532994</v>
      </c>
      <c r="DE5" s="80">
        <f t="shared" ref="DE5:DE36" si="45">IF(BE5="",0,$O5*DE$2*VLOOKUP(LEFT(BE5),$B$74:$C$78,2))</f>
        <v>15.17965752961083</v>
      </c>
      <c r="DF5" s="80">
        <f t="shared" ref="DF5:DF29" si="46">IF(BF5="",0,$O5*DF$2*VLOOKUP(LEFT(BF5),$B$74:$C$78,2))</f>
        <v>15.50965008460237</v>
      </c>
      <c r="DG5" s="80">
        <f t="shared" ref="DG5:DG36" si="47">IF(BG5="",0,$O5*DG$2*VLOOKUP(LEFT(BG5),$B$74:$C$78,2))</f>
        <v>16.004638917089679</v>
      </c>
      <c r="DH5" s="80">
        <f t="shared" ref="DH5:DH36" si="48">IF(BH5="",0,$O5*DH$2*VLOOKUP(LEFT(BH5),$B$74:$C$78,2))</f>
        <v>15.592148223350252</v>
      </c>
      <c r="DI5" s="80">
        <f t="shared" ref="DI5:DI36" si="49">IF(BI5="",0,$O5*DI$2*VLOOKUP(LEFT(BI5),$B$74:$C$78,2))</f>
        <v>0</v>
      </c>
      <c r="DJ5" s="80">
        <f t="shared" ref="DJ5:DJ36" si="50">IF(BJ5="",0,$O5*DJ$2*VLOOKUP(LEFT(BJ5),$B$74:$C$78,2))</f>
        <v>11.256852791878172</v>
      </c>
      <c r="DK5" s="80">
        <f t="shared" ref="DK5:DK36" si="51">IF(BK5="",0,$O5*DK$2*VLOOKUP(LEFT(BK5),$B$74:$C$78,2))</f>
        <v>13.758375634517767</v>
      </c>
      <c r="DL5" s="80">
        <f t="shared" ref="DL5:DL36" si="52">IF(BL5="",0,$O5*DL$2*VLOOKUP(LEFT(BL5),$B$74:$C$78,2))</f>
        <v>13.549915397631132</v>
      </c>
      <c r="DM5" s="80">
        <f t="shared" ref="DM5:DM36" si="53">IF(BM5="",0,$O5*DM$2*VLOOKUP(LEFT(BM5),$B$74:$C$78,2))</f>
        <v>11.465313028764806</v>
      </c>
      <c r="DN5" s="80">
        <f t="shared" ref="DN5:DN36" si="54">IF(BN5="",0,$O5*DN$2*VLOOKUP(LEFT(BN5),$B$74:$C$78,2))</f>
        <v>15.655363790186124</v>
      </c>
      <c r="DO5" s="80">
        <f t="shared" ref="DO5:DO36" si="55">IF(BO5="",0,$O5*DO$2*VLOOKUP(LEFT(BO5),$B$74:$C$78,2))</f>
        <v>16.176514382402704</v>
      </c>
      <c r="DP5" s="80">
        <f t="shared" ref="DP5:DP36" si="56">IF(BP5="",0,$O5*DP$2*VLOOKUP(LEFT(BP5),$B$74:$C$78,2))</f>
        <v>16.25989847715736</v>
      </c>
      <c r="DQ5" s="80">
        <f t="shared" ref="DQ5:DQ36" si="57">IF(BQ5="",0,$O5*DQ$2*VLOOKUP(LEFT(BQ5),$B$74:$C$78,2))</f>
        <v>15.686632825719121</v>
      </c>
      <c r="DR5" s="80">
        <f t="shared" ref="DR5:DR36" si="58">IF(BR5="",0,$O5*DR$2*VLOOKUP(LEFT(BR5),$B$74:$C$78,2))</f>
        <v>13.91472081218274</v>
      </c>
      <c r="DS5" s="80">
        <f t="shared" ref="DS5:DS36" si="59">IF(BS5="",0,$O5*DS$2*VLOOKUP(LEFT(BS5),$B$74:$C$78,2))</f>
        <v>16.478781725888325</v>
      </c>
      <c r="DT5" s="80">
        <f t="shared" ref="DT5:DT36" si="60">IF(BT5="",0,$O5*DT$2*VLOOKUP(LEFT(BT5),$B$74:$C$78,2))</f>
        <v>15.050829103214888</v>
      </c>
      <c r="DU5" s="80">
        <f t="shared" ref="DU5:DU36" si="61">IF(BU5="",0,$O5*DU$2*VLOOKUP(LEFT(BU5),$B$74:$C$78,2))</f>
        <v>17.250084602368865</v>
      </c>
      <c r="DV5" s="80">
        <f t="shared" ref="DV5:DV36" si="62">IF(BV5="",0,$O5*DV$2*VLOOKUP(LEFT(BV5),$B$74:$C$78,2))</f>
        <v>15.665786802030459</v>
      </c>
      <c r="DW5" s="80">
        <f t="shared" ref="DW5:DW36" si="63">IF(BW5="",0,$O5*DW$2*VLOOKUP(LEFT(BW5),$B$74:$C$78,2))</f>
        <v>15.759593908629439</v>
      </c>
      <c r="DX5" s="80">
        <f t="shared" ref="DX5:DX36" si="64">IF(BX5="",0,$O5*DX$2*VLOOKUP(LEFT(BX5),$B$74:$C$78,2))</f>
        <v>1495.8085972522899</v>
      </c>
      <c r="DY5" s="80">
        <f t="shared" ref="DY5:DY36" si="65">IF(BY5="",0,$O5*DY$2*VLOOKUP(LEFT(BY5),$B$74:$C$78,2))</f>
        <v>202.82167411167515</v>
      </c>
      <c r="DZ5" s="80">
        <f t="shared" ref="DZ5:DZ36" si="66">IF(BZ5="",0,$O5*DZ$2*VLOOKUP(LEFT(BZ5),$B$74:$C$78,2))</f>
        <v>1678.3172804912567</v>
      </c>
      <c r="EA5" s="80">
        <f t="shared" ref="EA5:EA36" si="67">IF(CA5="",0,$O5*EA$2*VLOOKUP(LEFT(CA5),$B$74:$C$78,2))</f>
        <v>0</v>
      </c>
      <c r="EB5" s="80">
        <f t="shared" ref="EB5:EB36" si="68">IF(CB5="",0,$O5*EB$2*VLOOKUP(LEFT(CB5),$B$74:$C$78,2))</f>
        <v>0</v>
      </c>
      <c r="EC5" s="80">
        <f t="shared" ref="EC5:EC36" si="69">IF(CC5="",0,$O5*EC$2*VLOOKUP(LEFT(CC5),$B$74:$C$78,2))</f>
        <v>0</v>
      </c>
    </row>
    <row r="6" spans="1:133" s="8" customFormat="1" ht="10" customHeight="1">
      <c r="A6" s="9">
        <f t="shared" si="7"/>
        <v>3</v>
      </c>
      <c r="B6" s="61">
        <v>25382</v>
      </c>
      <c r="C6" s="62">
        <v>286269</v>
      </c>
      <c r="D6" s="30">
        <f>$AI$165</f>
        <v>56.210526315789473</v>
      </c>
      <c r="E6" s="62">
        <f t="shared" si="1"/>
        <v>1869</v>
      </c>
      <c r="F6" s="72">
        <f t="shared" si="2"/>
        <v>33.25</v>
      </c>
      <c r="G6" s="18"/>
      <c r="H6" s="304"/>
      <c r="I6" s="9">
        <v>4968</v>
      </c>
      <c r="J6" s="134" t="s">
        <v>153</v>
      </c>
      <c r="K6" s="7">
        <v>23558</v>
      </c>
      <c r="L6" s="7">
        <v>39084</v>
      </c>
      <c r="M6" s="16">
        <v>192</v>
      </c>
      <c r="N6" s="16">
        <v>38</v>
      </c>
      <c r="O6" s="31">
        <f t="shared" si="3"/>
        <v>1</v>
      </c>
      <c r="P6" s="135">
        <f t="shared" si="8"/>
        <v>192</v>
      </c>
      <c r="Q6" s="135">
        <f t="shared" si="9"/>
        <v>38</v>
      </c>
      <c r="R6" s="135"/>
      <c r="S6" s="135">
        <v>0</v>
      </c>
      <c r="T6" s="101">
        <f t="shared" si="10"/>
        <v>24053.513108002626</v>
      </c>
      <c r="U6" s="157">
        <f t="shared" si="11"/>
        <v>1.0022297128334428</v>
      </c>
      <c r="V6" s="72">
        <f t="shared" si="12"/>
        <v>96.214052432010504</v>
      </c>
      <c r="W6" s="18">
        <f t="shared" si="13"/>
        <v>1.2507826816161365</v>
      </c>
      <c r="X6" s="18">
        <f t="shared" si="14"/>
        <v>6.9374896418299151E-2</v>
      </c>
      <c r="Y6" s="18">
        <f t="shared" si="15"/>
        <v>6.9374896418299151E-2</v>
      </c>
      <c r="Z6" s="16">
        <f t="shared" si="16"/>
        <v>190.84244417057565</v>
      </c>
      <c r="AA6" s="16">
        <f t="shared" si="17"/>
        <v>36.749217318383863</v>
      </c>
      <c r="AB6" s="16">
        <f t="shared" si="18"/>
        <v>0</v>
      </c>
      <c r="AC6" s="16">
        <f t="shared" si="19"/>
        <v>0</v>
      </c>
      <c r="AD6" s="16">
        <f t="shared" si="4"/>
        <v>0</v>
      </c>
      <c r="AE6" s="16">
        <f t="shared" si="4"/>
        <v>0</v>
      </c>
      <c r="AF6" s="16"/>
      <c r="AG6" s="9" t="s">
        <v>239</v>
      </c>
      <c r="AH6" s="9" t="s">
        <v>50</v>
      </c>
      <c r="AI6" s="9" t="s">
        <v>50</v>
      </c>
      <c r="AJ6" s="9" t="s">
        <v>50</v>
      </c>
      <c r="AK6" s="9" t="s">
        <v>50</v>
      </c>
      <c r="AL6" s="9" t="s">
        <v>50</v>
      </c>
      <c r="AM6" s="9" t="s">
        <v>50</v>
      </c>
      <c r="AN6" s="9" t="s">
        <v>50</v>
      </c>
      <c r="AO6" s="9" t="s">
        <v>50</v>
      </c>
      <c r="AP6" s="9" t="s">
        <v>50</v>
      </c>
      <c r="AQ6" s="9" t="s">
        <v>50</v>
      </c>
      <c r="AR6" s="9" t="s">
        <v>50</v>
      </c>
      <c r="AS6" s="9" t="s">
        <v>50</v>
      </c>
      <c r="AT6" s="9" t="s">
        <v>50</v>
      </c>
      <c r="AU6" s="9" t="s">
        <v>50</v>
      </c>
      <c r="AV6" s="13" t="s">
        <v>50</v>
      </c>
      <c r="AW6" s="13" t="s">
        <v>50</v>
      </c>
      <c r="AX6" s="13" t="s">
        <v>50</v>
      </c>
      <c r="AY6" s="13" t="s">
        <v>50</v>
      </c>
      <c r="AZ6" s="9" t="s">
        <v>50</v>
      </c>
      <c r="BA6" s="9" t="s">
        <v>50</v>
      </c>
      <c r="BB6" s="9" t="s">
        <v>50</v>
      </c>
      <c r="BC6" s="9" t="s">
        <v>50</v>
      </c>
      <c r="BD6" s="9" t="s">
        <v>50</v>
      </c>
      <c r="BE6" s="9" t="s">
        <v>50</v>
      </c>
      <c r="BF6" s="9"/>
      <c r="BG6" s="9" t="s">
        <v>163</v>
      </c>
      <c r="BH6" s="9" t="s">
        <v>163</v>
      </c>
      <c r="BI6" s="9" t="s">
        <v>163</v>
      </c>
      <c r="BJ6" s="9" t="s">
        <v>163</v>
      </c>
      <c r="BK6" s="9" t="s">
        <v>163</v>
      </c>
      <c r="BL6" s="9" t="s">
        <v>163</v>
      </c>
      <c r="BM6" s="9" t="s">
        <v>163</v>
      </c>
      <c r="BN6" s="9" t="s">
        <v>163</v>
      </c>
      <c r="BO6" s="9" t="s">
        <v>163</v>
      </c>
      <c r="BP6" s="9" t="s">
        <v>163</v>
      </c>
      <c r="BQ6" s="9" t="s">
        <v>163</v>
      </c>
      <c r="BR6" s="9" t="s">
        <v>163</v>
      </c>
      <c r="BS6" s="9" t="s">
        <v>163</v>
      </c>
      <c r="BT6" s="9" t="s">
        <v>163</v>
      </c>
      <c r="BU6" s="9" t="s">
        <v>163</v>
      </c>
      <c r="BV6" s="9" t="s">
        <v>163</v>
      </c>
      <c r="BW6" s="9" t="s">
        <v>163</v>
      </c>
      <c r="BX6" s="9" t="s">
        <v>163</v>
      </c>
      <c r="BY6" s="9" t="s">
        <v>163</v>
      </c>
      <c r="BZ6" s="9" t="s">
        <v>163</v>
      </c>
      <c r="CA6" s="9"/>
      <c r="CB6" s="9"/>
      <c r="CC6" s="9"/>
      <c r="CD6" s="9"/>
      <c r="CF6" s="52">
        <f t="shared" si="20"/>
        <v>4968</v>
      </c>
      <c r="CG6" s="78">
        <f t="shared" si="21"/>
        <v>4106.3723553817845</v>
      </c>
      <c r="CH6" s="73">
        <f t="shared" si="22"/>
        <v>1663.0478012879487</v>
      </c>
      <c r="CI6" s="73">
        <f t="shared" si="23"/>
        <v>29.26</v>
      </c>
      <c r="CJ6" s="73">
        <f t="shared" si="24"/>
        <v>743.89387304507829</v>
      </c>
      <c r="CK6" s="73">
        <f t="shared" si="25"/>
        <v>330.55455381784731</v>
      </c>
      <c r="CL6" s="73">
        <f t="shared" si="26"/>
        <v>1110.4135985533455</v>
      </c>
      <c r="CM6" s="73">
        <f t="shared" si="27"/>
        <v>3856.9695999999999</v>
      </c>
      <c r="CN6" s="73">
        <f t="shared" si="28"/>
        <v>3976.7578331900258</v>
      </c>
      <c r="CO6" s="73">
        <f t="shared" si="29"/>
        <v>43.992433361994841</v>
      </c>
      <c r="CP6" s="73">
        <f t="shared" si="30"/>
        <v>27.352131147540984</v>
      </c>
      <c r="CQ6" s="73">
        <f t="shared" si="31"/>
        <v>39.271538461538462</v>
      </c>
      <c r="CR6" s="73">
        <f t="shared" si="32"/>
        <v>18.356923076923078</v>
      </c>
      <c r="CS6" s="73">
        <f t="shared" si="33"/>
        <v>21.513846153846153</v>
      </c>
      <c r="CT6" s="73">
        <f t="shared" si="34"/>
        <v>48.566923076923075</v>
      </c>
      <c r="CU6" s="73">
        <f t="shared" si="35"/>
        <v>35.281538461538467</v>
      </c>
      <c r="CV6" s="73">
        <f t="shared" si="36"/>
        <v>1695.9483587140439</v>
      </c>
      <c r="CW6" s="73">
        <f t="shared" si="37"/>
        <v>17.53846153846154</v>
      </c>
      <c r="CX6" s="73">
        <f t="shared" si="38"/>
        <v>13.381658206429782</v>
      </c>
      <c r="CY6" s="73">
        <f t="shared" si="39"/>
        <v>12.929001692047377</v>
      </c>
      <c r="CZ6" s="80">
        <f t="shared" si="40"/>
        <v>797.86368866328269</v>
      </c>
      <c r="DA6" s="80">
        <f t="shared" si="41"/>
        <v>8.9422527944969907</v>
      </c>
      <c r="DB6" s="80">
        <f t="shared" si="42"/>
        <v>20.030050761421322</v>
      </c>
      <c r="DC6" s="80">
        <f t="shared" si="43"/>
        <v>17.964805414551609</v>
      </c>
      <c r="DD6" s="80">
        <f t="shared" si="44"/>
        <v>21.64263959390863</v>
      </c>
      <c r="DE6" s="80">
        <f t="shared" si="45"/>
        <v>20.822199661590524</v>
      </c>
      <c r="DF6" s="80">
        <f t="shared" si="46"/>
        <v>0</v>
      </c>
      <c r="DG6" s="80">
        <f t="shared" si="47"/>
        <v>23.697674450084602</v>
      </c>
      <c r="DH6" s="80">
        <f t="shared" si="48"/>
        <v>23.086909644670051</v>
      </c>
      <c r="DI6" s="80">
        <f t="shared" si="49"/>
        <v>23.293756697556866</v>
      </c>
      <c r="DJ6" s="80">
        <f t="shared" si="50"/>
        <v>16.490649746192894</v>
      </c>
      <c r="DK6" s="80">
        <f t="shared" si="51"/>
        <v>20.155238578680205</v>
      </c>
      <c r="DL6" s="80">
        <f t="shared" si="52"/>
        <v>19.849856175972924</v>
      </c>
      <c r="DM6" s="80">
        <f t="shared" si="53"/>
        <v>16.796032148900171</v>
      </c>
      <c r="DN6" s="80">
        <f t="shared" si="54"/>
        <v>22.934218443316411</v>
      </c>
      <c r="DO6" s="80">
        <f t="shared" si="55"/>
        <v>23.697674450084602</v>
      </c>
      <c r="DP6" s="80">
        <f t="shared" si="56"/>
        <v>23.819827411167513</v>
      </c>
      <c r="DQ6" s="80">
        <f t="shared" si="57"/>
        <v>22.980025803722505</v>
      </c>
      <c r="DR6" s="80">
        <f t="shared" si="58"/>
        <v>20.384275380710658</v>
      </c>
      <c r="DS6" s="80">
        <f t="shared" si="59"/>
        <v>24.140478934010154</v>
      </c>
      <c r="DT6" s="80">
        <f t="shared" si="60"/>
        <v>22.048609475465312</v>
      </c>
      <c r="DU6" s="80">
        <f t="shared" si="61"/>
        <v>25.270393824027074</v>
      </c>
      <c r="DV6" s="80">
        <f t="shared" si="62"/>
        <v>22.949487563451779</v>
      </c>
      <c r="DW6" s="80">
        <f t="shared" si="63"/>
        <v>23.086909644670051</v>
      </c>
      <c r="DX6" s="80">
        <f t="shared" si="64"/>
        <v>2214.8069294754373</v>
      </c>
      <c r="DY6" s="80">
        <f t="shared" si="65"/>
        <v>300.31305482233506</v>
      </c>
      <c r="DZ6" s="80">
        <f t="shared" si="66"/>
        <v>2485.043039275603</v>
      </c>
      <c r="EA6" s="80">
        <f t="shared" si="67"/>
        <v>0</v>
      </c>
      <c r="EB6" s="80">
        <f t="shared" si="68"/>
        <v>0</v>
      </c>
      <c r="EC6" s="80">
        <f t="shared" si="69"/>
        <v>0</v>
      </c>
    </row>
    <row r="7" spans="1:133" s="8" customFormat="1" ht="10" customHeight="1">
      <c r="A7" s="9">
        <f t="shared" si="7"/>
        <v>4</v>
      </c>
      <c r="B7" s="61">
        <v>25400</v>
      </c>
      <c r="C7" s="62">
        <v>288138</v>
      </c>
      <c r="D7" s="29">
        <f>$AJ$165</f>
        <v>57.210526315789473</v>
      </c>
      <c r="E7" s="62">
        <f t="shared" si="1"/>
        <v>48362</v>
      </c>
      <c r="F7" s="72">
        <f t="shared" si="2"/>
        <v>845.33394664213438</v>
      </c>
      <c r="G7" s="18"/>
      <c r="H7" s="304"/>
      <c r="I7" s="9">
        <v>4970</v>
      </c>
      <c r="J7" s="134" t="s">
        <v>153</v>
      </c>
      <c r="K7" s="7">
        <v>23558</v>
      </c>
      <c r="L7" s="7">
        <v>39085</v>
      </c>
      <c r="M7" s="16">
        <v>191</v>
      </c>
      <c r="N7" s="16">
        <v>38</v>
      </c>
      <c r="O7" s="31">
        <f t="shared" si="3"/>
        <v>1</v>
      </c>
      <c r="P7" s="135">
        <f t="shared" si="8"/>
        <v>191</v>
      </c>
      <c r="Q7" s="135">
        <f t="shared" si="9"/>
        <v>38</v>
      </c>
      <c r="R7" s="135"/>
      <c r="S7" s="135">
        <v>0</v>
      </c>
      <c r="T7" s="101">
        <f t="shared" si="10"/>
        <v>24344.534057907262</v>
      </c>
      <c r="U7" s="157">
        <f t="shared" si="11"/>
        <v>1.0143555857461359</v>
      </c>
      <c r="V7" s="72">
        <f t="shared" si="12"/>
        <v>97.378136231629043</v>
      </c>
      <c r="W7" s="18">
        <f t="shared" si="13"/>
        <v>1.2659157710111775</v>
      </c>
      <c r="X7" s="18">
        <f t="shared" si="14"/>
        <v>7.019117950060097E-2</v>
      </c>
      <c r="Y7" s="18">
        <f t="shared" si="15"/>
        <v>7.019117950060097E-2</v>
      </c>
      <c r="Z7" s="16">
        <f t="shared" si="16"/>
        <v>189.82846209971967</v>
      </c>
      <c r="AA7" s="16">
        <f t="shared" si="17"/>
        <v>36.73408422898882</v>
      </c>
      <c r="AB7" s="16">
        <f t="shared" si="18"/>
        <v>0</v>
      </c>
      <c r="AC7" s="16">
        <f t="shared" si="19"/>
        <v>0</v>
      </c>
      <c r="AD7" s="16">
        <f t="shared" si="4"/>
        <v>0</v>
      </c>
      <c r="AE7" s="16">
        <f t="shared" si="4"/>
        <v>0</v>
      </c>
      <c r="AF7" s="16"/>
      <c r="AG7" s="9" t="s">
        <v>51</v>
      </c>
      <c r="AH7" s="9" t="s">
        <v>51</v>
      </c>
      <c r="AI7" s="9" t="s">
        <v>51</v>
      </c>
      <c r="AJ7" s="9" t="s">
        <v>51</v>
      </c>
      <c r="AK7" s="9" t="s">
        <v>51</v>
      </c>
      <c r="AL7" s="9" t="s">
        <v>51</v>
      </c>
      <c r="AM7" s="9" t="s">
        <v>51</v>
      </c>
      <c r="AN7" s="9" t="s">
        <v>51</v>
      </c>
      <c r="AO7" s="9" t="s">
        <v>51</v>
      </c>
      <c r="AP7" s="9" t="s">
        <v>51</v>
      </c>
      <c r="AQ7" s="9"/>
      <c r="AR7" s="9"/>
      <c r="AS7" s="9" t="s">
        <v>52</v>
      </c>
      <c r="AT7" s="9" t="s">
        <v>52</v>
      </c>
      <c r="AU7" s="9" t="s">
        <v>52</v>
      </c>
      <c r="AV7" s="13" t="s">
        <v>52</v>
      </c>
      <c r="AW7" s="13"/>
      <c r="AX7" s="13"/>
      <c r="AY7" s="13"/>
      <c r="AZ7" s="9" t="s">
        <v>52</v>
      </c>
      <c r="BA7" s="9" t="s">
        <v>52</v>
      </c>
      <c r="BB7" s="9" t="s">
        <v>52</v>
      </c>
      <c r="BC7" s="9" t="s">
        <v>52</v>
      </c>
      <c r="BD7" s="9" t="s">
        <v>52</v>
      </c>
      <c r="BE7" s="9"/>
      <c r="BF7" s="9" t="s">
        <v>50</v>
      </c>
      <c r="BG7" s="9" t="s">
        <v>50</v>
      </c>
      <c r="BH7" s="9" t="s">
        <v>50</v>
      </c>
      <c r="BI7" s="9" t="s">
        <v>50</v>
      </c>
      <c r="BJ7" s="9" t="s">
        <v>50</v>
      </c>
      <c r="BK7" s="9" t="s">
        <v>50</v>
      </c>
      <c r="BL7" s="9" t="s">
        <v>50</v>
      </c>
      <c r="BM7" s="9" t="s">
        <v>50</v>
      </c>
      <c r="BN7" s="9" t="s">
        <v>50</v>
      </c>
      <c r="BO7" s="9" t="s">
        <v>50</v>
      </c>
      <c r="BP7" s="9" t="s">
        <v>50</v>
      </c>
      <c r="BQ7" s="9" t="s">
        <v>50</v>
      </c>
      <c r="BR7" s="9" t="s">
        <v>50</v>
      </c>
      <c r="BS7" s="9" t="s">
        <v>50</v>
      </c>
      <c r="BT7" s="9" t="s">
        <v>50</v>
      </c>
      <c r="BU7" s="9" t="s">
        <v>50</v>
      </c>
      <c r="BV7" s="9" t="s">
        <v>50</v>
      </c>
      <c r="BW7" s="9" t="s">
        <v>50</v>
      </c>
      <c r="BX7" s="9" t="s">
        <v>50</v>
      </c>
      <c r="BY7" s="9" t="s">
        <v>50</v>
      </c>
      <c r="BZ7" s="9" t="s">
        <v>50</v>
      </c>
      <c r="CA7" s="9"/>
      <c r="CB7" s="9"/>
      <c r="CC7" s="9"/>
      <c r="CD7" s="9"/>
      <c r="CF7" s="52">
        <f t="shared" si="20"/>
        <v>4970</v>
      </c>
      <c r="CG7" s="78">
        <f t="shared" si="21"/>
        <v>2957.9457802207912</v>
      </c>
      <c r="CH7" s="73">
        <f t="shared" si="22"/>
        <v>1795.1467118675253</v>
      </c>
      <c r="CI7" s="73">
        <f t="shared" si="23"/>
        <v>31.584174999999998</v>
      </c>
      <c r="CJ7" s="73">
        <f t="shared" si="24"/>
        <v>802.98271591536343</v>
      </c>
      <c r="CK7" s="73">
        <f t="shared" si="25"/>
        <v>356.81110303587855</v>
      </c>
      <c r="CL7" s="73">
        <f t="shared" si="26"/>
        <v>1198.6157696202531</v>
      </c>
      <c r="CM7" s="73">
        <f t="shared" si="27"/>
        <v>4163.3357079999996</v>
      </c>
      <c r="CN7" s="73">
        <f t="shared" si="28"/>
        <v>4292.6389383490969</v>
      </c>
      <c r="CO7" s="73">
        <f t="shared" si="29"/>
        <v>47.486832330180562</v>
      </c>
      <c r="CP7" s="73">
        <f t="shared" si="30"/>
        <v>29.524760655737705</v>
      </c>
      <c r="CQ7" s="73">
        <f t="shared" si="31"/>
        <v>0</v>
      </c>
      <c r="CR7" s="73">
        <f t="shared" si="32"/>
        <v>0</v>
      </c>
      <c r="CS7" s="73">
        <f t="shared" si="33"/>
        <v>29.579093706293705</v>
      </c>
      <c r="CT7" s="73">
        <f t="shared" si="34"/>
        <v>66.774000262237763</v>
      </c>
      <c r="CU7" s="73">
        <f t="shared" si="35"/>
        <v>48.508106118881123</v>
      </c>
      <c r="CV7" s="73">
        <f t="shared" si="36"/>
        <v>2331.7362718274112</v>
      </c>
      <c r="CW7" s="73">
        <f t="shared" si="37"/>
        <v>0</v>
      </c>
      <c r="CX7" s="73">
        <f t="shared" si="38"/>
        <v>0</v>
      </c>
      <c r="CY7" s="73">
        <f t="shared" si="39"/>
        <v>0</v>
      </c>
      <c r="CZ7" s="80">
        <f t="shared" si="40"/>
        <v>1096.9719055837563</v>
      </c>
      <c r="DA7" s="80">
        <f t="shared" si="41"/>
        <v>12.294581427343079</v>
      </c>
      <c r="DB7" s="80">
        <f t="shared" si="42"/>
        <v>27.539043654822336</v>
      </c>
      <c r="DC7" s="80">
        <f t="shared" si="43"/>
        <v>24.699565989847716</v>
      </c>
      <c r="DD7" s="80">
        <f t="shared" si="44"/>
        <v>29.756170050761423</v>
      </c>
      <c r="DE7" s="80">
        <f t="shared" si="45"/>
        <v>0</v>
      </c>
      <c r="DF7" s="80">
        <f t="shared" si="46"/>
        <v>21.274856175972928</v>
      </c>
      <c r="DG7" s="80">
        <f t="shared" si="47"/>
        <v>21.953840947546531</v>
      </c>
      <c r="DH7" s="80">
        <f t="shared" si="48"/>
        <v>21.388020304568528</v>
      </c>
      <c r="DI7" s="80">
        <f t="shared" si="49"/>
        <v>21.579646166807077</v>
      </c>
      <c r="DJ7" s="80">
        <f t="shared" si="50"/>
        <v>15.277157360406093</v>
      </c>
      <c r="DK7" s="80">
        <f t="shared" si="51"/>
        <v>18.672081218274112</v>
      </c>
      <c r="DL7" s="80">
        <f t="shared" si="52"/>
        <v>18.38917089678511</v>
      </c>
      <c r="DM7" s="80">
        <f t="shared" si="53"/>
        <v>15.560067681895095</v>
      </c>
      <c r="DN7" s="80">
        <f t="shared" si="54"/>
        <v>21.246565143824025</v>
      </c>
      <c r="DO7" s="80">
        <f t="shared" si="55"/>
        <v>21.953840947546531</v>
      </c>
      <c r="DP7" s="80">
        <f t="shared" si="56"/>
        <v>22.067005076142134</v>
      </c>
      <c r="DQ7" s="80">
        <f t="shared" si="57"/>
        <v>21.289001692047378</v>
      </c>
      <c r="DR7" s="80">
        <f t="shared" si="58"/>
        <v>18.884263959390861</v>
      </c>
      <c r="DS7" s="80">
        <f t="shared" si="59"/>
        <v>22.364060913705586</v>
      </c>
      <c r="DT7" s="80">
        <f t="shared" si="60"/>
        <v>20.426125211505923</v>
      </c>
      <c r="DU7" s="80">
        <f t="shared" si="61"/>
        <v>23.410829103214891</v>
      </c>
      <c r="DV7" s="80">
        <f t="shared" si="62"/>
        <v>21.260710659898479</v>
      </c>
      <c r="DW7" s="80">
        <f t="shared" si="63"/>
        <v>21.388020304568528</v>
      </c>
      <c r="DX7" s="80">
        <f t="shared" si="64"/>
        <v>2051.8266111573689</v>
      </c>
      <c r="DY7" s="80">
        <f t="shared" si="65"/>
        <v>278.21401015228429</v>
      </c>
      <c r="DZ7" s="80">
        <f t="shared" si="66"/>
        <v>2302.1769392173182</v>
      </c>
      <c r="EA7" s="80">
        <f t="shared" si="67"/>
        <v>0</v>
      </c>
      <c r="EB7" s="80">
        <f t="shared" si="68"/>
        <v>0</v>
      </c>
      <c r="EC7" s="80">
        <f t="shared" si="69"/>
        <v>0</v>
      </c>
    </row>
    <row r="8" spans="1:133" s="8" customFormat="1" ht="10" customHeight="1">
      <c r="A8" s="9">
        <f t="shared" si="7"/>
        <v>5</v>
      </c>
      <c r="B8" s="61">
        <v>25724</v>
      </c>
      <c r="C8" s="62">
        <v>336500</v>
      </c>
      <c r="D8" s="29">
        <f>$AK$165</f>
        <v>57.210526315789473</v>
      </c>
      <c r="E8" s="62">
        <f t="shared" si="1"/>
        <v>21490</v>
      </c>
      <c r="F8" s="72">
        <f t="shared" si="2"/>
        <v>375.63017479300828</v>
      </c>
      <c r="G8" s="18"/>
      <c r="H8" s="304"/>
      <c r="I8" s="9">
        <v>5472</v>
      </c>
      <c r="J8" s="134" t="s">
        <v>153</v>
      </c>
      <c r="K8" s="7">
        <v>23558</v>
      </c>
      <c r="L8" s="7">
        <v>39086</v>
      </c>
      <c r="M8" s="16">
        <v>191</v>
      </c>
      <c r="N8" s="16">
        <v>38</v>
      </c>
      <c r="O8" s="31">
        <f t="shared" si="3"/>
        <v>1</v>
      </c>
      <c r="P8" s="135">
        <f t="shared" si="8"/>
        <v>191</v>
      </c>
      <c r="Q8" s="135">
        <f t="shared" si="9"/>
        <v>38</v>
      </c>
      <c r="R8" s="135"/>
      <c r="S8" s="135">
        <v>0</v>
      </c>
      <c r="T8" s="101">
        <f t="shared" si="10"/>
        <v>22294.612305661922</v>
      </c>
      <c r="U8" s="157">
        <f t="shared" si="11"/>
        <v>0.92894217940258006</v>
      </c>
      <c r="V8" s="72">
        <f t="shared" si="12"/>
        <v>89.178449222647686</v>
      </c>
      <c r="W8" s="18">
        <f t="shared" si="13"/>
        <v>1.1593198398944198</v>
      </c>
      <c r="X8" s="18">
        <f t="shared" si="14"/>
        <v>6.4429819180225723E-2</v>
      </c>
      <c r="Y8" s="18">
        <f t="shared" si="15"/>
        <v>6.4429819180225723E-2</v>
      </c>
      <c r="Z8" s="16">
        <f t="shared" si="16"/>
        <v>189.92696192011164</v>
      </c>
      <c r="AA8" s="16">
        <f t="shared" si="17"/>
        <v>36.840680160105578</v>
      </c>
      <c r="AB8" s="16">
        <f t="shared" si="18"/>
        <v>0</v>
      </c>
      <c r="AC8" s="16">
        <f t="shared" si="19"/>
        <v>0</v>
      </c>
      <c r="AD8" s="16">
        <f t="shared" si="4"/>
        <v>0</v>
      </c>
      <c r="AE8" s="16">
        <f t="shared" si="4"/>
        <v>0</v>
      </c>
      <c r="AF8" s="16"/>
      <c r="AG8" s="9" t="s">
        <v>102</v>
      </c>
      <c r="AH8" s="9" t="s">
        <v>102</v>
      </c>
      <c r="AI8" s="9" t="s">
        <v>102</v>
      </c>
      <c r="AJ8" s="9" t="s">
        <v>102</v>
      </c>
      <c r="AK8" s="9" t="s">
        <v>102</v>
      </c>
      <c r="AL8" s="9" t="s">
        <v>102</v>
      </c>
      <c r="AM8" s="9" t="s">
        <v>102</v>
      </c>
      <c r="AN8" s="9" t="s">
        <v>102</v>
      </c>
      <c r="AO8" s="9" t="s">
        <v>102</v>
      </c>
      <c r="AP8" s="9" t="s">
        <v>102</v>
      </c>
      <c r="AQ8" s="9" t="s">
        <v>102</v>
      </c>
      <c r="AR8" s="9" t="s">
        <v>102</v>
      </c>
      <c r="AS8" s="9" t="s">
        <v>102</v>
      </c>
      <c r="AT8" s="9" t="s">
        <v>102</v>
      </c>
      <c r="AU8" s="9" t="s">
        <v>102</v>
      </c>
      <c r="AV8" s="13" t="s">
        <v>102</v>
      </c>
      <c r="AW8" s="13" t="s">
        <v>102</v>
      </c>
      <c r="AX8" s="13" t="s">
        <v>102</v>
      </c>
      <c r="AY8" s="13" t="s">
        <v>102</v>
      </c>
      <c r="AZ8" s="9" t="s">
        <v>102</v>
      </c>
      <c r="BA8" s="9" t="s">
        <v>102</v>
      </c>
      <c r="BB8" s="9" t="s">
        <v>102</v>
      </c>
      <c r="BC8" s="9" t="s">
        <v>102</v>
      </c>
      <c r="BD8" s="9" t="s">
        <v>102</v>
      </c>
      <c r="BE8" s="9" t="s">
        <v>102</v>
      </c>
      <c r="BF8" s="9" t="s">
        <v>102</v>
      </c>
      <c r="BG8" s="9" t="s">
        <v>102</v>
      </c>
      <c r="BH8" s="9" t="s">
        <v>102</v>
      </c>
      <c r="BI8" s="9" t="s">
        <v>102</v>
      </c>
      <c r="BJ8" s="9" t="s">
        <v>102</v>
      </c>
      <c r="BK8" s="9" t="s">
        <v>102</v>
      </c>
      <c r="BL8" s="9" t="s">
        <v>102</v>
      </c>
      <c r="BM8" s="9" t="s">
        <v>102</v>
      </c>
      <c r="BN8" s="9" t="s">
        <v>102</v>
      </c>
      <c r="BO8" s="9" t="s">
        <v>102</v>
      </c>
      <c r="BP8" s="9" t="s">
        <v>102</v>
      </c>
      <c r="BQ8" s="9" t="s">
        <v>102</v>
      </c>
      <c r="BR8" s="9" t="s">
        <v>102</v>
      </c>
      <c r="BS8" s="9" t="s">
        <v>102</v>
      </c>
      <c r="BT8" s="9"/>
      <c r="BU8" s="9" t="s">
        <v>113</v>
      </c>
      <c r="BV8" s="9" t="s">
        <v>102</v>
      </c>
      <c r="BW8" s="9" t="s">
        <v>102</v>
      </c>
      <c r="BX8" s="9" t="s">
        <v>102</v>
      </c>
      <c r="BY8" s="9" t="s">
        <v>102</v>
      </c>
      <c r="BZ8" s="9" t="s">
        <v>102</v>
      </c>
      <c r="CA8" s="9"/>
      <c r="CB8" s="9"/>
      <c r="CC8" s="9"/>
      <c r="CD8" s="9"/>
      <c r="CF8" s="52">
        <f t="shared" si="20"/>
        <v>5472</v>
      </c>
      <c r="CG8" s="78">
        <f t="shared" si="21"/>
        <v>2740.2803311867524</v>
      </c>
      <c r="CH8" s="73">
        <f t="shared" si="22"/>
        <v>1663.0478012879487</v>
      </c>
      <c r="CI8" s="73">
        <f t="shared" si="23"/>
        <v>29.26</v>
      </c>
      <c r="CJ8" s="73">
        <f t="shared" si="24"/>
        <v>743.89387304507829</v>
      </c>
      <c r="CK8" s="73">
        <f t="shared" si="25"/>
        <v>330.55455381784731</v>
      </c>
      <c r="CL8" s="73">
        <f t="shared" si="26"/>
        <v>1110.4135985533455</v>
      </c>
      <c r="CM8" s="73">
        <f t="shared" si="27"/>
        <v>3856.9695999999999</v>
      </c>
      <c r="CN8" s="73">
        <f t="shared" si="28"/>
        <v>3976.7578331900258</v>
      </c>
      <c r="CO8" s="73">
        <f t="shared" si="29"/>
        <v>43.992433361994841</v>
      </c>
      <c r="CP8" s="73">
        <f t="shared" si="30"/>
        <v>27.352131147540984</v>
      </c>
      <c r="CQ8" s="73">
        <f t="shared" si="31"/>
        <v>39.271538461538462</v>
      </c>
      <c r="CR8" s="73">
        <f t="shared" si="32"/>
        <v>18.356923076923078</v>
      </c>
      <c r="CS8" s="73">
        <f t="shared" si="33"/>
        <v>21.513846153846153</v>
      </c>
      <c r="CT8" s="73">
        <f t="shared" si="34"/>
        <v>48.566923076923075</v>
      </c>
      <c r="CU8" s="73">
        <f t="shared" si="35"/>
        <v>35.281538461538467</v>
      </c>
      <c r="CV8" s="73">
        <f t="shared" si="36"/>
        <v>1695.9483587140439</v>
      </c>
      <c r="CW8" s="73">
        <f t="shared" si="37"/>
        <v>17.53846153846154</v>
      </c>
      <c r="CX8" s="73">
        <f t="shared" si="38"/>
        <v>13.381658206429782</v>
      </c>
      <c r="CY8" s="73">
        <f t="shared" si="39"/>
        <v>12.929001692047377</v>
      </c>
      <c r="CZ8" s="80">
        <f t="shared" si="40"/>
        <v>797.86368866328269</v>
      </c>
      <c r="DA8" s="80">
        <f t="shared" si="41"/>
        <v>8.9422527944969907</v>
      </c>
      <c r="DB8" s="80">
        <f t="shared" si="42"/>
        <v>20.030050761421322</v>
      </c>
      <c r="DC8" s="80">
        <f t="shared" si="43"/>
        <v>17.964805414551609</v>
      </c>
      <c r="DD8" s="80">
        <f t="shared" si="44"/>
        <v>21.64263959390863</v>
      </c>
      <c r="DE8" s="80">
        <f t="shared" si="45"/>
        <v>20.822199661590524</v>
      </c>
      <c r="DF8" s="80">
        <f t="shared" si="46"/>
        <v>21.274856175972928</v>
      </c>
      <c r="DG8" s="80">
        <f t="shared" si="47"/>
        <v>21.953840947546531</v>
      </c>
      <c r="DH8" s="80">
        <f t="shared" si="48"/>
        <v>21.388020304568528</v>
      </c>
      <c r="DI8" s="80">
        <f t="shared" si="49"/>
        <v>21.579646166807077</v>
      </c>
      <c r="DJ8" s="80">
        <f t="shared" si="50"/>
        <v>15.277157360406093</v>
      </c>
      <c r="DK8" s="80">
        <f t="shared" si="51"/>
        <v>18.672081218274112</v>
      </c>
      <c r="DL8" s="80">
        <f t="shared" si="52"/>
        <v>18.38917089678511</v>
      </c>
      <c r="DM8" s="80">
        <f t="shared" si="53"/>
        <v>15.560067681895095</v>
      </c>
      <c r="DN8" s="80">
        <f t="shared" si="54"/>
        <v>21.246565143824025</v>
      </c>
      <c r="DO8" s="80">
        <f t="shared" si="55"/>
        <v>21.953840947546531</v>
      </c>
      <c r="DP8" s="80">
        <f t="shared" si="56"/>
        <v>22.067005076142134</v>
      </c>
      <c r="DQ8" s="80">
        <f t="shared" si="57"/>
        <v>21.289001692047378</v>
      </c>
      <c r="DR8" s="80">
        <f t="shared" si="58"/>
        <v>18.884263959390861</v>
      </c>
      <c r="DS8" s="80">
        <f t="shared" si="59"/>
        <v>22.364060913705586</v>
      </c>
      <c r="DT8" s="80">
        <f t="shared" si="60"/>
        <v>0</v>
      </c>
      <c r="DU8" s="80">
        <f t="shared" si="61"/>
        <v>25.270393824027074</v>
      </c>
      <c r="DV8" s="80">
        <f t="shared" si="62"/>
        <v>21.260710659898479</v>
      </c>
      <c r="DW8" s="80">
        <f t="shared" si="63"/>
        <v>21.388020304568528</v>
      </c>
      <c r="DX8" s="80">
        <f t="shared" si="64"/>
        <v>2051.8266111573689</v>
      </c>
      <c r="DY8" s="80">
        <f t="shared" si="65"/>
        <v>278.21401015228429</v>
      </c>
      <c r="DZ8" s="80">
        <f t="shared" si="66"/>
        <v>2302.1769392173182</v>
      </c>
      <c r="EA8" s="80">
        <f t="shared" si="67"/>
        <v>0</v>
      </c>
      <c r="EB8" s="80">
        <f t="shared" si="68"/>
        <v>0</v>
      </c>
      <c r="EC8" s="80">
        <f t="shared" si="69"/>
        <v>0</v>
      </c>
    </row>
    <row r="9" spans="1:133" s="8" customFormat="1" ht="10" customHeight="1">
      <c r="A9" s="9">
        <f t="shared" si="7"/>
        <v>6</v>
      </c>
      <c r="B9" s="61">
        <v>25941</v>
      </c>
      <c r="C9" s="62">
        <v>357990</v>
      </c>
      <c r="D9" s="29">
        <f>$AL$165</f>
        <v>58.210526315789473</v>
      </c>
      <c r="E9" s="62">
        <f t="shared" si="1"/>
        <v>73452</v>
      </c>
      <c r="F9" s="72">
        <f t="shared" si="2"/>
        <v>1261.8336347197107</v>
      </c>
      <c r="G9" s="18"/>
      <c r="H9" s="304"/>
      <c r="I9" s="9">
        <v>5473</v>
      </c>
      <c r="J9" s="134" t="s">
        <v>153</v>
      </c>
      <c r="K9" s="7">
        <v>23558</v>
      </c>
      <c r="L9" s="7">
        <v>39087</v>
      </c>
      <c r="M9" s="16">
        <v>190</v>
      </c>
      <c r="N9" s="16">
        <v>38</v>
      </c>
      <c r="O9" s="31">
        <f t="shared" si="3"/>
        <v>1</v>
      </c>
      <c r="P9" s="135">
        <f t="shared" si="8"/>
        <v>190</v>
      </c>
      <c r="Q9" s="135">
        <f t="shared" si="9"/>
        <v>38</v>
      </c>
      <c r="R9" s="135"/>
      <c r="S9" s="135">
        <v>0</v>
      </c>
      <c r="T9" s="101">
        <f t="shared" si="10"/>
        <v>29122.214683416296</v>
      </c>
      <c r="U9" s="157">
        <f t="shared" si="11"/>
        <v>1.2134256118090123</v>
      </c>
      <c r="V9" s="72">
        <f t="shared" si="12"/>
        <v>116.48885873366518</v>
      </c>
      <c r="W9" s="18">
        <f t="shared" si="13"/>
        <v>1.5143551635376473</v>
      </c>
      <c r="X9" s="18">
        <f t="shared" si="14"/>
        <v>8.351492423717892E-2</v>
      </c>
      <c r="Y9" s="18">
        <f t="shared" si="15"/>
        <v>8.351492423717892E-2</v>
      </c>
      <c r="Z9" s="16">
        <f t="shared" si="16"/>
        <v>188.59899608348505</v>
      </c>
      <c r="AA9" s="16">
        <f t="shared" si="17"/>
        <v>36.485644836462356</v>
      </c>
      <c r="AB9" s="16">
        <f t="shared" si="18"/>
        <v>0</v>
      </c>
      <c r="AC9" s="16">
        <f t="shared" si="19"/>
        <v>0</v>
      </c>
      <c r="AD9" s="16">
        <f t="shared" si="4"/>
        <v>0</v>
      </c>
      <c r="AE9" s="16">
        <f t="shared" si="4"/>
        <v>0</v>
      </c>
      <c r="AF9" s="16"/>
      <c r="AG9" s="9" t="s">
        <v>105</v>
      </c>
      <c r="AH9" s="9" t="s">
        <v>105</v>
      </c>
      <c r="AI9" s="9" t="s">
        <v>105</v>
      </c>
      <c r="AJ9" s="9" t="s">
        <v>105</v>
      </c>
      <c r="AK9" s="9" t="s">
        <v>105</v>
      </c>
      <c r="AL9" s="9" t="s">
        <v>105</v>
      </c>
      <c r="AM9" s="9" t="s">
        <v>105</v>
      </c>
      <c r="AN9" s="9" t="s">
        <v>105</v>
      </c>
      <c r="AO9" s="9" t="s">
        <v>105</v>
      </c>
      <c r="AP9" s="9" t="s">
        <v>105</v>
      </c>
      <c r="AQ9" s="9" t="s">
        <v>105</v>
      </c>
      <c r="AR9" s="9" t="s">
        <v>105</v>
      </c>
      <c r="AS9" s="9" t="s">
        <v>105</v>
      </c>
      <c r="AT9" s="9" t="s">
        <v>105</v>
      </c>
      <c r="AU9" s="9" t="s">
        <v>105</v>
      </c>
      <c r="AV9" s="13" t="s">
        <v>105</v>
      </c>
      <c r="AW9" s="13"/>
      <c r="AX9" s="13"/>
      <c r="AY9" s="13" t="s">
        <v>105</v>
      </c>
      <c r="AZ9" s="9" t="s">
        <v>105</v>
      </c>
      <c r="BA9" s="9" t="s">
        <v>105</v>
      </c>
      <c r="BB9" s="9" t="s">
        <v>105</v>
      </c>
      <c r="BC9" s="9" t="s">
        <v>105</v>
      </c>
      <c r="BD9" s="9"/>
      <c r="BE9" s="9" t="s">
        <v>51</v>
      </c>
      <c r="BF9" s="9" t="s">
        <v>51</v>
      </c>
      <c r="BG9" s="9" t="s">
        <v>51</v>
      </c>
      <c r="BH9" s="9" t="s">
        <v>51</v>
      </c>
      <c r="BI9" s="9" t="s">
        <v>51</v>
      </c>
      <c r="BJ9" s="9" t="s">
        <v>51</v>
      </c>
      <c r="BK9" s="9" t="s">
        <v>51</v>
      </c>
      <c r="BL9" s="9" t="s">
        <v>51</v>
      </c>
      <c r="BM9" s="9" t="s">
        <v>51</v>
      </c>
      <c r="BN9" s="9" t="s">
        <v>51</v>
      </c>
      <c r="BO9" s="9" t="s">
        <v>51</v>
      </c>
      <c r="BP9" s="9" t="s">
        <v>51</v>
      </c>
      <c r="BQ9" s="9" t="s">
        <v>51</v>
      </c>
      <c r="BR9" s="9" t="s">
        <v>51</v>
      </c>
      <c r="BS9" s="9" t="s">
        <v>51</v>
      </c>
      <c r="BT9" s="9" t="s">
        <v>51</v>
      </c>
      <c r="BU9" s="9" t="s">
        <v>51</v>
      </c>
      <c r="BV9" s="9" t="s">
        <v>51</v>
      </c>
      <c r="BW9" s="9" t="s">
        <v>51</v>
      </c>
      <c r="BX9" s="9" t="s">
        <v>51</v>
      </c>
      <c r="BY9" s="9" t="s">
        <v>51</v>
      </c>
      <c r="BZ9" s="9" t="s">
        <v>51</v>
      </c>
      <c r="CA9" s="9"/>
      <c r="CB9" s="9"/>
      <c r="CC9" s="9"/>
      <c r="CD9" s="9"/>
      <c r="CF9" s="52">
        <f t="shared" si="20"/>
        <v>5473</v>
      </c>
      <c r="CG9" s="78">
        <f t="shared" si="21"/>
        <v>3767.5740598896045</v>
      </c>
      <c r="CH9" s="73">
        <f t="shared" si="22"/>
        <v>2286.5017440662373</v>
      </c>
      <c r="CI9" s="73">
        <f t="shared" si="23"/>
        <v>40.229174999999998</v>
      </c>
      <c r="CJ9" s="73">
        <f t="shared" si="24"/>
        <v>1022.7695420423183</v>
      </c>
      <c r="CK9" s="73">
        <f t="shared" si="25"/>
        <v>454.47494848206071</v>
      </c>
      <c r="CL9" s="73">
        <f t="shared" si="26"/>
        <v>1526.6925146473779</v>
      </c>
      <c r="CM9" s="73">
        <f t="shared" si="27"/>
        <v>5302.8949080000002</v>
      </c>
      <c r="CN9" s="73">
        <f t="shared" si="28"/>
        <v>5467.590116337059</v>
      </c>
      <c r="CO9" s="73">
        <f t="shared" si="29"/>
        <v>60.48459673258813</v>
      </c>
      <c r="CP9" s="73">
        <f t="shared" si="30"/>
        <v>37.606072131147542</v>
      </c>
      <c r="CQ9" s="73">
        <f t="shared" si="31"/>
        <v>53.993902709790213</v>
      </c>
      <c r="CR9" s="73">
        <f t="shared" si="32"/>
        <v>25.238683216783215</v>
      </c>
      <c r="CS9" s="73">
        <f t="shared" si="33"/>
        <v>29.579093706293705</v>
      </c>
      <c r="CT9" s="73">
        <f t="shared" si="34"/>
        <v>66.774000262237763</v>
      </c>
      <c r="CU9" s="73">
        <f t="shared" si="35"/>
        <v>48.508106118881123</v>
      </c>
      <c r="CV9" s="73">
        <f t="shared" si="36"/>
        <v>2331.7362718274112</v>
      </c>
      <c r="CW9" s="73">
        <f t="shared" si="37"/>
        <v>0</v>
      </c>
      <c r="CX9" s="73">
        <f t="shared" si="38"/>
        <v>0</v>
      </c>
      <c r="CY9" s="73">
        <f t="shared" si="39"/>
        <v>17.77590812182741</v>
      </c>
      <c r="CZ9" s="80">
        <f t="shared" si="40"/>
        <v>1096.9719055837563</v>
      </c>
      <c r="DA9" s="80">
        <f t="shared" si="41"/>
        <v>12.294581427343079</v>
      </c>
      <c r="DB9" s="80">
        <f t="shared" si="42"/>
        <v>27.539043654822336</v>
      </c>
      <c r="DC9" s="80">
        <f t="shared" si="43"/>
        <v>24.699565989847716</v>
      </c>
      <c r="DD9" s="80">
        <f t="shared" si="44"/>
        <v>0</v>
      </c>
      <c r="DE9" s="80">
        <f t="shared" si="45"/>
        <v>22.4761448392555</v>
      </c>
      <c r="DF9" s="80">
        <f t="shared" si="46"/>
        <v>22.96475668358714</v>
      </c>
      <c r="DG9" s="80">
        <f t="shared" si="47"/>
        <v>23.697674450084602</v>
      </c>
      <c r="DH9" s="80">
        <f t="shared" si="48"/>
        <v>23.086909644670051</v>
      </c>
      <c r="DI9" s="80">
        <f t="shared" si="49"/>
        <v>23.293756697556866</v>
      </c>
      <c r="DJ9" s="80">
        <f t="shared" si="50"/>
        <v>16.490649746192894</v>
      </c>
      <c r="DK9" s="80">
        <f t="shared" si="51"/>
        <v>20.155238578680205</v>
      </c>
      <c r="DL9" s="80">
        <f t="shared" si="52"/>
        <v>19.849856175972924</v>
      </c>
      <c r="DM9" s="80">
        <f t="shared" si="53"/>
        <v>16.796032148900171</v>
      </c>
      <c r="DN9" s="80">
        <f t="shared" si="54"/>
        <v>22.934218443316411</v>
      </c>
      <c r="DO9" s="80">
        <f t="shared" si="55"/>
        <v>23.697674450084602</v>
      </c>
      <c r="DP9" s="80">
        <f t="shared" si="56"/>
        <v>23.819827411167513</v>
      </c>
      <c r="DQ9" s="80">
        <f t="shared" si="57"/>
        <v>22.980025803722505</v>
      </c>
      <c r="DR9" s="80">
        <f t="shared" si="58"/>
        <v>20.384275380710658</v>
      </c>
      <c r="DS9" s="80">
        <f t="shared" si="59"/>
        <v>24.140478934010154</v>
      </c>
      <c r="DT9" s="80">
        <f t="shared" si="60"/>
        <v>22.048609475465312</v>
      </c>
      <c r="DU9" s="80">
        <f t="shared" si="61"/>
        <v>25.270393824027074</v>
      </c>
      <c r="DV9" s="80">
        <f t="shared" si="62"/>
        <v>22.949487563451779</v>
      </c>
      <c r="DW9" s="80">
        <f t="shared" si="63"/>
        <v>23.086909644670051</v>
      </c>
      <c r="DX9" s="80">
        <f t="shared" si="64"/>
        <v>2214.8069294754373</v>
      </c>
      <c r="DY9" s="80">
        <f t="shared" si="65"/>
        <v>300.31305482233506</v>
      </c>
      <c r="DZ9" s="80">
        <f t="shared" si="66"/>
        <v>2485.043039275603</v>
      </c>
      <c r="EA9" s="80">
        <f t="shared" si="67"/>
        <v>0</v>
      </c>
      <c r="EB9" s="80">
        <f t="shared" si="68"/>
        <v>0</v>
      </c>
      <c r="EC9" s="80">
        <f t="shared" si="69"/>
        <v>0</v>
      </c>
    </row>
    <row r="10" spans="1:133" s="8" customFormat="1" ht="10" customHeight="1">
      <c r="A10" s="9">
        <f t="shared" si="7"/>
        <v>7</v>
      </c>
      <c r="B10" s="61">
        <v>27044</v>
      </c>
      <c r="C10" s="62">
        <v>431442</v>
      </c>
      <c r="D10" s="29">
        <f>$AM$165</f>
        <v>59.210526315789473</v>
      </c>
      <c r="E10" s="62">
        <f t="shared" si="1"/>
        <v>259515</v>
      </c>
      <c r="F10" s="72">
        <f t="shared" si="2"/>
        <v>4382.92</v>
      </c>
      <c r="G10" s="18"/>
      <c r="H10" s="304"/>
      <c r="I10" s="9">
        <v>5474</v>
      </c>
      <c r="J10" s="134" t="s">
        <v>153</v>
      </c>
      <c r="K10" s="7">
        <v>23558</v>
      </c>
      <c r="L10" s="7">
        <v>39088</v>
      </c>
      <c r="M10" s="16">
        <v>191</v>
      </c>
      <c r="N10" s="16">
        <v>38</v>
      </c>
      <c r="O10" s="31">
        <f t="shared" si="3"/>
        <v>1</v>
      </c>
      <c r="P10" s="135">
        <f t="shared" si="8"/>
        <v>191</v>
      </c>
      <c r="Q10" s="135">
        <f t="shared" si="9"/>
        <v>38</v>
      </c>
      <c r="R10" s="135"/>
      <c r="S10" s="135">
        <v>0</v>
      </c>
      <c r="T10" s="101">
        <f t="shared" si="10"/>
        <v>23156.832766635594</v>
      </c>
      <c r="U10" s="157">
        <f t="shared" si="11"/>
        <v>0.96486803194314985</v>
      </c>
      <c r="V10" s="72">
        <f t="shared" si="12"/>
        <v>92.627331066542382</v>
      </c>
      <c r="W10" s="18">
        <f t="shared" si="13"/>
        <v>1.2041553038650508</v>
      </c>
      <c r="X10" s="18">
        <f t="shared" si="14"/>
        <v>6.6856394513023207E-2</v>
      </c>
      <c r="Y10" s="18">
        <f t="shared" si="15"/>
        <v>6.6856394513023207E-2</v>
      </c>
      <c r="Z10" s="16">
        <f t="shared" si="16"/>
        <v>189.88552849112438</v>
      </c>
      <c r="AA10" s="16">
        <f t="shared" si="17"/>
        <v>36.795844696134949</v>
      </c>
      <c r="AB10" s="16">
        <f t="shared" si="18"/>
        <v>0</v>
      </c>
      <c r="AC10" s="16">
        <f t="shared" si="19"/>
        <v>0</v>
      </c>
      <c r="AD10" s="16">
        <f t="shared" si="4"/>
        <v>0</v>
      </c>
      <c r="AE10" s="16">
        <f t="shared" si="4"/>
        <v>0</v>
      </c>
      <c r="AF10" s="16"/>
      <c r="AG10" s="9" t="s">
        <v>77</v>
      </c>
      <c r="AH10" s="9" t="s">
        <v>234</v>
      </c>
      <c r="AI10" s="9" t="s">
        <v>234</v>
      </c>
      <c r="AJ10" s="9" t="s">
        <v>92</v>
      </c>
      <c r="AK10" s="9" t="s">
        <v>92</v>
      </c>
      <c r="AL10" s="9" t="s">
        <v>92</v>
      </c>
      <c r="AM10" s="9" t="s">
        <v>92</v>
      </c>
      <c r="AN10" s="9" t="s">
        <v>92</v>
      </c>
      <c r="AO10" s="9" t="s">
        <v>92</v>
      </c>
      <c r="AP10" s="9" t="s">
        <v>92</v>
      </c>
      <c r="AQ10" s="9" t="s">
        <v>92</v>
      </c>
      <c r="AR10" s="9" t="s">
        <v>92</v>
      </c>
      <c r="AS10" s="9" t="s">
        <v>92</v>
      </c>
      <c r="AT10" s="9" t="s">
        <v>92</v>
      </c>
      <c r="AU10" s="9" t="s">
        <v>92</v>
      </c>
      <c r="AV10" s="13" t="s">
        <v>92</v>
      </c>
      <c r="AW10" s="13" t="s">
        <v>92</v>
      </c>
      <c r="AX10" s="13" t="s">
        <v>92</v>
      </c>
      <c r="AY10" s="13" t="s">
        <v>92</v>
      </c>
      <c r="AZ10" s="9" t="s">
        <v>92</v>
      </c>
      <c r="BA10" s="9" t="s">
        <v>92</v>
      </c>
      <c r="BB10" s="9" t="s">
        <v>92</v>
      </c>
      <c r="BC10" s="9" t="s">
        <v>92</v>
      </c>
      <c r="BD10" s="9" t="s">
        <v>92</v>
      </c>
      <c r="BE10" s="9" t="s">
        <v>92</v>
      </c>
      <c r="BF10" s="9" t="s">
        <v>92</v>
      </c>
      <c r="BG10" s="9" t="s">
        <v>92</v>
      </c>
      <c r="BH10" s="9" t="s">
        <v>92</v>
      </c>
      <c r="BI10" s="9" t="s">
        <v>92</v>
      </c>
      <c r="BJ10" s="9" t="s">
        <v>92</v>
      </c>
      <c r="BK10" s="9" t="s">
        <v>92</v>
      </c>
      <c r="BL10" s="9" t="s">
        <v>92</v>
      </c>
      <c r="BM10" s="9" t="s">
        <v>92</v>
      </c>
      <c r="BN10" s="9" t="s">
        <v>92</v>
      </c>
      <c r="BO10" s="9" t="s">
        <v>92</v>
      </c>
      <c r="BP10" s="9" t="s">
        <v>92</v>
      </c>
      <c r="BQ10" s="9" t="s">
        <v>92</v>
      </c>
      <c r="BR10" s="9" t="s">
        <v>92</v>
      </c>
      <c r="BS10" s="9" t="s">
        <v>92</v>
      </c>
      <c r="BT10" s="9" t="s">
        <v>92</v>
      </c>
      <c r="BU10" s="9" t="s">
        <v>92</v>
      </c>
      <c r="BV10" s="9" t="s">
        <v>92</v>
      </c>
      <c r="BW10" s="9" t="s">
        <v>92</v>
      </c>
      <c r="BX10" s="9" t="s">
        <v>92</v>
      </c>
      <c r="BY10" s="9" t="s">
        <v>92</v>
      </c>
      <c r="BZ10" s="9" t="s">
        <v>92</v>
      </c>
      <c r="CA10" s="9"/>
      <c r="CB10" s="9"/>
      <c r="CC10" s="9"/>
      <c r="CD10" s="9"/>
      <c r="CF10" s="52">
        <f t="shared" si="20"/>
        <v>5474</v>
      </c>
      <c r="CG10" s="78">
        <f t="shared" si="21"/>
        <v>2740.2803311867524</v>
      </c>
      <c r="CH10" s="73">
        <f t="shared" si="22"/>
        <v>2492.1149267709293</v>
      </c>
      <c r="CI10" s="73">
        <f t="shared" si="23"/>
        <v>43.846775000000001</v>
      </c>
      <c r="CJ10" s="73">
        <f t="shared" si="24"/>
        <v>743.89387304507829</v>
      </c>
      <c r="CK10" s="73">
        <f t="shared" si="25"/>
        <v>330.55455381784731</v>
      </c>
      <c r="CL10" s="73">
        <f t="shared" si="26"/>
        <v>1110.4135985533455</v>
      </c>
      <c r="CM10" s="73">
        <f t="shared" si="27"/>
        <v>3856.9695999999999</v>
      </c>
      <c r="CN10" s="73">
        <f t="shared" si="28"/>
        <v>3976.7578331900258</v>
      </c>
      <c r="CO10" s="73">
        <f t="shared" si="29"/>
        <v>43.992433361994841</v>
      </c>
      <c r="CP10" s="73">
        <f t="shared" si="30"/>
        <v>27.352131147540984</v>
      </c>
      <c r="CQ10" s="73">
        <f t="shared" si="31"/>
        <v>39.271538461538462</v>
      </c>
      <c r="CR10" s="73">
        <f t="shared" si="32"/>
        <v>18.356923076923078</v>
      </c>
      <c r="CS10" s="73">
        <f t="shared" si="33"/>
        <v>21.513846153846153</v>
      </c>
      <c r="CT10" s="73">
        <f t="shared" si="34"/>
        <v>48.566923076923075</v>
      </c>
      <c r="CU10" s="73">
        <f t="shared" si="35"/>
        <v>35.281538461538467</v>
      </c>
      <c r="CV10" s="73">
        <f t="shared" si="36"/>
        <v>1695.9483587140439</v>
      </c>
      <c r="CW10" s="73">
        <f t="shared" si="37"/>
        <v>17.53846153846154</v>
      </c>
      <c r="CX10" s="73">
        <f t="shared" si="38"/>
        <v>13.381658206429782</v>
      </c>
      <c r="CY10" s="73">
        <f t="shared" si="39"/>
        <v>12.929001692047377</v>
      </c>
      <c r="CZ10" s="80">
        <f t="shared" si="40"/>
        <v>797.86368866328269</v>
      </c>
      <c r="DA10" s="80">
        <f t="shared" si="41"/>
        <v>8.9422527944969907</v>
      </c>
      <c r="DB10" s="80">
        <f t="shared" si="42"/>
        <v>20.030050761421322</v>
      </c>
      <c r="DC10" s="80">
        <f t="shared" si="43"/>
        <v>17.964805414551609</v>
      </c>
      <c r="DD10" s="80">
        <f t="shared" si="44"/>
        <v>21.64263959390863</v>
      </c>
      <c r="DE10" s="80">
        <f t="shared" si="45"/>
        <v>20.822199661590524</v>
      </c>
      <c r="DF10" s="80">
        <f t="shared" si="46"/>
        <v>21.274856175972928</v>
      </c>
      <c r="DG10" s="80">
        <f t="shared" si="47"/>
        <v>21.953840947546531</v>
      </c>
      <c r="DH10" s="80">
        <f t="shared" si="48"/>
        <v>21.388020304568528</v>
      </c>
      <c r="DI10" s="80">
        <f t="shared" si="49"/>
        <v>21.579646166807077</v>
      </c>
      <c r="DJ10" s="80">
        <f t="shared" si="50"/>
        <v>15.277157360406093</v>
      </c>
      <c r="DK10" s="80">
        <f t="shared" si="51"/>
        <v>18.672081218274112</v>
      </c>
      <c r="DL10" s="80">
        <f t="shared" si="52"/>
        <v>18.38917089678511</v>
      </c>
      <c r="DM10" s="80">
        <f t="shared" si="53"/>
        <v>15.560067681895095</v>
      </c>
      <c r="DN10" s="80">
        <f t="shared" si="54"/>
        <v>21.246565143824025</v>
      </c>
      <c r="DO10" s="80">
        <f t="shared" si="55"/>
        <v>21.953840947546531</v>
      </c>
      <c r="DP10" s="80">
        <f t="shared" si="56"/>
        <v>22.067005076142134</v>
      </c>
      <c r="DQ10" s="80">
        <f t="shared" si="57"/>
        <v>21.289001692047378</v>
      </c>
      <c r="DR10" s="80">
        <f t="shared" si="58"/>
        <v>18.884263959390861</v>
      </c>
      <c r="DS10" s="80">
        <f t="shared" si="59"/>
        <v>22.364060913705586</v>
      </c>
      <c r="DT10" s="80">
        <f t="shared" si="60"/>
        <v>20.426125211505923</v>
      </c>
      <c r="DU10" s="80">
        <f t="shared" si="61"/>
        <v>23.410829103214891</v>
      </c>
      <c r="DV10" s="80">
        <f t="shared" si="62"/>
        <v>21.260710659898479</v>
      </c>
      <c r="DW10" s="80">
        <f t="shared" si="63"/>
        <v>21.388020304568528</v>
      </c>
      <c r="DX10" s="80">
        <f t="shared" si="64"/>
        <v>2051.8266111573689</v>
      </c>
      <c r="DY10" s="80">
        <f t="shared" si="65"/>
        <v>278.21401015228429</v>
      </c>
      <c r="DZ10" s="80">
        <f t="shared" si="66"/>
        <v>2302.1769392173182</v>
      </c>
      <c r="EA10" s="80">
        <f t="shared" si="67"/>
        <v>0</v>
      </c>
      <c r="EB10" s="80">
        <f t="shared" si="68"/>
        <v>0</v>
      </c>
      <c r="EC10" s="80">
        <f t="shared" si="69"/>
        <v>0</v>
      </c>
    </row>
    <row r="11" spans="1:133" s="8" customFormat="1" ht="10" customHeight="1">
      <c r="A11" s="9">
        <f t="shared" si="7"/>
        <v>8</v>
      </c>
      <c r="B11" s="61">
        <v>28866</v>
      </c>
      <c r="C11" s="62">
        <v>690957</v>
      </c>
      <c r="D11" s="29">
        <f>$AN$165</f>
        <v>61.210526315789473</v>
      </c>
      <c r="E11" s="62">
        <f t="shared" si="1"/>
        <v>276613</v>
      </c>
      <c r="F11" s="72">
        <f t="shared" si="2"/>
        <v>4519.042992261393</v>
      </c>
      <c r="G11" s="18"/>
      <c r="H11" s="304"/>
      <c r="I11" s="9">
        <v>5475</v>
      </c>
      <c r="J11" s="134" t="s">
        <v>153</v>
      </c>
      <c r="K11" s="7">
        <v>23558</v>
      </c>
      <c r="L11" s="7">
        <v>39089</v>
      </c>
      <c r="M11" s="16">
        <v>190</v>
      </c>
      <c r="N11" s="16">
        <v>38</v>
      </c>
      <c r="O11" s="31">
        <f t="shared" si="3"/>
        <v>1</v>
      </c>
      <c r="P11" s="135">
        <f t="shared" si="8"/>
        <v>190</v>
      </c>
      <c r="Q11" s="135">
        <f t="shared" si="9"/>
        <v>38</v>
      </c>
      <c r="R11" s="135"/>
      <c r="S11" s="135">
        <v>0</v>
      </c>
      <c r="T11" s="101">
        <f t="shared" si="10"/>
        <v>24039.900563702486</v>
      </c>
      <c r="U11" s="157">
        <f t="shared" si="11"/>
        <v>1.0016625234876035</v>
      </c>
      <c r="V11" s="72">
        <f t="shared" si="12"/>
        <v>96.15960225480994</v>
      </c>
      <c r="W11" s="18">
        <f t="shared" si="13"/>
        <v>1.2500748293125292</v>
      </c>
      <c r="X11" s="18">
        <f t="shared" si="14"/>
        <v>6.9336701405254705E-2</v>
      </c>
      <c r="Y11" s="18">
        <f t="shared" si="15"/>
        <v>6.9336701405254705E-2</v>
      </c>
      <c r="Z11" s="16">
        <f t="shared" si="16"/>
        <v>188.84309819709284</v>
      </c>
      <c r="AA11" s="16">
        <f t="shared" si="17"/>
        <v>36.749925170687469</v>
      </c>
      <c r="AB11" s="16">
        <f t="shared" si="18"/>
        <v>0</v>
      </c>
      <c r="AC11" s="16">
        <f t="shared" si="19"/>
        <v>0</v>
      </c>
      <c r="AD11" s="16">
        <f t="shared" si="4"/>
        <v>0</v>
      </c>
      <c r="AE11" s="16">
        <f t="shared" si="4"/>
        <v>0</v>
      </c>
      <c r="AF11" s="16"/>
      <c r="AG11" s="9" t="s">
        <v>112</v>
      </c>
      <c r="AH11" s="9" t="s">
        <v>112</v>
      </c>
      <c r="AI11" s="9" t="s">
        <v>112</v>
      </c>
      <c r="AJ11" s="9" t="s">
        <v>112</v>
      </c>
      <c r="AK11" s="9" t="s">
        <v>112</v>
      </c>
      <c r="AL11" s="9" t="s">
        <v>112</v>
      </c>
      <c r="AM11" s="9" t="s">
        <v>112</v>
      </c>
      <c r="AN11" s="9" t="s">
        <v>112</v>
      </c>
      <c r="AO11" s="9" t="s">
        <v>112</v>
      </c>
      <c r="AP11" s="9" t="s">
        <v>112</v>
      </c>
      <c r="AQ11" s="9" t="s">
        <v>112</v>
      </c>
      <c r="AR11" s="9" t="s">
        <v>112</v>
      </c>
      <c r="AS11" s="9" t="s">
        <v>112</v>
      </c>
      <c r="AT11" s="9" t="s">
        <v>112</v>
      </c>
      <c r="AU11" s="9" t="s">
        <v>112</v>
      </c>
      <c r="AV11" s="13" t="s">
        <v>112</v>
      </c>
      <c r="AW11" s="13" t="s">
        <v>112</v>
      </c>
      <c r="AX11" s="13" t="s">
        <v>112</v>
      </c>
      <c r="AY11" s="13" t="s">
        <v>112</v>
      </c>
      <c r="AZ11" s="9" t="s">
        <v>112</v>
      </c>
      <c r="BA11" s="9" t="s">
        <v>112</v>
      </c>
      <c r="BB11" s="9" t="s">
        <v>112</v>
      </c>
      <c r="BC11" s="9" t="s">
        <v>112</v>
      </c>
      <c r="BD11" s="9" t="s">
        <v>112</v>
      </c>
      <c r="BE11" s="9" t="s">
        <v>112</v>
      </c>
      <c r="BF11" s="9" t="s">
        <v>112</v>
      </c>
      <c r="BG11" s="9" t="s">
        <v>112</v>
      </c>
      <c r="BH11" s="9" t="s">
        <v>112</v>
      </c>
      <c r="BI11" s="9" t="s">
        <v>112</v>
      </c>
      <c r="BJ11" s="9" t="s">
        <v>112</v>
      </c>
      <c r="BK11" s="9" t="s">
        <v>112</v>
      </c>
      <c r="BL11" s="9" t="s">
        <v>112</v>
      </c>
      <c r="BM11" s="9" t="s">
        <v>112</v>
      </c>
      <c r="BN11" s="9" t="s">
        <v>112</v>
      </c>
      <c r="BO11" s="9" t="s">
        <v>112</v>
      </c>
      <c r="BP11" s="9" t="s">
        <v>112</v>
      </c>
      <c r="BQ11" s="9" t="s">
        <v>112</v>
      </c>
      <c r="BR11" s="9"/>
      <c r="BS11" s="9" t="s">
        <v>113</v>
      </c>
      <c r="BT11" s="9" t="s">
        <v>113</v>
      </c>
      <c r="BU11" s="9"/>
      <c r="BV11" s="9" t="s">
        <v>113</v>
      </c>
      <c r="BW11" s="9" t="s">
        <v>113</v>
      </c>
      <c r="BX11" s="9" t="s">
        <v>113</v>
      </c>
      <c r="BY11" s="9" t="s">
        <v>113</v>
      </c>
      <c r="BZ11" s="9" t="s">
        <v>113</v>
      </c>
      <c r="CA11" s="9"/>
      <c r="CB11" s="9"/>
      <c r="CC11" s="9"/>
      <c r="CD11" s="9"/>
      <c r="CF11" s="52">
        <f t="shared" si="20"/>
        <v>5475</v>
      </c>
      <c r="CG11" s="78">
        <f t="shared" si="21"/>
        <v>2957.9457802207912</v>
      </c>
      <c r="CH11" s="73">
        <f t="shared" si="22"/>
        <v>1795.1467118675253</v>
      </c>
      <c r="CI11" s="73">
        <f t="shared" si="23"/>
        <v>31.584174999999998</v>
      </c>
      <c r="CJ11" s="73">
        <f t="shared" si="24"/>
        <v>802.98271591536343</v>
      </c>
      <c r="CK11" s="73">
        <f t="shared" si="25"/>
        <v>356.81110303587855</v>
      </c>
      <c r="CL11" s="73">
        <f t="shared" si="26"/>
        <v>1198.6157696202531</v>
      </c>
      <c r="CM11" s="73">
        <f t="shared" si="27"/>
        <v>4163.3357079999996</v>
      </c>
      <c r="CN11" s="73">
        <f t="shared" si="28"/>
        <v>4292.6389383490969</v>
      </c>
      <c r="CO11" s="73">
        <f t="shared" si="29"/>
        <v>47.486832330180562</v>
      </c>
      <c r="CP11" s="73">
        <f t="shared" si="30"/>
        <v>29.524760655737705</v>
      </c>
      <c r="CQ11" s="73">
        <f t="shared" si="31"/>
        <v>42.390948164335661</v>
      </c>
      <c r="CR11" s="73">
        <f t="shared" si="32"/>
        <v>19.815046853146853</v>
      </c>
      <c r="CS11" s="73">
        <f t="shared" si="33"/>
        <v>23.222730069930069</v>
      </c>
      <c r="CT11" s="73">
        <f t="shared" si="34"/>
        <v>52.424682080419579</v>
      </c>
      <c r="CU11" s="73">
        <f t="shared" si="35"/>
        <v>38.084015209790209</v>
      </c>
      <c r="CV11" s="73">
        <f t="shared" si="36"/>
        <v>1830.6606203891708</v>
      </c>
      <c r="CW11" s="73">
        <f t="shared" si="37"/>
        <v>18.931573426573426</v>
      </c>
      <c r="CX11" s="73">
        <f t="shared" si="38"/>
        <v>14.444587648054146</v>
      </c>
      <c r="CY11" s="73">
        <f t="shared" si="39"/>
        <v>13.955975803722504</v>
      </c>
      <c r="CZ11" s="80">
        <f t="shared" si="40"/>
        <v>861.23945211505929</v>
      </c>
      <c r="DA11" s="80">
        <f t="shared" si="41"/>
        <v>9.6525521926053308</v>
      </c>
      <c r="DB11" s="80">
        <f t="shared" si="42"/>
        <v>21.621074111675128</v>
      </c>
      <c r="DC11" s="80">
        <f t="shared" si="43"/>
        <v>19.391782571912014</v>
      </c>
      <c r="DD11" s="80">
        <f t="shared" si="44"/>
        <v>23.361753807106599</v>
      </c>
      <c r="DE11" s="80">
        <f t="shared" si="45"/>
        <v>22.4761448392555</v>
      </c>
      <c r="DF11" s="80">
        <f t="shared" si="46"/>
        <v>22.96475668358714</v>
      </c>
      <c r="DG11" s="80">
        <f t="shared" si="47"/>
        <v>23.697674450084602</v>
      </c>
      <c r="DH11" s="80">
        <f t="shared" si="48"/>
        <v>23.086909644670051</v>
      </c>
      <c r="DI11" s="80">
        <f t="shared" si="49"/>
        <v>23.293756697556866</v>
      </c>
      <c r="DJ11" s="80">
        <f t="shared" si="50"/>
        <v>16.490649746192894</v>
      </c>
      <c r="DK11" s="80">
        <f t="shared" si="51"/>
        <v>20.155238578680205</v>
      </c>
      <c r="DL11" s="80">
        <f t="shared" si="52"/>
        <v>19.849856175972924</v>
      </c>
      <c r="DM11" s="80">
        <f t="shared" si="53"/>
        <v>16.796032148900171</v>
      </c>
      <c r="DN11" s="80">
        <f t="shared" si="54"/>
        <v>22.934218443316411</v>
      </c>
      <c r="DO11" s="80">
        <f t="shared" si="55"/>
        <v>23.697674450084602</v>
      </c>
      <c r="DP11" s="80">
        <f t="shared" si="56"/>
        <v>23.819827411167513</v>
      </c>
      <c r="DQ11" s="80">
        <f t="shared" si="57"/>
        <v>22.980025803722505</v>
      </c>
      <c r="DR11" s="80">
        <f t="shared" si="58"/>
        <v>0</v>
      </c>
      <c r="DS11" s="80">
        <f t="shared" si="59"/>
        <v>24.140478934010154</v>
      </c>
      <c r="DT11" s="80">
        <f t="shared" si="60"/>
        <v>22.048609475465312</v>
      </c>
      <c r="DU11" s="80">
        <f t="shared" si="61"/>
        <v>0</v>
      </c>
      <c r="DV11" s="80">
        <f t="shared" si="62"/>
        <v>22.949487563451779</v>
      </c>
      <c r="DW11" s="80">
        <f t="shared" si="63"/>
        <v>23.086909644670051</v>
      </c>
      <c r="DX11" s="80">
        <f t="shared" si="64"/>
        <v>2214.8069294754373</v>
      </c>
      <c r="DY11" s="80">
        <f t="shared" si="65"/>
        <v>300.31305482233506</v>
      </c>
      <c r="DZ11" s="80">
        <f t="shared" si="66"/>
        <v>2485.043039275603</v>
      </c>
      <c r="EA11" s="80">
        <f t="shared" si="67"/>
        <v>0</v>
      </c>
      <c r="EB11" s="80">
        <f t="shared" si="68"/>
        <v>0</v>
      </c>
      <c r="EC11" s="80">
        <f t="shared" si="69"/>
        <v>0</v>
      </c>
    </row>
    <row r="12" spans="1:133" s="8" customFormat="1" ht="10" customHeight="1">
      <c r="A12" s="9">
        <f t="shared" si="7"/>
        <v>9</v>
      </c>
      <c r="B12" s="61">
        <v>34213</v>
      </c>
      <c r="C12" s="62">
        <v>967570</v>
      </c>
      <c r="D12" s="29">
        <f>$AO$165</f>
        <v>61.210526315789473</v>
      </c>
      <c r="E12" s="62">
        <f t="shared" si="1"/>
        <v>3060</v>
      </c>
      <c r="F12" s="72">
        <f t="shared" si="2"/>
        <v>49.991401547721409</v>
      </c>
      <c r="G12" s="18"/>
      <c r="H12" s="304"/>
      <c r="I12" s="9">
        <v>5476</v>
      </c>
      <c r="J12" s="134" t="s">
        <v>153</v>
      </c>
      <c r="K12" s="7">
        <v>23558</v>
      </c>
      <c r="L12" s="7">
        <v>39090</v>
      </c>
      <c r="M12" s="16">
        <v>191</v>
      </c>
      <c r="N12" s="16">
        <v>38</v>
      </c>
      <c r="O12" s="31">
        <f t="shared" si="3"/>
        <v>1</v>
      </c>
      <c r="P12" s="135">
        <f t="shared" si="8"/>
        <v>191</v>
      </c>
      <c r="Q12" s="135">
        <f t="shared" si="9"/>
        <v>38</v>
      </c>
      <c r="R12" s="135"/>
      <c r="S12" s="135">
        <v>0</v>
      </c>
      <c r="T12" s="101">
        <f t="shared" si="10"/>
        <v>20033.591677590633</v>
      </c>
      <c r="U12" s="157">
        <f t="shared" si="11"/>
        <v>0.83473298656627637</v>
      </c>
      <c r="V12" s="72">
        <f t="shared" si="12"/>
        <v>80.134366710362528</v>
      </c>
      <c r="W12" s="18">
        <f t="shared" si="13"/>
        <v>1.0417467672347129</v>
      </c>
      <c r="X12" s="18">
        <f t="shared" si="14"/>
        <v>5.8043851847162112E-2</v>
      </c>
      <c r="Y12" s="18">
        <f t="shared" si="15"/>
        <v>5.8043851847162112E-2</v>
      </c>
      <c r="Z12" s="16">
        <f t="shared" si="16"/>
        <v>190.03563646065862</v>
      </c>
      <c r="AA12" s="16">
        <f t="shared" si="17"/>
        <v>36.958253232765287</v>
      </c>
      <c r="AB12" s="16">
        <f t="shared" si="18"/>
        <v>0</v>
      </c>
      <c r="AC12" s="16">
        <f t="shared" si="19"/>
        <v>0</v>
      </c>
      <c r="AD12" s="16">
        <f t="shared" si="4"/>
        <v>0</v>
      </c>
      <c r="AE12" s="16">
        <f t="shared" si="4"/>
        <v>0</v>
      </c>
      <c r="AF12" s="16"/>
      <c r="AG12" s="9" t="s">
        <v>242</v>
      </c>
      <c r="AH12" s="9" t="s">
        <v>242</v>
      </c>
      <c r="AI12" s="9" t="s">
        <v>242</v>
      </c>
      <c r="AJ12" s="9" t="s">
        <v>242</v>
      </c>
      <c r="AK12" s="9" t="s">
        <v>242</v>
      </c>
      <c r="AL12" s="9" t="s">
        <v>242</v>
      </c>
      <c r="AM12" s="9" t="s">
        <v>242</v>
      </c>
      <c r="AN12" s="9" t="s">
        <v>242</v>
      </c>
      <c r="AO12" s="9" t="s">
        <v>242</v>
      </c>
      <c r="AP12" s="9" t="s">
        <v>242</v>
      </c>
      <c r="AQ12" s="9"/>
      <c r="AR12" s="9"/>
      <c r="AS12" s="9"/>
      <c r="AT12" s="9" t="s">
        <v>60</v>
      </c>
      <c r="AU12" s="9"/>
      <c r="AV12" s="13"/>
      <c r="AW12" s="13"/>
      <c r="AX12" s="13"/>
      <c r="AY12" s="13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F12" s="52">
        <f t="shared" si="20"/>
        <v>5476</v>
      </c>
      <c r="CG12" s="78">
        <f t="shared" si="21"/>
        <v>3767.5740598896045</v>
      </c>
      <c r="CH12" s="73">
        <f t="shared" si="22"/>
        <v>2286.5017440662373</v>
      </c>
      <c r="CI12" s="73">
        <f t="shared" si="23"/>
        <v>40.229174999999998</v>
      </c>
      <c r="CJ12" s="73">
        <f t="shared" si="24"/>
        <v>1022.7695420423183</v>
      </c>
      <c r="CK12" s="73">
        <f t="shared" si="25"/>
        <v>454.47494848206071</v>
      </c>
      <c r="CL12" s="73">
        <f t="shared" si="26"/>
        <v>1526.6925146473779</v>
      </c>
      <c r="CM12" s="73">
        <f t="shared" si="27"/>
        <v>5302.8949080000002</v>
      </c>
      <c r="CN12" s="73">
        <f t="shared" si="28"/>
        <v>5467.590116337059</v>
      </c>
      <c r="CO12" s="73">
        <f t="shared" si="29"/>
        <v>60.48459673258813</v>
      </c>
      <c r="CP12" s="73">
        <f t="shared" si="30"/>
        <v>37.606072131147542</v>
      </c>
      <c r="CQ12" s="73">
        <f t="shared" si="31"/>
        <v>0</v>
      </c>
      <c r="CR12" s="73">
        <f t="shared" si="32"/>
        <v>0</v>
      </c>
      <c r="CS12" s="73">
        <f t="shared" si="33"/>
        <v>0</v>
      </c>
      <c r="CT12" s="73">
        <f t="shared" si="34"/>
        <v>66.774000262237763</v>
      </c>
      <c r="CU12" s="73">
        <f t="shared" si="35"/>
        <v>0</v>
      </c>
      <c r="CV12" s="73">
        <f t="shared" si="36"/>
        <v>0</v>
      </c>
      <c r="CW12" s="73">
        <f t="shared" si="37"/>
        <v>0</v>
      </c>
      <c r="CX12" s="73">
        <f t="shared" si="38"/>
        <v>0</v>
      </c>
      <c r="CY12" s="73">
        <f t="shared" si="39"/>
        <v>0</v>
      </c>
      <c r="CZ12" s="80">
        <f t="shared" si="40"/>
        <v>0</v>
      </c>
      <c r="DA12" s="80">
        <f t="shared" si="41"/>
        <v>0</v>
      </c>
      <c r="DB12" s="80">
        <f t="shared" si="42"/>
        <v>0</v>
      </c>
      <c r="DC12" s="80">
        <f t="shared" si="43"/>
        <v>0</v>
      </c>
      <c r="DD12" s="80">
        <f t="shared" si="44"/>
        <v>0</v>
      </c>
      <c r="DE12" s="80">
        <f t="shared" si="45"/>
        <v>0</v>
      </c>
      <c r="DF12" s="80">
        <f t="shared" si="46"/>
        <v>0</v>
      </c>
      <c r="DG12" s="80">
        <f t="shared" si="47"/>
        <v>0</v>
      </c>
      <c r="DH12" s="80">
        <f t="shared" si="48"/>
        <v>0</v>
      </c>
      <c r="DI12" s="80">
        <f t="shared" si="49"/>
        <v>0</v>
      </c>
      <c r="DJ12" s="80">
        <f t="shared" si="50"/>
        <v>0</v>
      </c>
      <c r="DK12" s="80">
        <f t="shared" si="51"/>
        <v>0</v>
      </c>
      <c r="DL12" s="80">
        <f t="shared" si="52"/>
        <v>0</v>
      </c>
      <c r="DM12" s="80">
        <f t="shared" si="53"/>
        <v>0</v>
      </c>
      <c r="DN12" s="80">
        <f t="shared" si="54"/>
        <v>0</v>
      </c>
      <c r="DO12" s="80">
        <f t="shared" si="55"/>
        <v>0</v>
      </c>
      <c r="DP12" s="80">
        <f t="shared" si="56"/>
        <v>0</v>
      </c>
      <c r="DQ12" s="80">
        <f t="shared" si="57"/>
        <v>0</v>
      </c>
      <c r="DR12" s="80">
        <f t="shared" si="58"/>
        <v>0</v>
      </c>
      <c r="DS12" s="80">
        <f t="shared" si="59"/>
        <v>0</v>
      </c>
      <c r="DT12" s="80">
        <f t="shared" si="60"/>
        <v>0</v>
      </c>
      <c r="DU12" s="80">
        <f t="shared" si="61"/>
        <v>0</v>
      </c>
      <c r="DV12" s="80">
        <f t="shared" si="62"/>
        <v>0</v>
      </c>
      <c r="DW12" s="80">
        <f t="shared" si="63"/>
        <v>0</v>
      </c>
      <c r="DX12" s="80">
        <f t="shared" si="64"/>
        <v>0</v>
      </c>
      <c r="DY12" s="80">
        <f t="shared" si="65"/>
        <v>0</v>
      </c>
      <c r="DZ12" s="80">
        <f t="shared" si="66"/>
        <v>0</v>
      </c>
      <c r="EA12" s="80">
        <f t="shared" si="67"/>
        <v>0</v>
      </c>
      <c r="EB12" s="80">
        <f t="shared" si="68"/>
        <v>0</v>
      </c>
      <c r="EC12" s="80">
        <f t="shared" si="69"/>
        <v>0</v>
      </c>
    </row>
    <row r="13" spans="1:133" s="8" customFormat="1" ht="10" customHeight="1">
      <c r="A13" s="9">
        <f t="shared" si="7"/>
        <v>10</v>
      </c>
      <c r="B13" s="61">
        <v>34219</v>
      </c>
      <c r="C13" s="62">
        <v>970630</v>
      </c>
      <c r="D13" s="29">
        <f>$AP$165</f>
        <v>61</v>
      </c>
      <c r="E13" s="62">
        <f t="shared" si="1"/>
        <v>1896</v>
      </c>
      <c r="F13" s="72">
        <f t="shared" si="2"/>
        <v>31.081967213114755</v>
      </c>
      <c r="G13" s="18"/>
      <c r="H13" s="304"/>
      <c r="I13" s="9">
        <v>5477</v>
      </c>
      <c r="J13" s="134" t="s">
        <v>153</v>
      </c>
      <c r="K13" s="7">
        <v>23558</v>
      </c>
      <c r="L13" s="7">
        <v>39091</v>
      </c>
      <c r="M13" s="16">
        <v>191</v>
      </c>
      <c r="N13" s="16">
        <v>38</v>
      </c>
      <c r="O13" s="31">
        <f t="shared" si="3"/>
        <v>1</v>
      </c>
      <c r="P13" s="135">
        <f t="shared" si="8"/>
        <v>191</v>
      </c>
      <c r="Q13" s="135">
        <f t="shared" si="9"/>
        <v>38</v>
      </c>
      <c r="R13" s="135"/>
      <c r="S13" s="135">
        <v>0</v>
      </c>
      <c r="T13" s="101">
        <f t="shared" si="10"/>
        <v>25726.017825198596</v>
      </c>
      <c r="U13" s="157">
        <f t="shared" si="11"/>
        <v>1.0719174093832748</v>
      </c>
      <c r="V13" s="72">
        <f t="shared" si="12"/>
        <v>102.90407130079439</v>
      </c>
      <c r="W13" s="18">
        <f t="shared" si="13"/>
        <v>1.337752926910327</v>
      </c>
      <c r="X13" s="18">
        <f t="shared" si="14"/>
        <v>7.4058716255384932E-2</v>
      </c>
      <c r="Y13" s="18">
        <f t="shared" si="15"/>
        <v>7.4058716255384932E-2</v>
      </c>
      <c r="Z13" s="16">
        <f t="shared" si="16"/>
        <v>189.76209623733263</v>
      </c>
      <c r="AA13" s="16">
        <f t="shared" si="17"/>
        <v>36.662247073089674</v>
      </c>
      <c r="AB13" s="16">
        <f t="shared" si="18"/>
        <v>0</v>
      </c>
      <c r="AC13" s="16">
        <f t="shared" si="19"/>
        <v>0</v>
      </c>
      <c r="AD13" s="16">
        <f t="shared" si="4"/>
        <v>0</v>
      </c>
      <c r="AE13" s="16">
        <f t="shared" si="4"/>
        <v>0</v>
      </c>
      <c r="AF13" s="16"/>
      <c r="AG13" s="9" t="s">
        <v>92</v>
      </c>
      <c r="AH13" s="9" t="s">
        <v>92</v>
      </c>
      <c r="AI13" s="9" t="s">
        <v>92</v>
      </c>
      <c r="AJ13" s="9" t="s">
        <v>235</v>
      </c>
      <c r="AK13" s="9" t="s">
        <v>235</v>
      </c>
      <c r="AL13" s="9" t="s">
        <v>235</v>
      </c>
      <c r="AM13" s="9" t="s">
        <v>235</v>
      </c>
      <c r="AN13" s="9" t="s">
        <v>95</v>
      </c>
      <c r="AO13" s="9" t="s">
        <v>95</v>
      </c>
      <c r="AP13" s="9" t="s">
        <v>95</v>
      </c>
      <c r="AQ13" s="9" t="s">
        <v>95</v>
      </c>
      <c r="AR13" s="9" t="s">
        <v>95</v>
      </c>
      <c r="AS13" s="9" t="s">
        <v>95</v>
      </c>
      <c r="AT13" s="9" t="s">
        <v>95</v>
      </c>
      <c r="AU13" s="9" t="s">
        <v>95</v>
      </c>
      <c r="AV13" s="13" t="s">
        <v>95</v>
      </c>
      <c r="AW13" s="13" t="s">
        <v>95</v>
      </c>
      <c r="AX13" s="13" t="s">
        <v>95</v>
      </c>
      <c r="AY13" s="13" t="s">
        <v>95</v>
      </c>
      <c r="AZ13" s="9" t="s">
        <v>95</v>
      </c>
      <c r="BA13" s="9" t="s">
        <v>85</v>
      </c>
      <c r="BB13" s="9" t="s">
        <v>85</v>
      </c>
      <c r="BC13" s="9" t="s">
        <v>85</v>
      </c>
      <c r="BD13" s="9" t="s">
        <v>85</v>
      </c>
      <c r="BE13" s="9" t="s">
        <v>85</v>
      </c>
      <c r="BF13" s="9" t="s">
        <v>85</v>
      </c>
      <c r="BG13" s="9" t="s">
        <v>85</v>
      </c>
      <c r="BH13" s="9" t="s">
        <v>85</v>
      </c>
      <c r="BI13" s="9" t="s">
        <v>85</v>
      </c>
      <c r="BJ13" s="9" t="s">
        <v>85</v>
      </c>
      <c r="BK13" s="9" t="s">
        <v>85</v>
      </c>
      <c r="BL13" s="9" t="s">
        <v>85</v>
      </c>
      <c r="BM13" s="9" t="s">
        <v>85</v>
      </c>
      <c r="BN13" s="9" t="s">
        <v>85</v>
      </c>
      <c r="BO13" s="9" t="s">
        <v>85</v>
      </c>
      <c r="BP13" s="9" t="s">
        <v>85</v>
      </c>
      <c r="BQ13" s="9"/>
      <c r="BR13" s="9" t="s">
        <v>79</v>
      </c>
      <c r="BS13" s="9" t="s">
        <v>79</v>
      </c>
      <c r="BT13" s="9" t="s">
        <v>79</v>
      </c>
      <c r="BU13" s="9" t="s">
        <v>79</v>
      </c>
      <c r="BV13" s="9" t="s">
        <v>79</v>
      </c>
      <c r="BW13" s="9" t="s">
        <v>79</v>
      </c>
      <c r="BX13" s="9" t="s">
        <v>79</v>
      </c>
      <c r="BY13" s="9" t="s">
        <v>79</v>
      </c>
      <c r="BZ13" s="9" t="s">
        <v>79</v>
      </c>
      <c r="CA13" s="9"/>
      <c r="CB13" s="9"/>
      <c r="CC13" s="9"/>
      <c r="CD13" s="9"/>
      <c r="CF13" s="52">
        <f t="shared" si="20"/>
        <v>5477</v>
      </c>
      <c r="CG13" s="78">
        <f t="shared" si="21"/>
        <v>2740.2803311867524</v>
      </c>
      <c r="CH13" s="73">
        <f t="shared" si="22"/>
        <v>1663.0478012879487</v>
      </c>
      <c r="CI13" s="73">
        <f t="shared" si="23"/>
        <v>29.26</v>
      </c>
      <c r="CJ13" s="73">
        <f t="shared" si="24"/>
        <v>1114.7418754369826</v>
      </c>
      <c r="CK13" s="73">
        <f t="shared" si="25"/>
        <v>495.34351149954</v>
      </c>
      <c r="CL13" s="73">
        <f t="shared" si="26"/>
        <v>1663.9800141048825</v>
      </c>
      <c r="CM13" s="73">
        <f t="shared" si="27"/>
        <v>5779.7566040000002</v>
      </c>
      <c r="CN13" s="73">
        <f t="shared" si="28"/>
        <v>3934.5047812123821</v>
      </c>
      <c r="CO13" s="73">
        <f t="shared" si="29"/>
        <v>43.525013757523645</v>
      </c>
      <c r="CP13" s="73">
        <f t="shared" si="30"/>
        <v>27.061514754098361</v>
      </c>
      <c r="CQ13" s="73">
        <f t="shared" si="31"/>
        <v>38.854278365384616</v>
      </c>
      <c r="CR13" s="73">
        <f t="shared" si="32"/>
        <v>18.16188076923077</v>
      </c>
      <c r="CS13" s="73">
        <f t="shared" si="33"/>
        <v>21.285261538461537</v>
      </c>
      <c r="CT13" s="73">
        <f t="shared" si="34"/>
        <v>48.050899519230768</v>
      </c>
      <c r="CU13" s="73">
        <f t="shared" si="35"/>
        <v>34.906672115384623</v>
      </c>
      <c r="CV13" s="73">
        <f t="shared" si="36"/>
        <v>1677.9289074027074</v>
      </c>
      <c r="CW13" s="73">
        <f t="shared" si="37"/>
        <v>17.352115384615384</v>
      </c>
      <c r="CX13" s="73">
        <f t="shared" si="38"/>
        <v>13.239478087986464</v>
      </c>
      <c r="CY13" s="73">
        <f t="shared" si="39"/>
        <v>12.791631049069375</v>
      </c>
      <c r="CZ13" s="80">
        <f t="shared" si="40"/>
        <v>789.38638697123531</v>
      </c>
      <c r="DA13" s="80">
        <f t="shared" si="41"/>
        <v>12.294581427343079</v>
      </c>
      <c r="DB13" s="80">
        <f t="shared" si="42"/>
        <v>27.539043654822336</v>
      </c>
      <c r="DC13" s="80">
        <f t="shared" si="43"/>
        <v>24.699565989847716</v>
      </c>
      <c r="DD13" s="80">
        <f t="shared" si="44"/>
        <v>29.756170050761423</v>
      </c>
      <c r="DE13" s="80">
        <f t="shared" si="45"/>
        <v>28.62815837563452</v>
      </c>
      <c r="DF13" s="80">
        <f t="shared" si="46"/>
        <v>29.250509644670053</v>
      </c>
      <c r="DG13" s="80">
        <f t="shared" si="47"/>
        <v>30.18403654822335</v>
      </c>
      <c r="DH13" s="80">
        <f t="shared" si="48"/>
        <v>29.406097461928933</v>
      </c>
      <c r="DI13" s="80">
        <f t="shared" si="49"/>
        <v>29.669561246840772</v>
      </c>
      <c r="DJ13" s="80">
        <f t="shared" si="50"/>
        <v>21.004355329949242</v>
      </c>
      <c r="DK13" s="80">
        <f t="shared" si="51"/>
        <v>25.671989847715739</v>
      </c>
      <c r="DL13" s="80">
        <f t="shared" si="52"/>
        <v>25.283020304568527</v>
      </c>
      <c r="DM13" s="80">
        <f t="shared" si="53"/>
        <v>21.393324873096446</v>
      </c>
      <c r="DN13" s="80">
        <f t="shared" si="54"/>
        <v>29.211612690355327</v>
      </c>
      <c r="DO13" s="80">
        <f t="shared" si="55"/>
        <v>30.18403654822335</v>
      </c>
      <c r="DP13" s="80">
        <f t="shared" si="56"/>
        <v>30.339624365482234</v>
      </c>
      <c r="DQ13" s="80">
        <f t="shared" si="57"/>
        <v>0</v>
      </c>
      <c r="DR13" s="80">
        <f t="shared" si="58"/>
        <v>20.384275380710658</v>
      </c>
      <c r="DS13" s="80">
        <f t="shared" si="59"/>
        <v>24.140478934010154</v>
      </c>
      <c r="DT13" s="80">
        <f t="shared" si="60"/>
        <v>22.048609475465312</v>
      </c>
      <c r="DU13" s="80">
        <f t="shared" si="61"/>
        <v>25.270393824027074</v>
      </c>
      <c r="DV13" s="80">
        <f t="shared" si="62"/>
        <v>22.949487563451779</v>
      </c>
      <c r="DW13" s="80">
        <f t="shared" si="63"/>
        <v>23.086909644670051</v>
      </c>
      <c r="DX13" s="80">
        <f t="shared" si="64"/>
        <v>2214.8069294754373</v>
      </c>
      <c r="DY13" s="80">
        <f t="shared" si="65"/>
        <v>300.31305482233506</v>
      </c>
      <c r="DZ13" s="80">
        <f t="shared" si="66"/>
        <v>2485.043039275603</v>
      </c>
      <c r="EA13" s="80">
        <f t="shared" si="67"/>
        <v>0</v>
      </c>
      <c r="EB13" s="80">
        <f t="shared" si="68"/>
        <v>0</v>
      </c>
      <c r="EC13" s="80">
        <f t="shared" si="69"/>
        <v>0</v>
      </c>
    </row>
    <row r="14" spans="1:133" s="8" customFormat="1" ht="10" customHeight="1">
      <c r="A14" s="9">
        <f t="shared" si="7"/>
        <v>11</v>
      </c>
      <c r="B14" s="61">
        <v>34224</v>
      </c>
      <c r="C14" s="62">
        <v>972526</v>
      </c>
      <c r="D14" s="29">
        <f>AQ165</f>
        <v>60.210526315789473</v>
      </c>
      <c r="E14" s="62">
        <f t="shared" si="1"/>
        <v>2687</v>
      </c>
      <c r="F14" s="72">
        <f t="shared" si="2"/>
        <v>44.626748251748253</v>
      </c>
      <c r="G14" s="18"/>
      <c r="H14" s="304"/>
      <c r="I14" s="9">
        <v>5478</v>
      </c>
      <c r="J14" s="134" t="s">
        <v>153</v>
      </c>
      <c r="K14" s="7">
        <v>23558</v>
      </c>
      <c r="L14" s="7">
        <v>39092</v>
      </c>
      <c r="M14" s="16">
        <v>192</v>
      </c>
      <c r="N14" s="16">
        <v>38</v>
      </c>
      <c r="O14" s="31">
        <f t="shared" si="3"/>
        <v>1</v>
      </c>
      <c r="P14" s="135">
        <f t="shared" si="8"/>
        <v>192</v>
      </c>
      <c r="Q14" s="135">
        <f t="shared" si="9"/>
        <v>38</v>
      </c>
      <c r="R14" s="135"/>
      <c r="S14" s="135">
        <v>0</v>
      </c>
      <c r="T14" s="101">
        <f t="shared" si="10"/>
        <v>23679.270890347645</v>
      </c>
      <c r="U14" s="157">
        <f t="shared" si="11"/>
        <v>0.98663628709781859</v>
      </c>
      <c r="V14" s="72">
        <f t="shared" si="12"/>
        <v>94.717083561390581</v>
      </c>
      <c r="W14" s="18">
        <f t="shared" si="13"/>
        <v>1.2313220862980774</v>
      </c>
      <c r="X14" s="18">
        <f t="shared" si="14"/>
        <v>6.8324390039326971E-2</v>
      </c>
      <c r="Y14" s="18">
        <f t="shared" si="15"/>
        <v>6.8324390039326971E-2</v>
      </c>
      <c r="Z14" s="16">
        <f t="shared" si="16"/>
        <v>190.86042539488136</v>
      </c>
      <c r="AA14" s="16">
        <f t="shared" si="17"/>
        <v>36.768677913701922</v>
      </c>
      <c r="AB14" s="16">
        <f t="shared" si="18"/>
        <v>0</v>
      </c>
      <c r="AC14" s="16">
        <f t="shared" si="19"/>
        <v>0</v>
      </c>
      <c r="AD14" s="16">
        <f t="shared" si="4"/>
        <v>0</v>
      </c>
      <c r="AE14" s="16">
        <f t="shared" si="4"/>
        <v>0</v>
      </c>
      <c r="AF14" s="16"/>
      <c r="AG14" s="9" t="s">
        <v>235</v>
      </c>
      <c r="AH14" s="9" t="s">
        <v>104</v>
      </c>
      <c r="AI14" s="9" t="s">
        <v>104</v>
      </c>
      <c r="AJ14" s="9" t="s">
        <v>104</v>
      </c>
      <c r="AK14" s="9" t="s">
        <v>104</v>
      </c>
      <c r="AL14" s="9" t="s">
        <v>104</v>
      </c>
      <c r="AM14" s="9" t="s">
        <v>104</v>
      </c>
      <c r="AN14" s="9" t="s">
        <v>104</v>
      </c>
      <c r="AO14" s="9" t="s">
        <v>104</v>
      </c>
      <c r="AP14" s="9" t="s">
        <v>104</v>
      </c>
      <c r="AQ14" s="9" t="s">
        <v>104</v>
      </c>
      <c r="AR14" s="9" t="s">
        <v>104</v>
      </c>
      <c r="AS14" s="9" t="s">
        <v>104</v>
      </c>
      <c r="AT14" s="9" t="s">
        <v>104</v>
      </c>
      <c r="AU14" s="9" t="s">
        <v>104</v>
      </c>
      <c r="AV14" s="13" t="s">
        <v>104</v>
      </c>
      <c r="AW14" s="13" t="s">
        <v>104</v>
      </c>
      <c r="AX14" s="13" t="s">
        <v>104</v>
      </c>
      <c r="AY14" s="13" t="s">
        <v>104</v>
      </c>
      <c r="AZ14" s="9" t="s">
        <v>104</v>
      </c>
      <c r="BA14" s="9" t="s">
        <v>104</v>
      </c>
      <c r="BB14" s="9" t="s">
        <v>104</v>
      </c>
      <c r="BC14" s="9" t="s">
        <v>104</v>
      </c>
      <c r="BD14" s="9" t="s">
        <v>104</v>
      </c>
      <c r="BE14" s="9" t="s">
        <v>104</v>
      </c>
      <c r="BF14" s="9" t="s">
        <v>104</v>
      </c>
      <c r="BG14" s="9" t="s">
        <v>104</v>
      </c>
      <c r="BH14" s="9" t="s">
        <v>104</v>
      </c>
      <c r="BI14" s="9" t="s">
        <v>104</v>
      </c>
      <c r="BJ14" s="9" t="s">
        <v>104</v>
      </c>
      <c r="BK14" s="9" t="s">
        <v>104</v>
      </c>
      <c r="BL14" s="9" t="s">
        <v>104</v>
      </c>
      <c r="BM14" s="9" t="s">
        <v>104</v>
      </c>
      <c r="BN14" s="9" t="s">
        <v>104</v>
      </c>
      <c r="BO14" s="9" t="s">
        <v>104</v>
      </c>
      <c r="BP14" s="9" t="s">
        <v>104</v>
      </c>
      <c r="BQ14" s="9" t="s">
        <v>104</v>
      </c>
      <c r="BR14" s="9" t="s">
        <v>104</v>
      </c>
      <c r="BS14" s="9" t="s">
        <v>104</v>
      </c>
      <c r="BT14" s="9" t="s">
        <v>104</v>
      </c>
      <c r="BU14" s="9" t="s">
        <v>104</v>
      </c>
      <c r="BV14" s="9" t="s">
        <v>104</v>
      </c>
      <c r="BW14" s="9" t="s">
        <v>104</v>
      </c>
      <c r="BX14" s="9" t="s">
        <v>104</v>
      </c>
      <c r="BY14" s="9" t="s">
        <v>104</v>
      </c>
      <c r="BZ14" s="9" t="s">
        <v>104</v>
      </c>
      <c r="CA14" s="9"/>
      <c r="CB14" s="9"/>
      <c r="CC14" s="9"/>
      <c r="CD14" s="9"/>
      <c r="CF14" s="52">
        <f t="shared" si="20"/>
        <v>5478</v>
      </c>
      <c r="CG14" s="78">
        <f t="shared" si="21"/>
        <v>4106.3723553817845</v>
      </c>
      <c r="CH14" s="73">
        <f t="shared" si="22"/>
        <v>1663.0478012879487</v>
      </c>
      <c r="CI14" s="73">
        <f t="shared" si="23"/>
        <v>29.26</v>
      </c>
      <c r="CJ14" s="73">
        <f t="shared" si="24"/>
        <v>743.89387304507829</v>
      </c>
      <c r="CK14" s="73">
        <f t="shared" si="25"/>
        <v>330.55455381784731</v>
      </c>
      <c r="CL14" s="73">
        <f t="shared" si="26"/>
        <v>1110.4135985533455</v>
      </c>
      <c r="CM14" s="73">
        <f t="shared" si="27"/>
        <v>3856.9695999999999</v>
      </c>
      <c r="CN14" s="73">
        <f t="shared" si="28"/>
        <v>3976.7578331900258</v>
      </c>
      <c r="CO14" s="73">
        <f t="shared" si="29"/>
        <v>43.992433361994841</v>
      </c>
      <c r="CP14" s="73">
        <f t="shared" si="30"/>
        <v>27.352131147540984</v>
      </c>
      <c r="CQ14" s="73">
        <f t="shared" si="31"/>
        <v>39.271538461538462</v>
      </c>
      <c r="CR14" s="73">
        <f t="shared" si="32"/>
        <v>18.356923076923078</v>
      </c>
      <c r="CS14" s="73">
        <f t="shared" si="33"/>
        <v>21.513846153846153</v>
      </c>
      <c r="CT14" s="73">
        <f t="shared" si="34"/>
        <v>48.566923076923075</v>
      </c>
      <c r="CU14" s="73">
        <f t="shared" si="35"/>
        <v>35.281538461538467</v>
      </c>
      <c r="CV14" s="73">
        <f t="shared" si="36"/>
        <v>1695.9483587140439</v>
      </c>
      <c r="CW14" s="73">
        <f t="shared" si="37"/>
        <v>17.53846153846154</v>
      </c>
      <c r="CX14" s="73">
        <f t="shared" si="38"/>
        <v>13.381658206429782</v>
      </c>
      <c r="CY14" s="73">
        <f t="shared" si="39"/>
        <v>12.929001692047377</v>
      </c>
      <c r="CZ14" s="80">
        <f t="shared" si="40"/>
        <v>797.86368866328269</v>
      </c>
      <c r="DA14" s="80">
        <f t="shared" si="41"/>
        <v>8.9422527944969907</v>
      </c>
      <c r="DB14" s="80">
        <f t="shared" si="42"/>
        <v>20.030050761421322</v>
      </c>
      <c r="DC14" s="80">
        <f t="shared" si="43"/>
        <v>17.964805414551609</v>
      </c>
      <c r="DD14" s="80">
        <f t="shared" si="44"/>
        <v>21.64263959390863</v>
      </c>
      <c r="DE14" s="80">
        <f t="shared" si="45"/>
        <v>20.822199661590524</v>
      </c>
      <c r="DF14" s="80">
        <f t="shared" si="46"/>
        <v>21.274856175972928</v>
      </c>
      <c r="DG14" s="80">
        <f t="shared" si="47"/>
        <v>21.953840947546531</v>
      </c>
      <c r="DH14" s="80">
        <f t="shared" si="48"/>
        <v>21.388020304568528</v>
      </c>
      <c r="DI14" s="80">
        <f t="shared" si="49"/>
        <v>21.579646166807077</v>
      </c>
      <c r="DJ14" s="80">
        <f t="shared" si="50"/>
        <v>15.277157360406093</v>
      </c>
      <c r="DK14" s="80">
        <f t="shared" si="51"/>
        <v>18.672081218274112</v>
      </c>
      <c r="DL14" s="80">
        <f t="shared" si="52"/>
        <v>18.38917089678511</v>
      </c>
      <c r="DM14" s="80">
        <f t="shared" si="53"/>
        <v>15.560067681895095</v>
      </c>
      <c r="DN14" s="80">
        <f t="shared" si="54"/>
        <v>21.246565143824025</v>
      </c>
      <c r="DO14" s="80">
        <f t="shared" si="55"/>
        <v>21.953840947546531</v>
      </c>
      <c r="DP14" s="80">
        <f t="shared" si="56"/>
        <v>22.067005076142134</v>
      </c>
      <c r="DQ14" s="80">
        <f t="shared" si="57"/>
        <v>21.289001692047378</v>
      </c>
      <c r="DR14" s="80">
        <f t="shared" si="58"/>
        <v>18.884263959390861</v>
      </c>
      <c r="DS14" s="80">
        <f t="shared" si="59"/>
        <v>22.364060913705586</v>
      </c>
      <c r="DT14" s="80">
        <f t="shared" si="60"/>
        <v>20.426125211505923</v>
      </c>
      <c r="DU14" s="80">
        <f t="shared" si="61"/>
        <v>23.410829103214891</v>
      </c>
      <c r="DV14" s="80">
        <f t="shared" si="62"/>
        <v>21.260710659898479</v>
      </c>
      <c r="DW14" s="80">
        <f t="shared" si="63"/>
        <v>21.388020304568528</v>
      </c>
      <c r="DX14" s="80">
        <f t="shared" si="64"/>
        <v>2051.8266111573689</v>
      </c>
      <c r="DY14" s="80">
        <f t="shared" si="65"/>
        <v>278.21401015228429</v>
      </c>
      <c r="DZ14" s="80">
        <f t="shared" si="66"/>
        <v>2302.1769392173182</v>
      </c>
      <c r="EA14" s="80">
        <f t="shared" si="67"/>
        <v>0</v>
      </c>
      <c r="EB14" s="80">
        <f t="shared" si="68"/>
        <v>0</v>
      </c>
      <c r="EC14" s="80">
        <f t="shared" si="69"/>
        <v>0</v>
      </c>
    </row>
    <row r="15" spans="1:133" s="8" customFormat="1" ht="10" customHeight="1">
      <c r="A15" s="9">
        <f t="shared" si="7"/>
        <v>12</v>
      </c>
      <c r="B15" s="61">
        <v>34229</v>
      </c>
      <c r="C15" s="62">
        <v>975213</v>
      </c>
      <c r="D15" s="29">
        <f>AR165</f>
        <v>60.210526315789473</v>
      </c>
      <c r="E15" s="62">
        <f t="shared" si="1"/>
        <v>1256</v>
      </c>
      <c r="F15" s="72">
        <f t="shared" si="2"/>
        <v>20.86013986013986</v>
      </c>
      <c r="G15" s="18"/>
      <c r="H15" s="304"/>
      <c r="I15" s="9">
        <v>5479</v>
      </c>
      <c r="J15" s="134" t="s">
        <v>153</v>
      </c>
      <c r="K15" s="7">
        <v>23558</v>
      </c>
      <c r="L15" s="7">
        <v>39093</v>
      </c>
      <c r="M15" s="16">
        <v>191</v>
      </c>
      <c r="N15" s="16">
        <v>38</v>
      </c>
      <c r="O15" s="31">
        <f t="shared" si="3"/>
        <v>1</v>
      </c>
      <c r="P15" s="135">
        <f t="shared" si="8"/>
        <v>191</v>
      </c>
      <c r="Q15" s="135">
        <f t="shared" si="9"/>
        <v>38</v>
      </c>
      <c r="R15" s="135"/>
      <c r="S15" s="135">
        <v>0</v>
      </c>
      <c r="T15" s="101">
        <f t="shared" si="10"/>
        <v>23594.733533153314</v>
      </c>
      <c r="U15" s="157">
        <f t="shared" si="11"/>
        <v>0.98311389721472142</v>
      </c>
      <c r="V15" s="72">
        <f t="shared" si="12"/>
        <v>94.378934132613253</v>
      </c>
      <c r="W15" s="18">
        <f t="shared" si="13"/>
        <v>1.2269261437239722</v>
      </c>
      <c r="X15" s="18">
        <f t="shared" si="14"/>
        <v>6.8086967628800149E-2</v>
      </c>
      <c r="Y15" s="18">
        <f t="shared" si="15"/>
        <v>6.8086967628800149E-2</v>
      </c>
      <c r="Z15" s="16">
        <f t="shared" si="16"/>
        <v>189.86448728733134</v>
      </c>
      <c r="AA15" s="16">
        <f t="shared" si="17"/>
        <v>36.773073856276028</v>
      </c>
      <c r="AB15" s="16">
        <f t="shared" si="18"/>
        <v>0</v>
      </c>
      <c r="AC15" s="16">
        <f t="shared" si="19"/>
        <v>0</v>
      </c>
      <c r="AD15" s="16">
        <f t="shared" si="4"/>
        <v>0</v>
      </c>
      <c r="AE15" s="16">
        <f t="shared" si="4"/>
        <v>0</v>
      </c>
      <c r="AF15" s="16"/>
      <c r="AG15" s="9" t="s">
        <v>100</v>
      </c>
      <c r="AH15" s="9" t="s">
        <v>100</v>
      </c>
      <c r="AI15" s="9" t="s">
        <v>100</v>
      </c>
      <c r="AJ15" s="9" t="s">
        <v>100</v>
      </c>
      <c r="AK15" s="9" t="s">
        <v>100</v>
      </c>
      <c r="AL15" s="9" t="s">
        <v>100</v>
      </c>
      <c r="AM15" s="9" t="s">
        <v>100</v>
      </c>
      <c r="AN15" s="9" t="s">
        <v>100</v>
      </c>
      <c r="AO15" s="9" t="s">
        <v>100</v>
      </c>
      <c r="AP15" s="9" t="s">
        <v>100</v>
      </c>
      <c r="AQ15" s="9" t="s">
        <v>100</v>
      </c>
      <c r="AR15" s="9" t="s">
        <v>100</v>
      </c>
      <c r="AS15" s="9" t="s">
        <v>100</v>
      </c>
      <c r="AT15" s="9" t="s">
        <v>100</v>
      </c>
      <c r="AU15" s="9" t="s">
        <v>100</v>
      </c>
      <c r="AV15" s="13" t="s">
        <v>100</v>
      </c>
      <c r="AW15" s="13" t="s">
        <v>100</v>
      </c>
      <c r="AX15" s="13" t="s">
        <v>100</v>
      </c>
      <c r="AY15" s="13" t="s">
        <v>100</v>
      </c>
      <c r="AZ15" s="9" t="s">
        <v>100</v>
      </c>
      <c r="BA15" s="9" t="s">
        <v>100</v>
      </c>
      <c r="BB15" s="9" t="s">
        <v>100</v>
      </c>
      <c r="BC15" s="9" t="s">
        <v>100</v>
      </c>
      <c r="BD15" s="9" t="s">
        <v>100</v>
      </c>
      <c r="BE15" s="9" t="s">
        <v>100</v>
      </c>
      <c r="BF15" s="9" t="s">
        <v>100</v>
      </c>
      <c r="BG15" s="9" t="s">
        <v>100</v>
      </c>
      <c r="BH15" s="9" t="s">
        <v>100</v>
      </c>
      <c r="BI15" s="9" t="s">
        <v>100</v>
      </c>
      <c r="BJ15" s="9" t="s">
        <v>100</v>
      </c>
      <c r="BK15" s="9" t="s">
        <v>100</v>
      </c>
      <c r="BL15" s="9" t="s">
        <v>100</v>
      </c>
      <c r="BM15" s="9" t="s">
        <v>100</v>
      </c>
      <c r="BN15" s="9" t="s">
        <v>100</v>
      </c>
      <c r="BO15" s="9" t="s">
        <v>100</v>
      </c>
      <c r="BP15" s="9" t="s">
        <v>100</v>
      </c>
      <c r="BQ15" s="9" t="s">
        <v>100</v>
      </c>
      <c r="BR15" s="9" t="s">
        <v>100</v>
      </c>
      <c r="BS15" s="9"/>
      <c r="BT15" s="9" t="s">
        <v>102</v>
      </c>
      <c r="BU15" s="9" t="s">
        <v>102</v>
      </c>
      <c r="BV15" s="9"/>
      <c r="BW15" s="9"/>
      <c r="BX15" s="9" t="s">
        <v>208</v>
      </c>
      <c r="BY15" s="9" t="s">
        <v>208</v>
      </c>
      <c r="BZ15" s="9" t="s">
        <v>208</v>
      </c>
      <c r="CA15" s="9"/>
      <c r="CB15" s="9"/>
      <c r="CC15" s="9"/>
      <c r="CD15" s="9"/>
      <c r="CF15" s="52">
        <f t="shared" si="20"/>
        <v>5479</v>
      </c>
      <c r="CG15" s="78">
        <f t="shared" si="21"/>
        <v>2957.9457802207912</v>
      </c>
      <c r="CH15" s="73">
        <f t="shared" si="22"/>
        <v>1795.1467118675253</v>
      </c>
      <c r="CI15" s="73">
        <f t="shared" si="23"/>
        <v>31.584174999999998</v>
      </c>
      <c r="CJ15" s="73">
        <f t="shared" si="24"/>
        <v>802.98271591536343</v>
      </c>
      <c r="CK15" s="73">
        <f t="shared" si="25"/>
        <v>356.81110303587855</v>
      </c>
      <c r="CL15" s="73">
        <f t="shared" si="26"/>
        <v>1198.6157696202531</v>
      </c>
      <c r="CM15" s="73">
        <f t="shared" si="27"/>
        <v>4163.3357079999996</v>
      </c>
      <c r="CN15" s="73">
        <f t="shared" si="28"/>
        <v>4292.6389383490969</v>
      </c>
      <c r="CO15" s="73">
        <f t="shared" si="29"/>
        <v>47.486832330180562</v>
      </c>
      <c r="CP15" s="73">
        <f t="shared" si="30"/>
        <v>29.524760655737705</v>
      </c>
      <c r="CQ15" s="73">
        <f t="shared" si="31"/>
        <v>42.390948164335661</v>
      </c>
      <c r="CR15" s="73">
        <f t="shared" si="32"/>
        <v>19.815046853146853</v>
      </c>
      <c r="CS15" s="73">
        <f t="shared" si="33"/>
        <v>23.222730069930069</v>
      </c>
      <c r="CT15" s="73">
        <f t="shared" si="34"/>
        <v>52.424682080419579</v>
      </c>
      <c r="CU15" s="73">
        <f t="shared" si="35"/>
        <v>38.084015209790209</v>
      </c>
      <c r="CV15" s="73">
        <f t="shared" si="36"/>
        <v>1830.6606203891708</v>
      </c>
      <c r="CW15" s="73">
        <f t="shared" si="37"/>
        <v>18.931573426573426</v>
      </c>
      <c r="CX15" s="73">
        <f t="shared" si="38"/>
        <v>14.444587648054146</v>
      </c>
      <c r="CY15" s="73">
        <f t="shared" si="39"/>
        <v>13.955975803722504</v>
      </c>
      <c r="CZ15" s="80">
        <f t="shared" si="40"/>
        <v>861.23945211505929</v>
      </c>
      <c r="DA15" s="80">
        <f t="shared" si="41"/>
        <v>9.6525521926053308</v>
      </c>
      <c r="DB15" s="80">
        <f t="shared" si="42"/>
        <v>21.621074111675128</v>
      </c>
      <c r="DC15" s="80">
        <f t="shared" si="43"/>
        <v>19.391782571912014</v>
      </c>
      <c r="DD15" s="80">
        <f t="shared" si="44"/>
        <v>23.361753807106599</v>
      </c>
      <c r="DE15" s="80">
        <f t="shared" si="45"/>
        <v>22.4761448392555</v>
      </c>
      <c r="DF15" s="80">
        <f t="shared" si="46"/>
        <v>22.96475668358714</v>
      </c>
      <c r="DG15" s="80">
        <f t="shared" si="47"/>
        <v>23.697674450084602</v>
      </c>
      <c r="DH15" s="80">
        <f t="shared" si="48"/>
        <v>23.086909644670051</v>
      </c>
      <c r="DI15" s="80">
        <f t="shared" si="49"/>
        <v>23.293756697556866</v>
      </c>
      <c r="DJ15" s="80">
        <f t="shared" si="50"/>
        <v>16.490649746192894</v>
      </c>
      <c r="DK15" s="80">
        <f t="shared" si="51"/>
        <v>20.155238578680205</v>
      </c>
      <c r="DL15" s="80">
        <f t="shared" si="52"/>
        <v>19.849856175972924</v>
      </c>
      <c r="DM15" s="80">
        <f t="shared" si="53"/>
        <v>16.796032148900171</v>
      </c>
      <c r="DN15" s="80">
        <f t="shared" si="54"/>
        <v>22.934218443316411</v>
      </c>
      <c r="DO15" s="80">
        <f t="shared" si="55"/>
        <v>23.697674450084602</v>
      </c>
      <c r="DP15" s="80">
        <f t="shared" si="56"/>
        <v>23.819827411167513</v>
      </c>
      <c r="DQ15" s="80">
        <f t="shared" si="57"/>
        <v>22.980025803722505</v>
      </c>
      <c r="DR15" s="80">
        <f t="shared" si="58"/>
        <v>20.384275380710658</v>
      </c>
      <c r="DS15" s="80">
        <f t="shared" si="59"/>
        <v>0</v>
      </c>
      <c r="DT15" s="80">
        <f t="shared" si="60"/>
        <v>20.426125211505923</v>
      </c>
      <c r="DU15" s="80">
        <f t="shared" si="61"/>
        <v>23.410829103214891</v>
      </c>
      <c r="DV15" s="80">
        <f t="shared" si="62"/>
        <v>0</v>
      </c>
      <c r="DW15" s="80">
        <f t="shared" si="63"/>
        <v>0</v>
      </c>
      <c r="DX15" s="80">
        <f t="shared" si="64"/>
        <v>2030.025953413822</v>
      </c>
      <c r="DY15" s="80">
        <f t="shared" si="65"/>
        <v>275.2579862944163</v>
      </c>
      <c r="DZ15" s="80">
        <f t="shared" si="66"/>
        <v>2277.7163092381343</v>
      </c>
      <c r="EA15" s="80">
        <f t="shared" si="67"/>
        <v>0</v>
      </c>
      <c r="EB15" s="80">
        <f t="shared" si="68"/>
        <v>0</v>
      </c>
      <c r="EC15" s="80">
        <f t="shared" si="69"/>
        <v>0</v>
      </c>
    </row>
    <row r="16" spans="1:133" s="8" customFormat="1" ht="10" customHeight="1">
      <c r="A16" s="9">
        <f t="shared" si="7"/>
        <v>13</v>
      </c>
      <c r="B16" s="61">
        <v>34230</v>
      </c>
      <c r="C16" s="62">
        <v>976469</v>
      </c>
      <c r="D16" s="29">
        <f>AS165</f>
        <v>60.210526315789473</v>
      </c>
      <c r="E16" s="62">
        <f t="shared" si="1"/>
        <v>1472</v>
      </c>
      <c r="F16" s="72">
        <f t="shared" si="2"/>
        <v>24.447552447552447</v>
      </c>
      <c r="G16" s="18"/>
      <c r="H16" s="304"/>
      <c r="I16" s="9">
        <v>5480</v>
      </c>
      <c r="J16" s="134" t="s">
        <v>153</v>
      </c>
      <c r="K16" s="7">
        <v>23558</v>
      </c>
      <c r="L16" s="7">
        <v>39094</v>
      </c>
      <c r="M16" s="16">
        <v>192</v>
      </c>
      <c r="N16" s="16">
        <v>38</v>
      </c>
      <c r="O16" s="31">
        <f t="shared" si="3"/>
        <v>1</v>
      </c>
      <c r="P16" s="135">
        <f t="shared" si="8"/>
        <v>192</v>
      </c>
      <c r="Q16" s="135">
        <f t="shared" si="9"/>
        <v>38</v>
      </c>
      <c r="R16" s="135"/>
      <c r="S16" s="135">
        <v>0</v>
      </c>
      <c r="T16" s="101">
        <f t="shared" si="10"/>
        <v>23679.270890347645</v>
      </c>
      <c r="U16" s="157">
        <f t="shared" si="11"/>
        <v>0.98663628709781859</v>
      </c>
      <c r="V16" s="72">
        <f t="shared" si="12"/>
        <v>94.717083561390581</v>
      </c>
      <c r="W16" s="18">
        <f t="shared" si="13"/>
        <v>1.2313220862980774</v>
      </c>
      <c r="X16" s="18">
        <f t="shared" si="14"/>
        <v>6.8324390039326971E-2</v>
      </c>
      <c r="Y16" s="18">
        <f t="shared" si="15"/>
        <v>6.8324390039326971E-2</v>
      </c>
      <c r="Z16" s="16">
        <f t="shared" si="16"/>
        <v>190.86042539488136</v>
      </c>
      <c r="AA16" s="16">
        <f t="shared" si="17"/>
        <v>36.768677913701922</v>
      </c>
      <c r="AB16" s="16">
        <f t="shared" si="18"/>
        <v>0</v>
      </c>
      <c r="AC16" s="16">
        <f t="shared" si="19"/>
        <v>0</v>
      </c>
      <c r="AD16" s="16">
        <f t="shared" si="4"/>
        <v>0</v>
      </c>
      <c r="AE16" s="16">
        <f t="shared" si="4"/>
        <v>0</v>
      </c>
      <c r="AF16" s="16"/>
      <c r="AG16" s="9" t="s">
        <v>236</v>
      </c>
      <c r="AH16" s="9" t="s">
        <v>66</v>
      </c>
      <c r="AI16" s="9" t="s">
        <v>66</v>
      </c>
      <c r="AJ16" s="9" t="s">
        <v>66</v>
      </c>
      <c r="AK16" s="9" t="s">
        <v>66</v>
      </c>
      <c r="AL16" s="9" t="s">
        <v>66</v>
      </c>
      <c r="AM16" s="9" t="s">
        <v>66</v>
      </c>
      <c r="AN16" s="9" t="s">
        <v>66</v>
      </c>
      <c r="AO16" s="9" t="s">
        <v>66</v>
      </c>
      <c r="AP16" s="9" t="s">
        <v>66</v>
      </c>
      <c r="AQ16" s="9" t="s">
        <v>66</v>
      </c>
      <c r="AR16" s="9" t="s">
        <v>66</v>
      </c>
      <c r="AS16" s="9" t="s">
        <v>66</v>
      </c>
      <c r="AT16" s="9" t="s">
        <v>66</v>
      </c>
      <c r="AU16" s="9" t="s">
        <v>66</v>
      </c>
      <c r="AV16" s="13" t="s">
        <v>66</v>
      </c>
      <c r="AW16" s="13" t="s">
        <v>66</v>
      </c>
      <c r="AX16" s="13" t="s">
        <v>66</v>
      </c>
      <c r="AY16" s="13" t="s">
        <v>66</v>
      </c>
      <c r="AZ16" s="9" t="s">
        <v>66</v>
      </c>
      <c r="BA16" s="9" t="s">
        <v>66</v>
      </c>
      <c r="BB16" s="9" t="s">
        <v>66</v>
      </c>
      <c r="BC16" s="9" t="s">
        <v>66</v>
      </c>
      <c r="BD16" s="9" t="s">
        <v>66</v>
      </c>
      <c r="BE16" s="9" t="s">
        <v>66</v>
      </c>
      <c r="BF16" s="9" t="s">
        <v>66</v>
      </c>
      <c r="BG16" s="9" t="s">
        <v>66</v>
      </c>
      <c r="BH16" s="9" t="s">
        <v>66</v>
      </c>
      <c r="BI16" s="9" t="s">
        <v>66</v>
      </c>
      <c r="BJ16" s="9" t="s">
        <v>66</v>
      </c>
      <c r="BK16" s="9" t="s">
        <v>66</v>
      </c>
      <c r="BL16" s="9" t="s">
        <v>66</v>
      </c>
      <c r="BM16" s="9" t="s">
        <v>66</v>
      </c>
      <c r="BN16" s="9" t="s">
        <v>66</v>
      </c>
      <c r="BO16" s="9" t="s">
        <v>66</v>
      </c>
      <c r="BP16" s="9" t="s">
        <v>66</v>
      </c>
      <c r="BQ16" s="9" t="s">
        <v>66</v>
      </c>
      <c r="BR16" s="9" t="s">
        <v>66</v>
      </c>
      <c r="BS16" s="9" t="s">
        <v>66</v>
      </c>
      <c r="BT16" s="9" t="s">
        <v>66</v>
      </c>
      <c r="BU16" s="9" t="s">
        <v>66</v>
      </c>
      <c r="BV16" s="9" t="s">
        <v>66</v>
      </c>
      <c r="BW16" s="9" t="s">
        <v>66</v>
      </c>
      <c r="BX16" s="9" t="s">
        <v>66</v>
      </c>
      <c r="BY16" s="9" t="s">
        <v>66</v>
      </c>
      <c r="BZ16" s="9" t="s">
        <v>66</v>
      </c>
      <c r="CA16" s="9"/>
      <c r="CB16" s="9"/>
      <c r="CC16" s="9"/>
      <c r="CD16" s="9"/>
      <c r="CF16" s="52">
        <f t="shared" si="20"/>
        <v>5480</v>
      </c>
      <c r="CG16" s="78">
        <f t="shared" si="21"/>
        <v>4106.3723553817845</v>
      </c>
      <c r="CH16" s="73">
        <f t="shared" si="22"/>
        <v>1663.0478012879487</v>
      </c>
      <c r="CI16" s="73">
        <f t="shared" si="23"/>
        <v>29.26</v>
      </c>
      <c r="CJ16" s="73">
        <f t="shared" si="24"/>
        <v>743.89387304507829</v>
      </c>
      <c r="CK16" s="73">
        <f t="shared" si="25"/>
        <v>330.55455381784731</v>
      </c>
      <c r="CL16" s="73">
        <f t="shared" si="26"/>
        <v>1110.4135985533455</v>
      </c>
      <c r="CM16" s="73">
        <f t="shared" si="27"/>
        <v>3856.9695999999999</v>
      </c>
      <c r="CN16" s="73">
        <f t="shared" si="28"/>
        <v>3976.7578331900258</v>
      </c>
      <c r="CO16" s="73">
        <f t="shared" si="29"/>
        <v>43.992433361994841</v>
      </c>
      <c r="CP16" s="73">
        <f t="shared" si="30"/>
        <v>27.352131147540984</v>
      </c>
      <c r="CQ16" s="73">
        <f t="shared" si="31"/>
        <v>39.271538461538462</v>
      </c>
      <c r="CR16" s="73">
        <f t="shared" si="32"/>
        <v>18.356923076923078</v>
      </c>
      <c r="CS16" s="73">
        <f t="shared" si="33"/>
        <v>21.513846153846153</v>
      </c>
      <c r="CT16" s="73">
        <f t="shared" si="34"/>
        <v>48.566923076923075</v>
      </c>
      <c r="CU16" s="73">
        <f t="shared" si="35"/>
        <v>35.281538461538467</v>
      </c>
      <c r="CV16" s="73">
        <f t="shared" si="36"/>
        <v>1695.9483587140439</v>
      </c>
      <c r="CW16" s="73">
        <f t="shared" si="37"/>
        <v>17.53846153846154</v>
      </c>
      <c r="CX16" s="73">
        <f t="shared" si="38"/>
        <v>13.381658206429782</v>
      </c>
      <c r="CY16" s="73">
        <f t="shared" si="39"/>
        <v>12.929001692047377</v>
      </c>
      <c r="CZ16" s="80">
        <f t="shared" si="40"/>
        <v>797.86368866328269</v>
      </c>
      <c r="DA16" s="80">
        <f t="shared" si="41"/>
        <v>8.9422527944969907</v>
      </c>
      <c r="DB16" s="80">
        <f t="shared" si="42"/>
        <v>20.030050761421322</v>
      </c>
      <c r="DC16" s="80">
        <f t="shared" si="43"/>
        <v>17.964805414551609</v>
      </c>
      <c r="DD16" s="80">
        <f t="shared" si="44"/>
        <v>21.64263959390863</v>
      </c>
      <c r="DE16" s="80">
        <f t="shared" si="45"/>
        <v>20.822199661590524</v>
      </c>
      <c r="DF16" s="80">
        <f t="shared" si="46"/>
        <v>21.274856175972928</v>
      </c>
      <c r="DG16" s="80">
        <f t="shared" si="47"/>
        <v>21.953840947546531</v>
      </c>
      <c r="DH16" s="80">
        <f t="shared" si="48"/>
        <v>21.388020304568528</v>
      </c>
      <c r="DI16" s="80">
        <f t="shared" si="49"/>
        <v>21.579646166807077</v>
      </c>
      <c r="DJ16" s="80">
        <f t="shared" si="50"/>
        <v>15.277157360406093</v>
      </c>
      <c r="DK16" s="80">
        <f t="shared" si="51"/>
        <v>18.672081218274112</v>
      </c>
      <c r="DL16" s="80">
        <f t="shared" si="52"/>
        <v>18.38917089678511</v>
      </c>
      <c r="DM16" s="80">
        <f t="shared" si="53"/>
        <v>15.560067681895095</v>
      </c>
      <c r="DN16" s="80">
        <f t="shared" si="54"/>
        <v>21.246565143824025</v>
      </c>
      <c r="DO16" s="80">
        <f t="shared" si="55"/>
        <v>21.953840947546531</v>
      </c>
      <c r="DP16" s="80">
        <f t="shared" si="56"/>
        <v>22.067005076142134</v>
      </c>
      <c r="DQ16" s="80">
        <f t="shared" si="57"/>
        <v>21.289001692047378</v>
      </c>
      <c r="DR16" s="80">
        <f t="shared" si="58"/>
        <v>18.884263959390861</v>
      </c>
      <c r="DS16" s="80">
        <f t="shared" si="59"/>
        <v>22.364060913705586</v>
      </c>
      <c r="DT16" s="80">
        <f t="shared" si="60"/>
        <v>20.426125211505923</v>
      </c>
      <c r="DU16" s="80">
        <f t="shared" si="61"/>
        <v>23.410829103214891</v>
      </c>
      <c r="DV16" s="80">
        <f t="shared" si="62"/>
        <v>21.260710659898479</v>
      </c>
      <c r="DW16" s="80">
        <f t="shared" si="63"/>
        <v>21.388020304568528</v>
      </c>
      <c r="DX16" s="80">
        <f t="shared" si="64"/>
        <v>2051.8266111573689</v>
      </c>
      <c r="DY16" s="80">
        <f t="shared" si="65"/>
        <v>278.21401015228429</v>
      </c>
      <c r="DZ16" s="80">
        <f t="shared" si="66"/>
        <v>2302.1769392173182</v>
      </c>
      <c r="EA16" s="80">
        <f t="shared" si="67"/>
        <v>0</v>
      </c>
      <c r="EB16" s="80">
        <f t="shared" si="68"/>
        <v>0</v>
      </c>
      <c r="EC16" s="80">
        <f t="shared" si="69"/>
        <v>0</v>
      </c>
    </row>
    <row r="17" spans="1:133" s="8" customFormat="1" ht="10" customHeight="1">
      <c r="A17" s="9">
        <f t="shared" si="7"/>
        <v>14</v>
      </c>
      <c r="B17" s="61">
        <v>34233</v>
      </c>
      <c r="C17" s="62">
        <v>977941</v>
      </c>
      <c r="D17" s="29">
        <f>AT165</f>
        <v>60.210526315789473</v>
      </c>
      <c r="E17" s="62">
        <f t="shared" si="1"/>
        <v>3323</v>
      </c>
      <c r="F17" s="72">
        <f t="shared" si="2"/>
        <v>55.189685314685313</v>
      </c>
      <c r="G17" s="18"/>
      <c r="H17" s="304"/>
      <c r="I17" s="9">
        <v>5481</v>
      </c>
      <c r="J17" s="134" t="s">
        <v>153</v>
      </c>
      <c r="K17" s="7">
        <v>23558</v>
      </c>
      <c r="L17" s="7">
        <v>39095</v>
      </c>
      <c r="M17" s="16">
        <v>190</v>
      </c>
      <c r="N17" s="16">
        <v>38</v>
      </c>
      <c r="O17" s="31">
        <f t="shared" si="3"/>
        <v>1</v>
      </c>
      <c r="P17" s="135">
        <f t="shared" si="8"/>
        <v>190</v>
      </c>
      <c r="Q17" s="135">
        <f t="shared" si="9"/>
        <v>38</v>
      </c>
      <c r="R17" s="135"/>
      <c r="S17" s="135">
        <v>0</v>
      </c>
      <c r="T17" s="101">
        <f t="shared" si="10"/>
        <v>27032.746164122123</v>
      </c>
      <c r="U17" s="157">
        <f t="shared" si="11"/>
        <v>1.1263644235050885</v>
      </c>
      <c r="V17" s="72">
        <f t="shared" si="12"/>
        <v>108.13098465648849</v>
      </c>
      <c r="W17" s="18">
        <f t="shared" si="13"/>
        <v>1.4057028005343504</v>
      </c>
      <c r="X17" s="18">
        <f t="shared" si="14"/>
        <v>7.7705777294599168E-2</v>
      </c>
      <c r="Y17" s="18">
        <f t="shared" si="15"/>
        <v>7.7705777294599168E-2</v>
      </c>
      <c r="Z17" s="16">
        <f t="shared" si="16"/>
        <v>188.69933278624052</v>
      </c>
      <c r="AA17" s="16">
        <f t="shared" si="17"/>
        <v>36.59429719946565</v>
      </c>
      <c r="AB17" s="16">
        <f t="shared" si="18"/>
        <v>0</v>
      </c>
      <c r="AC17" s="16">
        <f t="shared" si="19"/>
        <v>0</v>
      </c>
      <c r="AD17" s="16">
        <f t="shared" si="4"/>
        <v>0</v>
      </c>
      <c r="AE17" s="16">
        <f t="shared" si="4"/>
        <v>0</v>
      </c>
      <c r="AF17" s="16"/>
      <c r="AG17" s="9" t="s">
        <v>52</v>
      </c>
      <c r="AH17" s="9" t="s">
        <v>52</v>
      </c>
      <c r="AI17" s="9" t="s">
        <v>52</v>
      </c>
      <c r="AJ17" s="9" t="s">
        <v>52</v>
      </c>
      <c r="AK17" s="9" t="s">
        <v>52</v>
      </c>
      <c r="AL17" s="9" t="s">
        <v>52</v>
      </c>
      <c r="AM17" s="9" t="s">
        <v>52</v>
      </c>
      <c r="AN17" s="9" t="s">
        <v>52</v>
      </c>
      <c r="AO17" s="9" t="s">
        <v>52</v>
      </c>
      <c r="AP17" s="9" t="s">
        <v>52</v>
      </c>
      <c r="AQ17" s="9"/>
      <c r="AR17" s="9" t="s">
        <v>52</v>
      </c>
      <c r="AS17" s="9"/>
      <c r="AT17" s="9"/>
      <c r="AU17" s="9"/>
      <c r="AV17" s="13"/>
      <c r="AW17" s="13" t="s">
        <v>105</v>
      </c>
      <c r="AX17" s="13" t="s">
        <v>105</v>
      </c>
      <c r="AY17" s="13"/>
      <c r="AZ17" s="9"/>
      <c r="BA17" s="9" t="s">
        <v>94</v>
      </c>
      <c r="BB17" s="9" t="s">
        <v>94</v>
      </c>
      <c r="BC17" s="9" t="s">
        <v>94</v>
      </c>
      <c r="BD17" s="9" t="s">
        <v>94</v>
      </c>
      <c r="BE17" s="9" t="s">
        <v>94</v>
      </c>
      <c r="BF17" s="9" t="s">
        <v>94</v>
      </c>
      <c r="BG17" s="9" t="s">
        <v>94</v>
      </c>
      <c r="BH17" s="9" t="s">
        <v>94</v>
      </c>
      <c r="BI17" s="9" t="s">
        <v>94</v>
      </c>
      <c r="BJ17" s="9" t="s">
        <v>94</v>
      </c>
      <c r="BK17" s="9" t="s">
        <v>94</v>
      </c>
      <c r="BL17" s="9" t="s">
        <v>94</v>
      </c>
      <c r="BM17" s="9" t="s">
        <v>94</v>
      </c>
      <c r="BN17" s="9" t="s">
        <v>94</v>
      </c>
      <c r="BO17" s="9" t="s">
        <v>94</v>
      </c>
      <c r="BP17" s="9" t="s">
        <v>94</v>
      </c>
      <c r="BQ17" s="9" t="s">
        <v>94</v>
      </c>
      <c r="BR17" s="9" t="s">
        <v>94</v>
      </c>
      <c r="BS17" s="9" t="s">
        <v>94</v>
      </c>
      <c r="BT17" s="9" t="s">
        <v>94</v>
      </c>
      <c r="BU17" s="9" t="s">
        <v>94</v>
      </c>
      <c r="BV17" s="9" t="s">
        <v>94</v>
      </c>
      <c r="BW17" s="9" t="s">
        <v>94</v>
      </c>
      <c r="BX17" s="9" t="s">
        <v>94</v>
      </c>
      <c r="BY17" s="9" t="s">
        <v>94</v>
      </c>
      <c r="BZ17" s="9" t="s">
        <v>94</v>
      </c>
      <c r="CA17" s="9"/>
      <c r="CB17" s="9"/>
      <c r="CC17" s="9"/>
      <c r="CD17" s="9"/>
      <c r="CF17" s="52">
        <f t="shared" si="20"/>
        <v>5481</v>
      </c>
      <c r="CG17" s="78">
        <f t="shared" si="21"/>
        <v>3767.5740598896045</v>
      </c>
      <c r="CH17" s="73">
        <f t="shared" si="22"/>
        <v>2286.5017440662373</v>
      </c>
      <c r="CI17" s="73">
        <f t="shared" si="23"/>
        <v>40.229174999999998</v>
      </c>
      <c r="CJ17" s="73">
        <f t="shared" si="24"/>
        <v>1022.7695420423183</v>
      </c>
      <c r="CK17" s="73">
        <f t="shared" si="25"/>
        <v>454.47494848206071</v>
      </c>
      <c r="CL17" s="73">
        <f t="shared" si="26"/>
        <v>1526.6925146473779</v>
      </c>
      <c r="CM17" s="73">
        <f t="shared" si="27"/>
        <v>5302.8949080000002</v>
      </c>
      <c r="CN17" s="73">
        <f t="shared" si="28"/>
        <v>5467.590116337059</v>
      </c>
      <c r="CO17" s="73">
        <f t="shared" si="29"/>
        <v>60.48459673258813</v>
      </c>
      <c r="CP17" s="73">
        <f t="shared" si="30"/>
        <v>37.606072131147542</v>
      </c>
      <c r="CQ17" s="73">
        <f t="shared" si="31"/>
        <v>0</v>
      </c>
      <c r="CR17" s="73">
        <f t="shared" si="32"/>
        <v>25.238683216783215</v>
      </c>
      <c r="CS17" s="73">
        <f t="shared" si="33"/>
        <v>0</v>
      </c>
      <c r="CT17" s="73">
        <f t="shared" si="34"/>
        <v>0</v>
      </c>
      <c r="CU17" s="73">
        <f t="shared" si="35"/>
        <v>0</v>
      </c>
      <c r="CV17" s="73">
        <f t="shared" si="36"/>
        <v>0</v>
      </c>
      <c r="CW17" s="73">
        <f t="shared" si="37"/>
        <v>24.113391608391609</v>
      </c>
      <c r="CX17" s="73">
        <f t="shared" si="38"/>
        <v>18.398259390862943</v>
      </c>
      <c r="CY17" s="73">
        <f t="shared" si="39"/>
        <v>0</v>
      </c>
      <c r="CZ17" s="80">
        <f t="shared" si="40"/>
        <v>0</v>
      </c>
      <c r="DA17" s="80">
        <f t="shared" si="41"/>
        <v>12.294581427343079</v>
      </c>
      <c r="DB17" s="80">
        <f t="shared" si="42"/>
        <v>27.539043654822336</v>
      </c>
      <c r="DC17" s="80">
        <f t="shared" si="43"/>
        <v>24.699565989847716</v>
      </c>
      <c r="DD17" s="80">
        <f t="shared" si="44"/>
        <v>29.756170050761423</v>
      </c>
      <c r="DE17" s="80">
        <f t="shared" si="45"/>
        <v>28.62815837563452</v>
      </c>
      <c r="DF17" s="80">
        <f t="shared" si="46"/>
        <v>29.250509644670053</v>
      </c>
      <c r="DG17" s="80">
        <f t="shared" si="47"/>
        <v>30.18403654822335</v>
      </c>
      <c r="DH17" s="80">
        <f t="shared" si="48"/>
        <v>29.406097461928933</v>
      </c>
      <c r="DI17" s="80">
        <f t="shared" si="49"/>
        <v>29.669561246840772</v>
      </c>
      <c r="DJ17" s="80">
        <f t="shared" si="50"/>
        <v>21.004355329949242</v>
      </c>
      <c r="DK17" s="80">
        <f t="shared" si="51"/>
        <v>25.671989847715739</v>
      </c>
      <c r="DL17" s="80">
        <f t="shared" si="52"/>
        <v>25.283020304568527</v>
      </c>
      <c r="DM17" s="80">
        <f t="shared" si="53"/>
        <v>21.393324873096446</v>
      </c>
      <c r="DN17" s="80">
        <f t="shared" si="54"/>
        <v>29.211612690355327</v>
      </c>
      <c r="DO17" s="80">
        <f t="shared" si="55"/>
        <v>30.18403654822335</v>
      </c>
      <c r="DP17" s="80">
        <f t="shared" si="56"/>
        <v>30.339624365482234</v>
      </c>
      <c r="DQ17" s="80">
        <f t="shared" si="57"/>
        <v>29.269958121827411</v>
      </c>
      <c r="DR17" s="80">
        <f t="shared" si="58"/>
        <v>25.963717005076141</v>
      </c>
      <c r="DS17" s="80">
        <f t="shared" si="59"/>
        <v>30.748042385786803</v>
      </c>
      <c r="DT17" s="80">
        <f t="shared" si="60"/>
        <v>28.083601015228425</v>
      </c>
      <c r="DU17" s="80">
        <f t="shared" si="61"/>
        <v>32.187229695431476</v>
      </c>
      <c r="DV17" s="80">
        <f t="shared" si="62"/>
        <v>29.231061167512692</v>
      </c>
      <c r="DW17" s="80">
        <f t="shared" si="63"/>
        <v>29.406097461928933</v>
      </c>
      <c r="DX17" s="80">
        <f t="shared" si="64"/>
        <v>2821.0284282264784</v>
      </c>
      <c r="DY17" s="80">
        <f t="shared" si="65"/>
        <v>382.51264873096449</v>
      </c>
      <c r="DZ17" s="80">
        <f t="shared" si="66"/>
        <v>3165.2316804079924</v>
      </c>
      <c r="EA17" s="80">
        <f t="shared" si="67"/>
        <v>0</v>
      </c>
      <c r="EB17" s="80">
        <f t="shared" si="68"/>
        <v>0</v>
      </c>
      <c r="EC17" s="80">
        <f t="shared" si="69"/>
        <v>0</v>
      </c>
    </row>
    <row r="18" spans="1:133" s="8" customFormat="1" ht="10" customHeight="1">
      <c r="A18" s="9">
        <f t="shared" si="7"/>
        <v>15</v>
      </c>
      <c r="B18" s="61">
        <v>34235</v>
      </c>
      <c r="C18" s="62">
        <v>981264</v>
      </c>
      <c r="D18" s="29">
        <f>AU165</f>
        <v>60.210526315789473</v>
      </c>
      <c r="E18" s="62">
        <f t="shared" si="1"/>
        <v>2414</v>
      </c>
      <c r="F18" s="72">
        <f t="shared" si="2"/>
        <v>40.092657342657347</v>
      </c>
      <c r="G18" s="18"/>
      <c r="H18" s="304"/>
      <c r="I18" s="9">
        <v>5482</v>
      </c>
      <c r="J18" s="134" t="s">
        <v>153</v>
      </c>
      <c r="K18" s="7">
        <v>23558</v>
      </c>
      <c r="L18" s="7">
        <v>39096</v>
      </c>
      <c r="M18" s="16">
        <v>191</v>
      </c>
      <c r="N18" s="16">
        <v>38</v>
      </c>
      <c r="O18" s="31">
        <f t="shared" si="3"/>
        <v>1</v>
      </c>
      <c r="P18" s="135">
        <f t="shared" si="8"/>
        <v>191</v>
      </c>
      <c r="Q18" s="135">
        <f t="shared" si="9"/>
        <v>38</v>
      </c>
      <c r="R18" s="135"/>
      <c r="S18" s="135">
        <v>0</v>
      </c>
      <c r="T18" s="101">
        <f t="shared" si="10"/>
        <v>23665.338865038488</v>
      </c>
      <c r="U18" s="157">
        <f t="shared" si="11"/>
        <v>0.98605578604327038</v>
      </c>
      <c r="V18" s="72">
        <f t="shared" si="12"/>
        <v>94.661355460153956</v>
      </c>
      <c r="W18" s="18">
        <f t="shared" si="13"/>
        <v>1.2305976209820013</v>
      </c>
      <c r="X18" s="18">
        <f t="shared" si="14"/>
        <v>6.8285265220372912E-2</v>
      </c>
      <c r="Y18" s="18">
        <f t="shared" si="15"/>
        <v>6.8285265220372912E-2</v>
      </c>
      <c r="Z18" s="16">
        <f t="shared" si="16"/>
        <v>189.86109480452529</v>
      </c>
      <c r="AA18" s="16">
        <f t="shared" si="17"/>
        <v>36.769402379017997</v>
      </c>
      <c r="AB18" s="16">
        <f t="shared" si="18"/>
        <v>0</v>
      </c>
      <c r="AC18" s="16">
        <f t="shared" si="19"/>
        <v>0</v>
      </c>
      <c r="AD18" s="16">
        <f t="shared" si="4"/>
        <v>0</v>
      </c>
      <c r="AE18" s="16">
        <f t="shared" si="4"/>
        <v>0</v>
      </c>
      <c r="AF18" s="16"/>
      <c r="AG18" s="9" t="s">
        <v>113</v>
      </c>
      <c r="AH18" s="9" t="s">
        <v>113</v>
      </c>
      <c r="AI18" s="9" t="s">
        <v>113</v>
      </c>
      <c r="AJ18" s="9" t="s">
        <v>113</v>
      </c>
      <c r="AK18" s="9" t="s">
        <v>113</v>
      </c>
      <c r="AL18" s="9" t="s">
        <v>113</v>
      </c>
      <c r="AM18" s="9" t="s">
        <v>113</v>
      </c>
      <c r="AN18" s="9" t="s">
        <v>113</v>
      </c>
      <c r="AO18" s="9" t="s">
        <v>113</v>
      </c>
      <c r="AP18" s="9" t="s">
        <v>113</v>
      </c>
      <c r="AQ18" s="9" t="s">
        <v>113</v>
      </c>
      <c r="AR18" s="9" t="s">
        <v>113</v>
      </c>
      <c r="AS18" s="9" t="s">
        <v>113</v>
      </c>
      <c r="AT18" s="9" t="s">
        <v>113</v>
      </c>
      <c r="AU18" s="9" t="s">
        <v>113</v>
      </c>
      <c r="AV18" s="13" t="s">
        <v>113</v>
      </c>
      <c r="AW18" s="13" t="s">
        <v>113</v>
      </c>
      <c r="AX18" s="13" t="s">
        <v>113</v>
      </c>
      <c r="AY18" s="13" t="s">
        <v>113</v>
      </c>
      <c r="AZ18" s="9" t="s">
        <v>113</v>
      </c>
      <c r="BA18" s="9" t="s">
        <v>113</v>
      </c>
      <c r="BB18" s="9" t="s">
        <v>113</v>
      </c>
      <c r="BC18" s="9" t="s">
        <v>113</v>
      </c>
      <c r="BD18" s="9" t="s">
        <v>113</v>
      </c>
      <c r="BE18" s="9" t="s">
        <v>113</v>
      </c>
      <c r="BF18" s="9" t="s">
        <v>113</v>
      </c>
      <c r="BG18" s="9" t="s">
        <v>113</v>
      </c>
      <c r="BH18" s="9" t="s">
        <v>113</v>
      </c>
      <c r="BI18" s="9" t="s">
        <v>113</v>
      </c>
      <c r="BJ18" s="9" t="s">
        <v>113</v>
      </c>
      <c r="BK18" s="9" t="s">
        <v>113</v>
      </c>
      <c r="BL18" s="9" t="s">
        <v>113</v>
      </c>
      <c r="BM18" s="9" t="s">
        <v>113</v>
      </c>
      <c r="BN18" s="9" t="s">
        <v>113</v>
      </c>
      <c r="BO18" s="9" t="s">
        <v>113</v>
      </c>
      <c r="BP18" s="9" t="s">
        <v>113</v>
      </c>
      <c r="BQ18" s="9" t="s">
        <v>113</v>
      </c>
      <c r="BR18" s="9" t="s">
        <v>113</v>
      </c>
      <c r="BS18" s="9"/>
      <c r="BT18" s="9" t="s">
        <v>77</v>
      </c>
      <c r="BU18" s="9" t="s">
        <v>77</v>
      </c>
      <c r="BV18" s="9"/>
      <c r="BW18" s="9" t="s">
        <v>77</v>
      </c>
      <c r="BX18" s="9" t="s">
        <v>77</v>
      </c>
      <c r="BY18" s="9" t="s">
        <v>77</v>
      </c>
      <c r="BZ18" s="9" t="s">
        <v>77</v>
      </c>
      <c r="CA18" s="9"/>
      <c r="CB18" s="9"/>
      <c r="CC18" s="9"/>
      <c r="CD18" s="9"/>
      <c r="CF18" s="52">
        <f t="shared" si="20"/>
        <v>5482</v>
      </c>
      <c r="CG18" s="78">
        <f t="shared" si="21"/>
        <v>2957.9457802207912</v>
      </c>
      <c r="CH18" s="73">
        <f t="shared" si="22"/>
        <v>1795.1467118675253</v>
      </c>
      <c r="CI18" s="73">
        <f t="shared" si="23"/>
        <v>31.584174999999998</v>
      </c>
      <c r="CJ18" s="73">
        <f t="shared" si="24"/>
        <v>802.98271591536343</v>
      </c>
      <c r="CK18" s="73">
        <f t="shared" si="25"/>
        <v>356.81110303587855</v>
      </c>
      <c r="CL18" s="73">
        <f t="shared" si="26"/>
        <v>1198.6157696202531</v>
      </c>
      <c r="CM18" s="73">
        <f t="shared" si="27"/>
        <v>4163.3357079999996</v>
      </c>
      <c r="CN18" s="73">
        <f t="shared" si="28"/>
        <v>4292.6389383490969</v>
      </c>
      <c r="CO18" s="73">
        <f t="shared" si="29"/>
        <v>47.486832330180562</v>
      </c>
      <c r="CP18" s="73">
        <f t="shared" si="30"/>
        <v>29.524760655737705</v>
      </c>
      <c r="CQ18" s="73">
        <f t="shared" si="31"/>
        <v>42.390948164335661</v>
      </c>
      <c r="CR18" s="73">
        <f t="shared" si="32"/>
        <v>19.815046853146853</v>
      </c>
      <c r="CS18" s="73">
        <f t="shared" si="33"/>
        <v>23.222730069930069</v>
      </c>
      <c r="CT18" s="73">
        <f t="shared" si="34"/>
        <v>52.424682080419579</v>
      </c>
      <c r="CU18" s="73">
        <f t="shared" si="35"/>
        <v>38.084015209790209</v>
      </c>
      <c r="CV18" s="73">
        <f t="shared" si="36"/>
        <v>1830.6606203891708</v>
      </c>
      <c r="CW18" s="73">
        <f t="shared" si="37"/>
        <v>18.931573426573426</v>
      </c>
      <c r="CX18" s="73">
        <f t="shared" si="38"/>
        <v>14.444587648054146</v>
      </c>
      <c r="CY18" s="73">
        <f t="shared" si="39"/>
        <v>13.955975803722504</v>
      </c>
      <c r="CZ18" s="80">
        <f t="shared" si="40"/>
        <v>861.23945211505929</v>
      </c>
      <c r="DA18" s="80">
        <f t="shared" si="41"/>
        <v>9.6525521926053308</v>
      </c>
      <c r="DB18" s="80">
        <f t="shared" si="42"/>
        <v>21.621074111675128</v>
      </c>
      <c r="DC18" s="80">
        <f t="shared" si="43"/>
        <v>19.391782571912014</v>
      </c>
      <c r="DD18" s="80">
        <f t="shared" si="44"/>
        <v>23.361753807106599</v>
      </c>
      <c r="DE18" s="80">
        <f t="shared" si="45"/>
        <v>22.4761448392555</v>
      </c>
      <c r="DF18" s="80">
        <f t="shared" si="46"/>
        <v>22.96475668358714</v>
      </c>
      <c r="DG18" s="80">
        <f t="shared" si="47"/>
        <v>23.697674450084602</v>
      </c>
      <c r="DH18" s="80">
        <f t="shared" si="48"/>
        <v>23.086909644670051</v>
      </c>
      <c r="DI18" s="80">
        <f t="shared" si="49"/>
        <v>23.293756697556866</v>
      </c>
      <c r="DJ18" s="80">
        <f t="shared" si="50"/>
        <v>16.490649746192894</v>
      </c>
      <c r="DK18" s="80">
        <f t="shared" si="51"/>
        <v>20.155238578680205</v>
      </c>
      <c r="DL18" s="80">
        <f t="shared" si="52"/>
        <v>19.849856175972924</v>
      </c>
      <c r="DM18" s="80">
        <f t="shared" si="53"/>
        <v>16.796032148900171</v>
      </c>
      <c r="DN18" s="80">
        <f t="shared" si="54"/>
        <v>22.934218443316411</v>
      </c>
      <c r="DO18" s="80">
        <f t="shared" si="55"/>
        <v>23.697674450084602</v>
      </c>
      <c r="DP18" s="80">
        <f t="shared" si="56"/>
        <v>23.819827411167513</v>
      </c>
      <c r="DQ18" s="80">
        <f t="shared" si="57"/>
        <v>22.980025803722505</v>
      </c>
      <c r="DR18" s="80">
        <f t="shared" si="58"/>
        <v>20.384275380710658</v>
      </c>
      <c r="DS18" s="80">
        <f t="shared" si="59"/>
        <v>0</v>
      </c>
      <c r="DT18" s="80">
        <f t="shared" si="60"/>
        <v>20.426125211505923</v>
      </c>
      <c r="DU18" s="80">
        <f t="shared" si="61"/>
        <v>23.410829103214891</v>
      </c>
      <c r="DV18" s="80">
        <f t="shared" si="62"/>
        <v>0</v>
      </c>
      <c r="DW18" s="80">
        <f t="shared" si="63"/>
        <v>21.388020304568528</v>
      </c>
      <c r="DX18" s="80">
        <f t="shared" si="64"/>
        <v>2051.8266111573689</v>
      </c>
      <c r="DY18" s="80">
        <f t="shared" si="65"/>
        <v>278.21401015228429</v>
      </c>
      <c r="DZ18" s="80">
        <f t="shared" si="66"/>
        <v>2302.1769392173182</v>
      </c>
      <c r="EA18" s="80">
        <f t="shared" si="67"/>
        <v>0</v>
      </c>
      <c r="EB18" s="80">
        <f t="shared" si="68"/>
        <v>0</v>
      </c>
      <c r="EC18" s="80">
        <f t="shared" si="69"/>
        <v>0</v>
      </c>
    </row>
    <row r="19" spans="1:133" s="8" customFormat="1" ht="10" customHeight="1">
      <c r="A19" s="9">
        <f t="shared" si="7"/>
        <v>16</v>
      </c>
      <c r="B19" s="61">
        <v>34241</v>
      </c>
      <c r="C19" s="62">
        <v>983678</v>
      </c>
      <c r="D19" s="29">
        <f>AV165</f>
        <v>62.210526315789473</v>
      </c>
      <c r="E19" s="62">
        <f>C20-C19</f>
        <v>119893</v>
      </c>
      <c r="F19" s="72">
        <f t="shared" si="2"/>
        <v>1927.2140439932318</v>
      </c>
      <c r="G19" s="18"/>
      <c r="H19" s="304"/>
      <c r="I19" s="9">
        <v>5483</v>
      </c>
      <c r="J19" s="134" t="s">
        <v>153</v>
      </c>
      <c r="K19" s="7">
        <v>23558</v>
      </c>
      <c r="L19" s="7">
        <v>39097</v>
      </c>
      <c r="M19" s="16">
        <v>191</v>
      </c>
      <c r="N19" s="16">
        <v>38</v>
      </c>
      <c r="O19" s="31">
        <f t="shared" si="3"/>
        <v>1</v>
      </c>
      <c r="P19" s="135">
        <f t="shared" si="8"/>
        <v>191</v>
      </c>
      <c r="Q19" s="135">
        <f t="shared" si="9"/>
        <v>38</v>
      </c>
      <c r="R19" s="135"/>
      <c r="S19" s="135">
        <v>0</v>
      </c>
      <c r="T19" s="101">
        <f t="shared" si="10"/>
        <v>22313.178866152615</v>
      </c>
      <c r="U19" s="157">
        <f t="shared" si="11"/>
        <v>0.9297157860896923</v>
      </c>
      <c r="V19" s="72">
        <f t="shared" si="12"/>
        <v>89.252715464610461</v>
      </c>
      <c r="W19" s="18">
        <f t="shared" si="13"/>
        <v>1.1602853010399359</v>
      </c>
      <c r="X19" s="18">
        <f t="shared" si="14"/>
        <v>6.4482121930970346E-2</v>
      </c>
      <c r="Y19" s="18">
        <f t="shared" si="15"/>
        <v>6.4482121930970346E-2</v>
      </c>
      <c r="Z19" s="16">
        <f t="shared" si="16"/>
        <v>189.92606966616427</v>
      </c>
      <c r="AA19" s="16">
        <f t="shared" si="17"/>
        <v>36.839714698960066</v>
      </c>
      <c r="AB19" s="16">
        <f t="shared" si="18"/>
        <v>0</v>
      </c>
      <c r="AC19" s="16">
        <f t="shared" si="19"/>
        <v>0</v>
      </c>
      <c r="AD19" s="16">
        <f t="shared" si="4"/>
        <v>0</v>
      </c>
      <c r="AE19" s="16">
        <f t="shared" si="4"/>
        <v>0</v>
      </c>
      <c r="AF19" s="16"/>
      <c r="AG19" s="9" t="s">
        <v>108</v>
      </c>
      <c r="AH19" s="9" t="s">
        <v>108</v>
      </c>
      <c r="AI19" s="9" t="s">
        <v>108</v>
      </c>
      <c r="AJ19" s="9" t="s">
        <v>108</v>
      </c>
      <c r="AK19" s="9" t="s">
        <v>108</v>
      </c>
      <c r="AL19" s="9" t="s">
        <v>108</v>
      </c>
      <c r="AM19" s="9" t="s">
        <v>108</v>
      </c>
      <c r="AN19" s="9" t="s">
        <v>108</v>
      </c>
      <c r="AO19" s="9" t="s">
        <v>108</v>
      </c>
      <c r="AP19" s="9" t="s">
        <v>108</v>
      </c>
      <c r="AQ19" s="9" t="s">
        <v>108</v>
      </c>
      <c r="AR19" s="9" t="s">
        <v>108</v>
      </c>
      <c r="AS19" s="9" t="s">
        <v>108</v>
      </c>
      <c r="AT19" s="9" t="s">
        <v>108</v>
      </c>
      <c r="AU19" s="9" t="s">
        <v>108</v>
      </c>
      <c r="AV19" s="13" t="s">
        <v>108</v>
      </c>
      <c r="AW19" s="13" t="s">
        <v>108</v>
      </c>
      <c r="AX19" s="13" t="s">
        <v>108</v>
      </c>
      <c r="AY19" s="13" t="s">
        <v>108</v>
      </c>
      <c r="AZ19" s="9" t="s">
        <v>108</v>
      </c>
      <c r="BA19" s="9" t="s">
        <v>108</v>
      </c>
      <c r="BB19" s="9" t="s">
        <v>108</v>
      </c>
      <c r="BC19" s="9" t="s">
        <v>108</v>
      </c>
      <c r="BD19" s="9" t="s">
        <v>108</v>
      </c>
      <c r="BE19" s="9" t="s">
        <v>108</v>
      </c>
      <c r="BF19" s="9" t="s">
        <v>108</v>
      </c>
      <c r="BG19" s="9" t="s">
        <v>108</v>
      </c>
      <c r="BH19" s="9" t="s">
        <v>108</v>
      </c>
      <c r="BI19" s="9" t="s">
        <v>108</v>
      </c>
      <c r="BJ19" s="9" t="s">
        <v>108</v>
      </c>
      <c r="BK19" s="9" t="s">
        <v>108</v>
      </c>
      <c r="BL19" s="9" t="s">
        <v>108</v>
      </c>
      <c r="BM19" s="9" t="s">
        <v>108</v>
      </c>
      <c r="BN19" s="9" t="s">
        <v>108</v>
      </c>
      <c r="BO19" s="9" t="s">
        <v>108</v>
      </c>
      <c r="BP19" s="9" t="s">
        <v>108</v>
      </c>
      <c r="BQ19" s="9" t="s">
        <v>108</v>
      </c>
      <c r="BR19" s="9" t="s">
        <v>108</v>
      </c>
      <c r="BS19" s="9" t="s">
        <v>108</v>
      </c>
      <c r="BT19" s="9" t="s">
        <v>108</v>
      </c>
      <c r="BU19" s="9" t="s">
        <v>108</v>
      </c>
      <c r="BV19" s="9" t="s">
        <v>108</v>
      </c>
      <c r="BW19" s="9" t="s">
        <v>108</v>
      </c>
      <c r="BX19" s="9" t="s">
        <v>108</v>
      </c>
      <c r="BY19" s="9" t="s">
        <v>108</v>
      </c>
      <c r="BZ19" s="9" t="s">
        <v>108</v>
      </c>
      <c r="CA19" s="9"/>
      <c r="CB19" s="9"/>
      <c r="CC19" s="9"/>
      <c r="CD19" s="9"/>
      <c r="CF19" s="52">
        <f t="shared" si="20"/>
        <v>5483</v>
      </c>
      <c r="CG19" s="78">
        <f t="shared" si="21"/>
        <v>2740.2803311867524</v>
      </c>
      <c r="CH19" s="73">
        <f t="shared" si="22"/>
        <v>1663.0478012879487</v>
      </c>
      <c r="CI19" s="73">
        <f t="shared" si="23"/>
        <v>29.26</v>
      </c>
      <c r="CJ19" s="73">
        <f t="shared" si="24"/>
        <v>743.89387304507829</v>
      </c>
      <c r="CK19" s="73">
        <f t="shared" si="25"/>
        <v>330.55455381784731</v>
      </c>
      <c r="CL19" s="73">
        <f t="shared" si="26"/>
        <v>1110.4135985533455</v>
      </c>
      <c r="CM19" s="73">
        <f t="shared" si="27"/>
        <v>3856.9695999999999</v>
      </c>
      <c r="CN19" s="73">
        <f t="shared" si="28"/>
        <v>3976.7578331900258</v>
      </c>
      <c r="CO19" s="73">
        <f t="shared" si="29"/>
        <v>43.992433361994841</v>
      </c>
      <c r="CP19" s="73">
        <f t="shared" si="30"/>
        <v>27.352131147540984</v>
      </c>
      <c r="CQ19" s="73">
        <f t="shared" si="31"/>
        <v>39.271538461538462</v>
      </c>
      <c r="CR19" s="73">
        <f t="shared" si="32"/>
        <v>18.356923076923078</v>
      </c>
      <c r="CS19" s="73">
        <f t="shared" si="33"/>
        <v>21.513846153846153</v>
      </c>
      <c r="CT19" s="73">
        <f t="shared" si="34"/>
        <v>48.566923076923075</v>
      </c>
      <c r="CU19" s="73">
        <f t="shared" si="35"/>
        <v>35.281538461538467</v>
      </c>
      <c r="CV19" s="73">
        <f t="shared" si="36"/>
        <v>1695.9483587140439</v>
      </c>
      <c r="CW19" s="73">
        <f t="shared" si="37"/>
        <v>17.53846153846154</v>
      </c>
      <c r="CX19" s="73">
        <f t="shared" si="38"/>
        <v>13.381658206429782</v>
      </c>
      <c r="CY19" s="73">
        <f t="shared" si="39"/>
        <v>12.929001692047377</v>
      </c>
      <c r="CZ19" s="80">
        <f t="shared" si="40"/>
        <v>797.86368866328269</v>
      </c>
      <c r="DA19" s="80">
        <f t="shared" si="41"/>
        <v>8.9422527944969907</v>
      </c>
      <c r="DB19" s="80">
        <f t="shared" si="42"/>
        <v>20.030050761421322</v>
      </c>
      <c r="DC19" s="80">
        <f t="shared" si="43"/>
        <v>17.964805414551609</v>
      </c>
      <c r="DD19" s="80">
        <f t="shared" si="44"/>
        <v>21.64263959390863</v>
      </c>
      <c r="DE19" s="80">
        <f t="shared" si="45"/>
        <v>20.822199661590524</v>
      </c>
      <c r="DF19" s="80">
        <f t="shared" si="46"/>
        <v>21.274856175972928</v>
      </c>
      <c r="DG19" s="80">
        <f t="shared" si="47"/>
        <v>21.953840947546531</v>
      </c>
      <c r="DH19" s="80">
        <f t="shared" si="48"/>
        <v>21.388020304568528</v>
      </c>
      <c r="DI19" s="80">
        <f t="shared" si="49"/>
        <v>21.579646166807077</v>
      </c>
      <c r="DJ19" s="80">
        <f t="shared" si="50"/>
        <v>15.277157360406093</v>
      </c>
      <c r="DK19" s="80">
        <f t="shared" si="51"/>
        <v>18.672081218274112</v>
      </c>
      <c r="DL19" s="80">
        <f t="shared" si="52"/>
        <v>18.38917089678511</v>
      </c>
      <c r="DM19" s="80">
        <f t="shared" si="53"/>
        <v>15.560067681895095</v>
      </c>
      <c r="DN19" s="80">
        <f t="shared" si="54"/>
        <v>21.246565143824025</v>
      </c>
      <c r="DO19" s="80">
        <f t="shared" si="55"/>
        <v>21.953840947546531</v>
      </c>
      <c r="DP19" s="80">
        <f t="shared" si="56"/>
        <v>22.067005076142134</v>
      </c>
      <c r="DQ19" s="80">
        <f t="shared" si="57"/>
        <v>21.289001692047378</v>
      </c>
      <c r="DR19" s="80">
        <f t="shared" si="58"/>
        <v>18.884263959390861</v>
      </c>
      <c r="DS19" s="80">
        <f t="shared" si="59"/>
        <v>22.364060913705586</v>
      </c>
      <c r="DT19" s="80">
        <f t="shared" si="60"/>
        <v>20.426125211505923</v>
      </c>
      <c r="DU19" s="80">
        <f t="shared" si="61"/>
        <v>23.410829103214891</v>
      </c>
      <c r="DV19" s="80">
        <f t="shared" si="62"/>
        <v>21.260710659898479</v>
      </c>
      <c r="DW19" s="80">
        <f t="shared" si="63"/>
        <v>21.388020304568528</v>
      </c>
      <c r="DX19" s="80">
        <f t="shared" si="64"/>
        <v>2051.8266111573689</v>
      </c>
      <c r="DY19" s="80">
        <f t="shared" si="65"/>
        <v>278.21401015228429</v>
      </c>
      <c r="DZ19" s="80">
        <f t="shared" si="66"/>
        <v>2302.1769392173182</v>
      </c>
      <c r="EA19" s="80">
        <f t="shared" si="67"/>
        <v>0</v>
      </c>
      <c r="EB19" s="80">
        <f t="shared" si="68"/>
        <v>0</v>
      </c>
      <c r="EC19" s="80">
        <f t="shared" si="69"/>
        <v>0</v>
      </c>
    </row>
    <row r="20" spans="1:133" s="8" customFormat="1" ht="10" customHeight="1">
      <c r="A20" s="9">
        <f>A19+1</f>
        <v>17</v>
      </c>
      <c r="B20" s="61">
        <v>35700</v>
      </c>
      <c r="C20" s="62">
        <v>1103571</v>
      </c>
      <c r="D20" s="29">
        <f>AW165</f>
        <v>60.210526315789473</v>
      </c>
      <c r="E20" s="62">
        <f>C21-C20</f>
        <v>1200</v>
      </c>
      <c r="F20" s="72">
        <f t="shared" si="2"/>
        <v>19.93006993006993</v>
      </c>
      <c r="G20" s="18"/>
      <c r="H20" s="304"/>
      <c r="I20" s="9">
        <v>5484</v>
      </c>
      <c r="J20" s="134" t="s">
        <v>153</v>
      </c>
      <c r="K20" s="7">
        <v>23558</v>
      </c>
      <c r="L20" s="7">
        <v>39098</v>
      </c>
      <c r="M20" s="16">
        <v>191</v>
      </c>
      <c r="N20" s="16">
        <v>38</v>
      </c>
      <c r="O20" s="31">
        <f t="shared" si="3"/>
        <v>1</v>
      </c>
      <c r="P20" s="135">
        <f t="shared" si="8"/>
        <v>191</v>
      </c>
      <c r="Q20" s="135">
        <f t="shared" si="9"/>
        <v>38</v>
      </c>
      <c r="R20" s="135"/>
      <c r="S20" s="135">
        <v>0</v>
      </c>
      <c r="T20" s="101">
        <f t="shared" si="10"/>
        <v>27915.09713050432</v>
      </c>
      <c r="U20" s="157">
        <f t="shared" si="11"/>
        <v>1.1631290471043467</v>
      </c>
      <c r="V20" s="72">
        <f t="shared" si="12"/>
        <v>111.66038852201729</v>
      </c>
      <c r="W20" s="18">
        <f t="shared" si="13"/>
        <v>1.4515850507862245</v>
      </c>
      <c r="X20" s="18">
        <f t="shared" si="14"/>
        <v>8.0162268404608383E-2</v>
      </c>
      <c r="Y20" s="18">
        <f t="shared" si="15"/>
        <v>8.0162268404608383E-2</v>
      </c>
      <c r="Z20" s="16">
        <f t="shared" si="16"/>
        <v>189.65695873741137</v>
      </c>
      <c r="AA20" s="16">
        <f t="shared" si="17"/>
        <v>36.548414949213779</v>
      </c>
      <c r="AB20" s="16">
        <f t="shared" si="18"/>
        <v>0</v>
      </c>
      <c r="AC20" s="16">
        <f t="shared" si="19"/>
        <v>0</v>
      </c>
      <c r="AD20" s="16">
        <f t="shared" ref="AD20:AD61" si="70">IF(CD20&gt;0,AB20,0)</f>
        <v>0</v>
      </c>
      <c r="AE20" s="16">
        <f t="shared" ref="AE20:AE61" si="71">IF(CE20&gt;0,AC20,0)</f>
        <v>0</v>
      </c>
      <c r="AF20" s="16"/>
      <c r="AG20" s="9" t="s">
        <v>115</v>
      </c>
      <c r="AH20" s="9" t="s">
        <v>115</v>
      </c>
      <c r="AI20" s="9" t="s">
        <v>115</v>
      </c>
      <c r="AJ20" s="9" t="s">
        <v>115</v>
      </c>
      <c r="AK20" s="9" t="s">
        <v>115</v>
      </c>
      <c r="AL20" s="9" t="s">
        <v>115</v>
      </c>
      <c r="AM20" s="9" t="s">
        <v>115</v>
      </c>
      <c r="AN20" s="9" t="s">
        <v>115</v>
      </c>
      <c r="AO20" s="9" t="s">
        <v>115</v>
      </c>
      <c r="AP20" s="9"/>
      <c r="AQ20" s="9" t="s">
        <v>51</v>
      </c>
      <c r="AR20" s="9" t="s">
        <v>51</v>
      </c>
      <c r="AS20" s="9" t="s">
        <v>51</v>
      </c>
      <c r="AT20" s="9" t="s">
        <v>51</v>
      </c>
      <c r="AU20" s="9" t="s">
        <v>51</v>
      </c>
      <c r="AV20" s="13" t="s">
        <v>51</v>
      </c>
      <c r="AW20" s="13" t="s">
        <v>51</v>
      </c>
      <c r="AX20" s="13" t="s">
        <v>51</v>
      </c>
      <c r="AY20" s="13" t="s">
        <v>51</v>
      </c>
      <c r="AZ20" s="9" t="s">
        <v>51</v>
      </c>
      <c r="BA20" s="9" t="s">
        <v>51</v>
      </c>
      <c r="BB20" s="9" t="s">
        <v>51</v>
      </c>
      <c r="BC20" s="9" t="s">
        <v>51</v>
      </c>
      <c r="BD20" s="9" t="s">
        <v>51</v>
      </c>
      <c r="BE20" s="9"/>
      <c r="BF20" s="9" t="s">
        <v>43</v>
      </c>
      <c r="BG20" s="9" t="s">
        <v>43</v>
      </c>
      <c r="BH20" s="9" t="s">
        <v>43</v>
      </c>
      <c r="BI20" s="9" t="s">
        <v>43</v>
      </c>
      <c r="BJ20" s="9" t="s">
        <v>43</v>
      </c>
      <c r="BK20" s="9" t="s">
        <v>43</v>
      </c>
      <c r="BL20" s="9" t="s">
        <v>43</v>
      </c>
      <c r="BM20" s="9" t="s">
        <v>43</v>
      </c>
      <c r="BN20" s="9" t="s">
        <v>43</v>
      </c>
      <c r="BO20" s="9" t="s">
        <v>43</v>
      </c>
      <c r="BP20" s="9" t="s">
        <v>43</v>
      </c>
      <c r="BQ20" s="9" t="s">
        <v>43</v>
      </c>
      <c r="BR20" s="9" t="s">
        <v>43</v>
      </c>
      <c r="BS20" s="9" t="s">
        <v>43</v>
      </c>
      <c r="BT20" s="9" t="s">
        <v>43</v>
      </c>
      <c r="BU20" s="9" t="s">
        <v>43</v>
      </c>
      <c r="BV20" s="9" t="s">
        <v>43</v>
      </c>
      <c r="BW20" s="9" t="s">
        <v>43</v>
      </c>
      <c r="BX20" s="9" t="s">
        <v>160</v>
      </c>
      <c r="BY20" s="9" t="s">
        <v>160</v>
      </c>
      <c r="BZ20" s="9" t="s">
        <v>160</v>
      </c>
      <c r="CA20" s="9"/>
      <c r="CB20" s="9"/>
      <c r="CC20" s="9"/>
      <c r="CD20" s="9"/>
      <c r="CF20" s="52">
        <f t="shared" si="20"/>
        <v>5484</v>
      </c>
      <c r="CG20" s="78">
        <f t="shared" si="21"/>
        <v>3767.5740598896045</v>
      </c>
      <c r="CH20" s="73">
        <f t="shared" si="22"/>
        <v>2286.5017440662373</v>
      </c>
      <c r="CI20" s="73">
        <f t="shared" si="23"/>
        <v>40.229174999999998</v>
      </c>
      <c r="CJ20" s="73">
        <f t="shared" si="24"/>
        <v>1022.7695420423183</v>
      </c>
      <c r="CK20" s="73">
        <f t="shared" si="25"/>
        <v>454.47494848206071</v>
      </c>
      <c r="CL20" s="73">
        <f t="shared" si="26"/>
        <v>1526.6925146473779</v>
      </c>
      <c r="CM20" s="73">
        <f t="shared" si="27"/>
        <v>5302.8949080000002</v>
      </c>
      <c r="CN20" s="73">
        <f t="shared" si="28"/>
        <v>5467.590116337059</v>
      </c>
      <c r="CO20" s="73">
        <f t="shared" si="29"/>
        <v>60.48459673258813</v>
      </c>
      <c r="CP20" s="73">
        <f t="shared" si="30"/>
        <v>0</v>
      </c>
      <c r="CQ20" s="73">
        <f t="shared" si="31"/>
        <v>42.390948164335661</v>
      </c>
      <c r="CR20" s="73">
        <f t="shared" si="32"/>
        <v>19.815046853146853</v>
      </c>
      <c r="CS20" s="73">
        <f t="shared" si="33"/>
        <v>23.222730069930069</v>
      </c>
      <c r="CT20" s="73">
        <f t="shared" si="34"/>
        <v>52.424682080419579</v>
      </c>
      <c r="CU20" s="73">
        <f t="shared" si="35"/>
        <v>38.084015209790209</v>
      </c>
      <c r="CV20" s="73">
        <f t="shared" si="36"/>
        <v>1830.6606203891708</v>
      </c>
      <c r="CW20" s="73">
        <f t="shared" si="37"/>
        <v>18.931573426573426</v>
      </c>
      <c r="CX20" s="73">
        <f t="shared" si="38"/>
        <v>14.444587648054146</v>
      </c>
      <c r="CY20" s="73">
        <f t="shared" si="39"/>
        <v>13.955975803722504</v>
      </c>
      <c r="CZ20" s="80">
        <f t="shared" si="40"/>
        <v>861.23945211505929</v>
      </c>
      <c r="DA20" s="80">
        <f t="shared" si="41"/>
        <v>9.6525521926053308</v>
      </c>
      <c r="DB20" s="80">
        <f t="shared" si="42"/>
        <v>21.621074111675128</v>
      </c>
      <c r="DC20" s="80">
        <f t="shared" si="43"/>
        <v>19.391782571912014</v>
      </c>
      <c r="DD20" s="80">
        <f t="shared" si="44"/>
        <v>23.361753807106599</v>
      </c>
      <c r="DE20" s="80">
        <f t="shared" si="45"/>
        <v>0</v>
      </c>
      <c r="DF20" s="80">
        <f t="shared" si="46"/>
        <v>21.048810829103218</v>
      </c>
      <c r="DG20" s="80">
        <f t="shared" si="47"/>
        <v>21.720581387478852</v>
      </c>
      <c r="DH20" s="80">
        <f t="shared" si="48"/>
        <v>21.16077258883249</v>
      </c>
      <c r="DI20" s="80">
        <f t="shared" si="49"/>
        <v>21.35036242628475</v>
      </c>
      <c r="DJ20" s="80">
        <f t="shared" si="50"/>
        <v>15.114837563451779</v>
      </c>
      <c r="DK20" s="80">
        <f t="shared" si="51"/>
        <v>18.47369035532995</v>
      </c>
      <c r="DL20" s="80">
        <f t="shared" si="52"/>
        <v>18.193785956006767</v>
      </c>
      <c r="DM20" s="80">
        <f t="shared" si="53"/>
        <v>15.39474196277496</v>
      </c>
      <c r="DN20" s="80">
        <f t="shared" si="54"/>
        <v>21.020820389170897</v>
      </c>
      <c r="DO20" s="80">
        <f t="shared" si="55"/>
        <v>21.720581387478852</v>
      </c>
      <c r="DP20" s="80">
        <f t="shared" si="56"/>
        <v>21.832543147208124</v>
      </c>
      <c r="DQ20" s="80">
        <f t="shared" si="57"/>
        <v>21.062806049069376</v>
      </c>
      <c r="DR20" s="80">
        <f t="shared" si="58"/>
        <v>18.683618654822336</v>
      </c>
      <c r="DS20" s="80">
        <f t="shared" si="59"/>
        <v>22.126442766497465</v>
      </c>
      <c r="DT20" s="80">
        <f t="shared" si="60"/>
        <v>20.209097631133673</v>
      </c>
      <c r="DU20" s="80">
        <f t="shared" si="61"/>
        <v>23.162089043993234</v>
      </c>
      <c r="DV20" s="80">
        <f t="shared" si="62"/>
        <v>21.034815609137059</v>
      </c>
      <c r="DW20" s="80">
        <f t="shared" si="63"/>
        <v>21.16077258883249</v>
      </c>
      <c r="DX20" s="80">
        <f t="shared" si="64"/>
        <v>2051.8266111573689</v>
      </c>
      <c r="DY20" s="80">
        <f t="shared" si="65"/>
        <v>278.21401015228429</v>
      </c>
      <c r="DZ20" s="80">
        <f t="shared" si="66"/>
        <v>2302.1769392173182</v>
      </c>
      <c r="EA20" s="80">
        <f t="shared" si="67"/>
        <v>0</v>
      </c>
      <c r="EB20" s="80">
        <f t="shared" si="68"/>
        <v>0</v>
      </c>
      <c r="EC20" s="80">
        <f t="shared" si="69"/>
        <v>0</v>
      </c>
    </row>
    <row r="21" spans="1:133" s="8" customFormat="1" ht="10" customHeight="1">
      <c r="A21" s="9">
        <f>A20+1</f>
        <v>18</v>
      </c>
      <c r="B21" s="61">
        <v>35704</v>
      </c>
      <c r="C21" s="62">
        <v>1104771</v>
      </c>
      <c r="D21" s="29">
        <f>AX165</f>
        <v>62.210526315789473</v>
      </c>
      <c r="E21" s="62">
        <f>C22-C21</f>
        <v>946</v>
      </c>
      <c r="F21" s="72">
        <f t="shared" si="2"/>
        <v>15.206429780033842</v>
      </c>
      <c r="G21" s="18"/>
      <c r="H21" s="304"/>
      <c r="I21" s="9">
        <v>5485</v>
      </c>
      <c r="J21" s="134" t="s">
        <v>153</v>
      </c>
      <c r="K21" s="7">
        <v>23558</v>
      </c>
      <c r="L21" s="7">
        <v>39099</v>
      </c>
      <c r="M21" s="16">
        <v>191</v>
      </c>
      <c r="N21" s="16">
        <v>38</v>
      </c>
      <c r="O21" s="31">
        <f t="shared" si="3"/>
        <v>1</v>
      </c>
      <c r="P21" s="135">
        <f t="shared" si="8"/>
        <v>191</v>
      </c>
      <c r="Q21" s="135">
        <f t="shared" si="9"/>
        <v>38</v>
      </c>
      <c r="R21" s="135"/>
      <c r="S21" s="135">
        <v>0</v>
      </c>
      <c r="T21" s="101">
        <f t="shared" si="10"/>
        <v>24085.555232907223</v>
      </c>
      <c r="U21" s="157">
        <f t="shared" si="11"/>
        <v>1.0035648013711342</v>
      </c>
      <c r="V21" s="72">
        <f t="shared" si="12"/>
        <v>96.342220931628887</v>
      </c>
      <c r="W21" s="18">
        <f t="shared" si="13"/>
        <v>1.2524488721111755</v>
      </c>
      <c r="X21" s="18">
        <f t="shared" si="14"/>
        <v>6.9464797737019399E-2</v>
      </c>
      <c r="Y21" s="18">
        <f t="shared" si="15"/>
        <v>6.9464797737019399E-2</v>
      </c>
      <c r="Z21" s="16">
        <f t="shared" si="16"/>
        <v>189.84090468352625</v>
      </c>
      <c r="AA21" s="16">
        <f t="shared" si="17"/>
        <v>36.747551127888826</v>
      </c>
      <c r="AB21" s="16">
        <f t="shared" si="18"/>
        <v>0</v>
      </c>
      <c r="AC21" s="16">
        <f t="shared" si="19"/>
        <v>0</v>
      </c>
      <c r="AD21" s="16">
        <f t="shared" si="70"/>
        <v>0</v>
      </c>
      <c r="AE21" s="16">
        <f t="shared" si="71"/>
        <v>0</v>
      </c>
      <c r="AF21" s="16"/>
      <c r="AG21" s="9" t="s">
        <v>80</v>
      </c>
      <c r="AH21" s="9" t="s">
        <v>80</v>
      </c>
      <c r="AI21" s="9" t="s">
        <v>80</v>
      </c>
      <c r="AJ21" s="9" t="s">
        <v>80</v>
      </c>
      <c r="AK21" s="9" t="s">
        <v>80</v>
      </c>
      <c r="AL21" s="9" t="s">
        <v>80</v>
      </c>
      <c r="AM21" s="9" t="s">
        <v>80</v>
      </c>
      <c r="AN21" s="9" t="s">
        <v>80</v>
      </c>
      <c r="AO21" s="9" t="s">
        <v>80</v>
      </c>
      <c r="AP21" s="9" t="s">
        <v>80</v>
      </c>
      <c r="AQ21" s="9" t="s">
        <v>80</v>
      </c>
      <c r="AR21" s="9" t="s">
        <v>80</v>
      </c>
      <c r="AS21" s="9" t="s">
        <v>80</v>
      </c>
      <c r="AT21" s="9" t="s">
        <v>80</v>
      </c>
      <c r="AU21" s="9" t="s">
        <v>80</v>
      </c>
      <c r="AV21" s="13" t="s">
        <v>80</v>
      </c>
      <c r="AW21" s="13" t="s">
        <v>80</v>
      </c>
      <c r="AX21" s="13" t="s">
        <v>80</v>
      </c>
      <c r="AY21" s="13" t="s">
        <v>80</v>
      </c>
      <c r="AZ21" s="9" t="s">
        <v>80</v>
      </c>
      <c r="BA21" s="9" t="s">
        <v>80</v>
      </c>
      <c r="BB21" s="9" t="s">
        <v>80</v>
      </c>
      <c r="BC21" s="9" t="s">
        <v>80</v>
      </c>
      <c r="BD21" s="9" t="s">
        <v>80</v>
      </c>
      <c r="BE21" s="9" t="s">
        <v>80</v>
      </c>
      <c r="BF21" s="9" t="s">
        <v>80</v>
      </c>
      <c r="BG21" s="9" t="s">
        <v>80</v>
      </c>
      <c r="BH21" s="9" t="s">
        <v>80</v>
      </c>
      <c r="BI21" s="9" t="s">
        <v>80</v>
      </c>
      <c r="BJ21" s="9" t="s">
        <v>80</v>
      </c>
      <c r="BK21" s="9" t="s">
        <v>80</v>
      </c>
      <c r="BL21" s="9" t="s">
        <v>80</v>
      </c>
      <c r="BM21" s="9" t="s">
        <v>80</v>
      </c>
      <c r="BN21" s="9" t="s">
        <v>80</v>
      </c>
      <c r="BO21" s="9" t="s">
        <v>80</v>
      </c>
      <c r="BP21" s="9" t="s">
        <v>80</v>
      </c>
      <c r="BQ21" s="9" t="s">
        <v>80</v>
      </c>
      <c r="BR21" s="9" t="s">
        <v>80</v>
      </c>
      <c r="BS21" s="9" t="s">
        <v>80</v>
      </c>
      <c r="BT21" s="9" t="s">
        <v>80</v>
      </c>
      <c r="BU21" s="9" t="s">
        <v>80</v>
      </c>
      <c r="BV21" s="9" t="s">
        <v>80</v>
      </c>
      <c r="BW21" s="9" t="s">
        <v>80</v>
      </c>
      <c r="BX21" s="9" t="s">
        <v>80</v>
      </c>
      <c r="BY21" s="9" t="s">
        <v>80</v>
      </c>
      <c r="BZ21" s="9" t="s">
        <v>80</v>
      </c>
      <c r="CA21" s="9"/>
      <c r="CB21" s="9"/>
      <c r="CC21" s="9"/>
      <c r="CD21" s="9"/>
      <c r="CF21" s="52">
        <f t="shared" si="20"/>
        <v>5485</v>
      </c>
      <c r="CG21" s="78">
        <f t="shared" si="21"/>
        <v>2957.9457802207912</v>
      </c>
      <c r="CH21" s="73">
        <f t="shared" si="22"/>
        <v>1795.1467118675253</v>
      </c>
      <c r="CI21" s="73">
        <f t="shared" si="23"/>
        <v>31.584174999999998</v>
      </c>
      <c r="CJ21" s="73">
        <f t="shared" si="24"/>
        <v>802.98271591536343</v>
      </c>
      <c r="CK21" s="73">
        <f t="shared" si="25"/>
        <v>356.81110303587855</v>
      </c>
      <c r="CL21" s="73">
        <f t="shared" si="26"/>
        <v>1198.6157696202531</v>
      </c>
      <c r="CM21" s="73">
        <f t="shared" si="27"/>
        <v>4163.3357079999996</v>
      </c>
      <c r="CN21" s="73">
        <f t="shared" si="28"/>
        <v>4292.6389383490969</v>
      </c>
      <c r="CO21" s="73">
        <f t="shared" si="29"/>
        <v>47.486832330180562</v>
      </c>
      <c r="CP21" s="73">
        <f t="shared" si="30"/>
        <v>29.524760655737705</v>
      </c>
      <c r="CQ21" s="73">
        <f t="shared" si="31"/>
        <v>42.390948164335661</v>
      </c>
      <c r="CR21" s="73">
        <f t="shared" si="32"/>
        <v>19.815046853146853</v>
      </c>
      <c r="CS21" s="73">
        <f t="shared" si="33"/>
        <v>23.222730069930069</v>
      </c>
      <c r="CT21" s="73">
        <f t="shared" si="34"/>
        <v>52.424682080419579</v>
      </c>
      <c r="CU21" s="73">
        <f t="shared" si="35"/>
        <v>38.084015209790209</v>
      </c>
      <c r="CV21" s="73">
        <f t="shared" si="36"/>
        <v>1830.6606203891708</v>
      </c>
      <c r="CW21" s="73">
        <f t="shared" si="37"/>
        <v>18.931573426573426</v>
      </c>
      <c r="CX21" s="73">
        <f t="shared" si="38"/>
        <v>14.444587648054146</v>
      </c>
      <c r="CY21" s="73">
        <f t="shared" si="39"/>
        <v>13.955975803722504</v>
      </c>
      <c r="CZ21" s="80">
        <f t="shared" si="40"/>
        <v>861.23945211505929</v>
      </c>
      <c r="DA21" s="80">
        <f t="shared" si="41"/>
        <v>9.6525521926053308</v>
      </c>
      <c r="DB21" s="80">
        <f t="shared" si="42"/>
        <v>21.621074111675128</v>
      </c>
      <c r="DC21" s="80">
        <f t="shared" si="43"/>
        <v>19.391782571912014</v>
      </c>
      <c r="DD21" s="80">
        <f t="shared" si="44"/>
        <v>23.361753807106599</v>
      </c>
      <c r="DE21" s="80">
        <f t="shared" si="45"/>
        <v>22.4761448392555</v>
      </c>
      <c r="DF21" s="80">
        <f t="shared" si="46"/>
        <v>22.96475668358714</v>
      </c>
      <c r="DG21" s="80">
        <f t="shared" si="47"/>
        <v>23.697674450084602</v>
      </c>
      <c r="DH21" s="80">
        <f t="shared" si="48"/>
        <v>23.086909644670051</v>
      </c>
      <c r="DI21" s="80">
        <f t="shared" si="49"/>
        <v>23.293756697556866</v>
      </c>
      <c r="DJ21" s="80">
        <f t="shared" si="50"/>
        <v>16.490649746192894</v>
      </c>
      <c r="DK21" s="80">
        <f t="shared" si="51"/>
        <v>20.155238578680205</v>
      </c>
      <c r="DL21" s="80">
        <f t="shared" si="52"/>
        <v>19.849856175972924</v>
      </c>
      <c r="DM21" s="80">
        <f t="shared" si="53"/>
        <v>16.796032148900171</v>
      </c>
      <c r="DN21" s="80">
        <f t="shared" si="54"/>
        <v>22.934218443316411</v>
      </c>
      <c r="DO21" s="80">
        <f t="shared" si="55"/>
        <v>23.697674450084602</v>
      </c>
      <c r="DP21" s="80">
        <f t="shared" si="56"/>
        <v>23.819827411167513</v>
      </c>
      <c r="DQ21" s="80">
        <f t="shared" si="57"/>
        <v>22.980025803722505</v>
      </c>
      <c r="DR21" s="80">
        <f t="shared" si="58"/>
        <v>20.384275380710658</v>
      </c>
      <c r="DS21" s="80">
        <f t="shared" si="59"/>
        <v>24.140478934010154</v>
      </c>
      <c r="DT21" s="80">
        <f t="shared" si="60"/>
        <v>22.048609475465312</v>
      </c>
      <c r="DU21" s="80">
        <f t="shared" si="61"/>
        <v>25.270393824027074</v>
      </c>
      <c r="DV21" s="80">
        <f t="shared" si="62"/>
        <v>22.949487563451779</v>
      </c>
      <c r="DW21" s="80">
        <f t="shared" si="63"/>
        <v>23.086909644670051</v>
      </c>
      <c r="DX21" s="80">
        <f t="shared" si="64"/>
        <v>2214.8069294754373</v>
      </c>
      <c r="DY21" s="80">
        <f t="shared" si="65"/>
        <v>300.31305482233506</v>
      </c>
      <c r="DZ21" s="80">
        <f t="shared" si="66"/>
        <v>2485.043039275603</v>
      </c>
      <c r="EA21" s="80">
        <f t="shared" si="67"/>
        <v>0</v>
      </c>
      <c r="EB21" s="80">
        <f t="shared" si="68"/>
        <v>0</v>
      </c>
      <c r="EC21" s="80">
        <f t="shared" si="69"/>
        <v>0</v>
      </c>
    </row>
    <row r="22" spans="1:133" s="8" customFormat="1" ht="10" customHeight="1">
      <c r="A22" s="9">
        <f>A21+1</f>
        <v>19</v>
      </c>
      <c r="B22" s="61">
        <v>35706</v>
      </c>
      <c r="C22" s="62">
        <v>1105717</v>
      </c>
      <c r="D22" s="29">
        <f>AY165</f>
        <v>62.210526315789473</v>
      </c>
      <c r="E22" s="62">
        <f>C23-C22</f>
        <v>914</v>
      </c>
      <c r="F22" s="72">
        <f t="shared" si="2"/>
        <v>14.692047377326565</v>
      </c>
      <c r="G22" s="18"/>
      <c r="H22" s="304"/>
      <c r="I22" s="9">
        <v>5486</v>
      </c>
      <c r="J22" s="134" t="s">
        <v>153</v>
      </c>
      <c r="K22" s="7">
        <v>23558</v>
      </c>
      <c r="L22" s="7">
        <v>39100</v>
      </c>
      <c r="M22" s="16">
        <v>191</v>
      </c>
      <c r="N22" s="16">
        <v>38</v>
      </c>
      <c r="O22" s="31">
        <f t="shared" si="3"/>
        <v>1</v>
      </c>
      <c r="P22" s="135">
        <f t="shared" si="8"/>
        <v>191</v>
      </c>
      <c r="Q22" s="135">
        <f t="shared" si="9"/>
        <v>38</v>
      </c>
      <c r="R22" s="135"/>
      <c r="S22" s="135">
        <v>0</v>
      </c>
      <c r="T22" s="101">
        <f t="shared" si="10"/>
        <v>24085.555232907223</v>
      </c>
      <c r="U22" s="157">
        <f t="shared" si="11"/>
        <v>1.0035648013711342</v>
      </c>
      <c r="V22" s="72">
        <f t="shared" si="12"/>
        <v>96.342220931628887</v>
      </c>
      <c r="W22" s="18">
        <f t="shared" si="13"/>
        <v>1.2524488721111755</v>
      </c>
      <c r="X22" s="18">
        <f t="shared" si="14"/>
        <v>6.9464797737019399E-2</v>
      </c>
      <c r="Y22" s="18">
        <f t="shared" si="15"/>
        <v>6.9464797737019399E-2</v>
      </c>
      <c r="Z22" s="16">
        <f t="shared" si="16"/>
        <v>189.84090468352625</v>
      </c>
      <c r="AA22" s="16">
        <f t="shared" si="17"/>
        <v>36.747551127888826</v>
      </c>
      <c r="AB22" s="16">
        <f t="shared" si="18"/>
        <v>0</v>
      </c>
      <c r="AC22" s="16">
        <f t="shared" si="19"/>
        <v>0</v>
      </c>
      <c r="AD22" s="16">
        <f t="shared" si="70"/>
        <v>0</v>
      </c>
      <c r="AE22" s="16">
        <f t="shared" si="71"/>
        <v>0</v>
      </c>
      <c r="AF22" s="16"/>
      <c r="AG22" s="9" t="s">
        <v>99</v>
      </c>
      <c r="AH22" s="9" t="s">
        <v>99</v>
      </c>
      <c r="AI22" s="9" t="s">
        <v>99</v>
      </c>
      <c r="AJ22" s="9" t="s">
        <v>99</v>
      </c>
      <c r="AK22" s="9" t="s">
        <v>99</v>
      </c>
      <c r="AL22" s="9" t="s">
        <v>99</v>
      </c>
      <c r="AM22" s="9" t="s">
        <v>99</v>
      </c>
      <c r="AN22" s="9" t="s">
        <v>99</v>
      </c>
      <c r="AO22" s="9" t="s">
        <v>99</v>
      </c>
      <c r="AP22" s="9" t="s">
        <v>99</v>
      </c>
      <c r="AQ22" s="9" t="s">
        <v>99</v>
      </c>
      <c r="AR22" s="9" t="s">
        <v>99</v>
      </c>
      <c r="AS22" s="9" t="s">
        <v>99</v>
      </c>
      <c r="AT22" s="9" t="s">
        <v>99</v>
      </c>
      <c r="AU22" s="9" t="s">
        <v>99</v>
      </c>
      <c r="AV22" s="13" t="s">
        <v>99</v>
      </c>
      <c r="AW22" s="13" t="s">
        <v>99</v>
      </c>
      <c r="AX22" s="13" t="s">
        <v>99</v>
      </c>
      <c r="AY22" s="13" t="s">
        <v>99</v>
      </c>
      <c r="AZ22" s="9" t="s">
        <v>99</v>
      </c>
      <c r="BA22" s="9" t="s">
        <v>99</v>
      </c>
      <c r="BB22" s="9" t="s">
        <v>99</v>
      </c>
      <c r="BC22" s="9" t="s">
        <v>99</v>
      </c>
      <c r="BD22" s="9" t="s">
        <v>99</v>
      </c>
      <c r="BE22" s="9" t="s">
        <v>99</v>
      </c>
      <c r="BF22" s="9" t="s">
        <v>99</v>
      </c>
      <c r="BG22" s="9" t="s">
        <v>99</v>
      </c>
      <c r="BH22" s="9" t="s">
        <v>99</v>
      </c>
      <c r="BI22" s="9" t="s">
        <v>99</v>
      </c>
      <c r="BJ22" s="9" t="s">
        <v>99</v>
      </c>
      <c r="BK22" s="9" t="s">
        <v>99</v>
      </c>
      <c r="BL22" s="9" t="s">
        <v>99</v>
      </c>
      <c r="BM22" s="9" t="s">
        <v>99</v>
      </c>
      <c r="BN22" s="9" t="s">
        <v>99</v>
      </c>
      <c r="BO22" s="9" t="s">
        <v>99</v>
      </c>
      <c r="BP22" s="9" t="s">
        <v>99</v>
      </c>
      <c r="BQ22" s="9" t="s">
        <v>99</v>
      </c>
      <c r="BR22" s="9" t="s">
        <v>99</v>
      </c>
      <c r="BS22" s="9" t="s">
        <v>99</v>
      </c>
      <c r="BT22" s="9" t="s">
        <v>99</v>
      </c>
      <c r="BU22" s="9" t="s">
        <v>99</v>
      </c>
      <c r="BV22" s="9" t="s">
        <v>99</v>
      </c>
      <c r="BW22" s="9" t="s">
        <v>99</v>
      </c>
      <c r="BX22" s="9" t="s">
        <v>99</v>
      </c>
      <c r="BY22" s="9" t="s">
        <v>99</v>
      </c>
      <c r="BZ22" s="9" t="s">
        <v>99</v>
      </c>
      <c r="CA22" s="9"/>
      <c r="CB22" s="9"/>
      <c r="CC22" s="9"/>
      <c r="CD22" s="9"/>
      <c r="CF22" s="52">
        <f t="shared" si="20"/>
        <v>5486</v>
      </c>
      <c r="CG22" s="78">
        <f t="shared" si="21"/>
        <v>2957.9457802207912</v>
      </c>
      <c r="CH22" s="73">
        <f t="shared" si="22"/>
        <v>1795.1467118675253</v>
      </c>
      <c r="CI22" s="73">
        <f t="shared" si="23"/>
        <v>31.584174999999998</v>
      </c>
      <c r="CJ22" s="73">
        <f t="shared" si="24"/>
        <v>802.98271591536343</v>
      </c>
      <c r="CK22" s="73">
        <f t="shared" si="25"/>
        <v>356.81110303587855</v>
      </c>
      <c r="CL22" s="73">
        <f t="shared" si="26"/>
        <v>1198.6157696202531</v>
      </c>
      <c r="CM22" s="73">
        <f t="shared" si="27"/>
        <v>4163.3357079999996</v>
      </c>
      <c r="CN22" s="73">
        <f t="shared" si="28"/>
        <v>4292.6389383490969</v>
      </c>
      <c r="CO22" s="73">
        <f t="shared" si="29"/>
        <v>47.486832330180562</v>
      </c>
      <c r="CP22" s="73">
        <f t="shared" si="30"/>
        <v>29.524760655737705</v>
      </c>
      <c r="CQ22" s="73">
        <f t="shared" si="31"/>
        <v>42.390948164335661</v>
      </c>
      <c r="CR22" s="73">
        <f t="shared" si="32"/>
        <v>19.815046853146853</v>
      </c>
      <c r="CS22" s="73">
        <f t="shared" si="33"/>
        <v>23.222730069930069</v>
      </c>
      <c r="CT22" s="73">
        <f t="shared" si="34"/>
        <v>52.424682080419579</v>
      </c>
      <c r="CU22" s="73">
        <f t="shared" si="35"/>
        <v>38.084015209790209</v>
      </c>
      <c r="CV22" s="73">
        <f t="shared" si="36"/>
        <v>1830.6606203891708</v>
      </c>
      <c r="CW22" s="73">
        <f t="shared" si="37"/>
        <v>18.931573426573426</v>
      </c>
      <c r="CX22" s="73">
        <f t="shared" si="38"/>
        <v>14.444587648054146</v>
      </c>
      <c r="CY22" s="73">
        <f t="shared" si="39"/>
        <v>13.955975803722504</v>
      </c>
      <c r="CZ22" s="80">
        <f t="shared" si="40"/>
        <v>861.23945211505929</v>
      </c>
      <c r="DA22" s="80">
        <f t="shared" si="41"/>
        <v>9.6525521926053308</v>
      </c>
      <c r="DB22" s="80">
        <f t="shared" si="42"/>
        <v>21.621074111675128</v>
      </c>
      <c r="DC22" s="80">
        <f t="shared" si="43"/>
        <v>19.391782571912014</v>
      </c>
      <c r="DD22" s="80">
        <f t="shared" si="44"/>
        <v>23.361753807106599</v>
      </c>
      <c r="DE22" s="80">
        <f t="shared" si="45"/>
        <v>22.4761448392555</v>
      </c>
      <c r="DF22" s="80">
        <f t="shared" si="46"/>
        <v>22.96475668358714</v>
      </c>
      <c r="DG22" s="80">
        <f t="shared" si="47"/>
        <v>23.697674450084602</v>
      </c>
      <c r="DH22" s="80">
        <f t="shared" si="48"/>
        <v>23.086909644670051</v>
      </c>
      <c r="DI22" s="80">
        <f t="shared" si="49"/>
        <v>23.293756697556866</v>
      </c>
      <c r="DJ22" s="80">
        <f t="shared" si="50"/>
        <v>16.490649746192894</v>
      </c>
      <c r="DK22" s="80">
        <f t="shared" si="51"/>
        <v>20.155238578680205</v>
      </c>
      <c r="DL22" s="80">
        <f t="shared" si="52"/>
        <v>19.849856175972924</v>
      </c>
      <c r="DM22" s="80">
        <f t="shared" si="53"/>
        <v>16.796032148900171</v>
      </c>
      <c r="DN22" s="80">
        <f t="shared" si="54"/>
        <v>22.934218443316411</v>
      </c>
      <c r="DO22" s="80">
        <f t="shared" si="55"/>
        <v>23.697674450084602</v>
      </c>
      <c r="DP22" s="80">
        <f t="shared" si="56"/>
        <v>23.819827411167513</v>
      </c>
      <c r="DQ22" s="80">
        <f t="shared" si="57"/>
        <v>22.980025803722505</v>
      </c>
      <c r="DR22" s="80">
        <f t="shared" si="58"/>
        <v>20.384275380710658</v>
      </c>
      <c r="DS22" s="80">
        <f t="shared" si="59"/>
        <v>24.140478934010154</v>
      </c>
      <c r="DT22" s="80">
        <f t="shared" si="60"/>
        <v>22.048609475465312</v>
      </c>
      <c r="DU22" s="80">
        <f t="shared" si="61"/>
        <v>25.270393824027074</v>
      </c>
      <c r="DV22" s="80">
        <f t="shared" si="62"/>
        <v>22.949487563451779</v>
      </c>
      <c r="DW22" s="80">
        <f t="shared" si="63"/>
        <v>23.086909644670051</v>
      </c>
      <c r="DX22" s="80">
        <f t="shared" si="64"/>
        <v>2214.8069294754373</v>
      </c>
      <c r="DY22" s="80">
        <f t="shared" si="65"/>
        <v>300.31305482233506</v>
      </c>
      <c r="DZ22" s="80">
        <f t="shared" si="66"/>
        <v>2485.043039275603</v>
      </c>
      <c r="EA22" s="80">
        <f t="shared" si="67"/>
        <v>0</v>
      </c>
      <c r="EB22" s="80">
        <f t="shared" si="68"/>
        <v>0</v>
      </c>
      <c r="EC22" s="80">
        <f t="shared" si="69"/>
        <v>0</v>
      </c>
    </row>
    <row r="23" spans="1:133" ht="10" customHeight="1">
      <c r="A23" s="9">
        <f>A22+1</f>
        <v>20</v>
      </c>
      <c r="B23" s="61">
        <v>35707</v>
      </c>
      <c r="C23" s="62">
        <v>1106631</v>
      </c>
      <c r="D23" s="29">
        <f>AZ165</f>
        <v>62.210526315789473</v>
      </c>
      <c r="E23" s="62">
        <f t="shared" ref="E23:E49" si="72">C24-C23</f>
        <v>56404</v>
      </c>
      <c r="F23" s="72">
        <f t="shared" si="2"/>
        <v>906.66328257191208</v>
      </c>
      <c r="G23" s="18"/>
      <c r="H23" s="304"/>
      <c r="I23" s="9">
        <v>5487</v>
      </c>
      <c r="J23" s="134" t="s">
        <v>153</v>
      </c>
      <c r="K23" s="7">
        <v>23558</v>
      </c>
      <c r="L23" s="7">
        <v>39101</v>
      </c>
      <c r="M23" s="16">
        <v>192</v>
      </c>
      <c r="N23" s="16">
        <v>38</v>
      </c>
      <c r="O23" s="31">
        <f t="shared" si="3"/>
        <v>1</v>
      </c>
      <c r="P23" s="135">
        <f t="shared" si="8"/>
        <v>192</v>
      </c>
      <c r="Q23" s="135">
        <f t="shared" si="9"/>
        <v>38</v>
      </c>
      <c r="R23" s="135"/>
      <c r="S23" s="135">
        <v>0</v>
      </c>
      <c r="T23" s="101">
        <f t="shared" si="10"/>
        <v>27041.671219605807</v>
      </c>
      <c r="U23" s="157">
        <f t="shared" si="11"/>
        <v>1.1267363008169087</v>
      </c>
      <c r="V23" s="72">
        <f t="shared" si="12"/>
        <v>108.16668487842323</v>
      </c>
      <c r="W23" s="18">
        <f t="shared" si="13"/>
        <v>1.4061669034195019</v>
      </c>
      <c r="X23" s="18">
        <f t="shared" si="14"/>
        <v>7.773064966129431E-2</v>
      </c>
      <c r="Y23" s="18">
        <f t="shared" si="15"/>
        <v>7.773064966129431E-2</v>
      </c>
      <c r="Z23" s="16">
        <f t="shared" si="16"/>
        <v>190.69890414436372</v>
      </c>
      <c r="AA23" s="16">
        <f t="shared" si="17"/>
        <v>36.593833096580497</v>
      </c>
      <c r="AB23" s="16">
        <f t="shared" si="18"/>
        <v>0</v>
      </c>
      <c r="AC23" s="16">
        <f t="shared" si="19"/>
        <v>0</v>
      </c>
      <c r="AD23" s="16">
        <f t="shared" si="70"/>
        <v>0</v>
      </c>
      <c r="AE23" s="16">
        <f t="shared" si="71"/>
        <v>0</v>
      </c>
      <c r="AF23" s="16"/>
      <c r="AG23" s="9" t="s">
        <v>97</v>
      </c>
      <c r="AH23" s="9" t="s">
        <v>97</v>
      </c>
      <c r="AI23" s="9" t="s">
        <v>97</v>
      </c>
      <c r="AJ23" s="9" t="s">
        <v>97</v>
      </c>
      <c r="AK23" s="9" t="s">
        <v>97</v>
      </c>
      <c r="AL23" s="9" t="s">
        <v>97</v>
      </c>
      <c r="AM23" s="9" t="s">
        <v>97</v>
      </c>
      <c r="AN23" s="9" t="s">
        <v>97</v>
      </c>
      <c r="AO23" s="9" t="s">
        <v>97</v>
      </c>
      <c r="AP23" s="9"/>
      <c r="AQ23" s="9" t="s">
        <v>52</v>
      </c>
      <c r="AR23" s="9"/>
      <c r="AS23" s="9"/>
      <c r="AT23" s="9"/>
      <c r="AU23" s="9"/>
      <c r="AV23" s="13"/>
      <c r="AW23" s="13" t="s">
        <v>52</v>
      </c>
      <c r="AX23" s="13" t="s">
        <v>52</v>
      </c>
      <c r="AY23" s="13" t="s">
        <v>52</v>
      </c>
      <c r="AZ23" s="9"/>
      <c r="BA23" s="9" t="s">
        <v>97</v>
      </c>
      <c r="BB23" s="9" t="s">
        <v>97</v>
      </c>
      <c r="BC23" s="9" t="s">
        <v>97</v>
      </c>
      <c r="BD23" s="9" t="s">
        <v>97</v>
      </c>
      <c r="BE23" s="9" t="s">
        <v>97</v>
      </c>
      <c r="BF23" s="9" t="s">
        <v>97</v>
      </c>
      <c r="BG23" s="9" t="s">
        <v>97</v>
      </c>
      <c r="BH23" s="9" t="s">
        <v>97</v>
      </c>
      <c r="BI23" s="9" t="s">
        <v>97</v>
      </c>
      <c r="BJ23" s="9" t="s">
        <v>97</v>
      </c>
      <c r="BK23" s="9" t="s">
        <v>97</v>
      </c>
      <c r="BL23" s="9" t="s">
        <v>97</v>
      </c>
      <c r="BM23" s="9" t="s">
        <v>97</v>
      </c>
      <c r="BN23" s="9" t="s">
        <v>97</v>
      </c>
      <c r="BO23" s="9" t="s">
        <v>97</v>
      </c>
      <c r="BP23" s="9" t="s">
        <v>97</v>
      </c>
      <c r="BQ23" s="9" t="s">
        <v>97</v>
      </c>
      <c r="BR23" s="9" t="s">
        <v>97</v>
      </c>
      <c r="BS23" s="9" t="s">
        <v>97</v>
      </c>
      <c r="BT23" s="9" t="s">
        <v>97</v>
      </c>
      <c r="BU23" s="9" t="s">
        <v>97</v>
      </c>
      <c r="BV23" s="9" t="s">
        <v>97</v>
      </c>
      <c r="BW23" s="9" t="s">
        <v>97</v>
      </c>
      <c r="BX23" s="9" t="s">
        <v>97</v>
      </c>
      <c r="BY23" s="9" t="s">
        <v>97</v>
      </c>
      <c r="BZ23" s="9" t="s">
        <v>97</v>
      </c>
      <c r="CA23" s="9"/>
      <c r="CB23" s="9"/>
      <c r="CC23" s="9"/>
      <c r="CD23" s="9"/>
      <c r="CF23" s="52">
        <f t="shared" si="20"/>
        <v>5487</v>
      </c>
      <c r="CG23" s="78">
        <f t="shared" si="21"/>
        <v>3767.5740598896045</v>
      </c>
      <c r="CH23" s="73">
        <f t="shared" si="22"/>
        <v>2286.5017440662373</v>
      </c>
      <c r="CI23" s="73">
        <f t="shared" si="23"/>
        <v>40.229174999999998</v>
      </c>
      <c r="CJ23" s="73">
        <f t="shared" si="24"/>
        <v>1022.7695420423183</v>
      </c>
      <c r="CK23" s="73">
        <f t="shared" si="25"/>
        <v>454.47494848206071</v>
      </c>
      <c r="CL23" s="73">
        <f t="shared" si="26"/>
        <v>1526.6925146473779</v>
      </c>
      <c r="CM23" s="73">
        <f t="shared" si="27"/>
        <v>5302.8949080000002</v>
      </c>
      <c r="CN23" s="73">
        <f t="shared" si="28"/>
        <v>5467.590116337059</v>
      </c>
      <c r="CO23" s="73">
        <f t="shared" si="29"/>
        <v>60.48459673258813</v>
      </c>
      <c r="CP23" s="73">
        <f t="shared" si="30"/>
        <v>0</v>
      </c>
      <c r="CQ23" s="73">
        <f t="shared" si="31"/>
        <v>53.993902709790213</v>
      </c>
      <c r="CR23" s="73">
        <f t="shared" si="32"/>
        <v>0</v>
      </c>
      <c r="CS23" s="73">
        <f t="shared" si="33"/>
        <v>0</v>
      </c>
      <c r="CT23" s="73">
        <f t="shared" si="34"/>
        <v>0</v>
      </c>
      <c r="CU23" s="73">
        <f t="shared" si="35"/>
        <v>0</v>
      </c>
      <c r="CV23" s="73">
        <f t="shared" si="36"/>
        <v>0</v>
      </c>
      <c r="CW23" s="73">
        <f t="shared" si="37"/>
        <v>24.113391608391609</v>
      </c>
      <c r="CX23" s="73">
        <f t="shared" si="38"/>
        <v>18.398259390862943</v>
      </c>
      <c r="CY23" s="73">
        <f t="shared" si="39"/>
        <v>17.77590812182741</v>
      </c>
      <c r="CZ23" s="80">
        <f t="shared" si="40"/>
        <v>0</v>
      </c>
      <c r="DA23" s="80">
        <f t="shared" si="41"/>
        <v>12.294581427343079</v>
      </c>
      <c r="DB23" s="80">
        <f t="shared" si="42"/>
        <v>27.539043654822336</v>
      </c>
      <c r="DC23" s="80">
        <f t="shared" si="43"/>
        <v>24.699565989847716</v>
      </c>
      <c r="DD23" s="80">
        <f t="shared" si="44"/>
        <v>29.756170050761423</v>
      </c>
      <c r="DE23" s="80">
        <f t="shared" si="45"/>
        <v>28.62815837563452</v>
      </c>
      <c r="DF23" s="80">
        <f t="shared" si="46"/>
        <v>29.250509644670053</v>
      </c>
      <c r="DG23" s="80">
        <f t="shared" si="47"/>
        <v>30.18403654822335</v>
      </c>
      <c r="DH23" s="80">
        <f t="shared" si="48"/>
        <v>29.406097461928933</v>
      </c>
      <c r="DI23" s="80">
        <f t="shared" si="49"/>
        <v>29.669561246840772</v>
      </c>
      <c r="DJ23" s="80">
        <f t="shared" si="50"/>
        <v>21.004355329949242</v>
      </c>
      <c r="DK23" s="80">
        <f t="shared" si="51"/>
        <v>25.671989847715739</v>
      </c>
      <c r="DL23" s="80">
        <f t="shared" si="52"/>
        <v>25.283020304568527</v>
      </c>
      <c r="DM23" s="80">
        <f t="shared" si="53"/>
        <v>21.393324873096446</v>
      </c>
      <c r="DN23" s="80">
        <f t="shared" si="54"/>
        <v>29.211612690355327</v>
      </c>
      <c r="DO23" s="80">
        <f t="shared" si="55"/>
        <v>30.18403654822335</v>
      </c>
      <c r="DP23" s="80">
        <f t="shared" si="56"/>
        <v>30.339624365482234</v>
      </c>
      <c r="DQ23" s="80">
        <f t="shared" si="57"/>
        <v>29.269958121827411</v>
      </c>
      <c r="DR23" s="80">
        <f t="shared" si="58"/>
        <v>25.963717005076141</v>
      </c>
      <c r="DS23" s="80">
        <f t="shared" si="59"/>
        <v>30.748042385786803</v>
      </c>
      <c r="DT23" s="80">
        <f t="shared" si="60"/>
        <v>28.083601015228425</v>
      </c>
      <c r="DU23" s="80">
        <f t="shared" si="61"/>
        <v>32.187229695431476</v>
      </c>
      <c r="DV23" s="80">
        <f t="shared" si="62"/>
        <v>29.231061167512692</v>
      </c>
      <c r="DW23" s="80">
        <f t="shared" si="63"/>
        <v>29.406097461928933</v>
      </c>
      <c r="DX23" s="80">
        <f t="shared" si="64"/>
        <v>2821.0284282264784</v>
      </c>
      <c r="DY23" s="80">
        <f t="shared" si="65"/>
        <v>382.51264873096449</v>
      </c>
      <c r="DZ23" s="80">
        <f t="shared" si="66"/>
        <v>3165.2316804079924</v>
      </c>
      <c r="EA23" s="80">
        <f t="shared" si="67"/>
        <v>0</v>
      </c>
      <c r="EB23" s="80">
        <f t="shared" si="68"/>
        <v>0</v>
      </c>
      <c r="EC23" s="80">
        <f t="shared" si="69"/>
        <v>0</v>
      </c>
    </row>
    <row r="24" spans="1:133" ht="10" customHeight="1">
      <c r="A24" s="9">
        <f t="shared" ref="A24:A44" si="73">A23+1</f>
        <v>21</v>
      </c>
      <c r="B24" s="61">
        <v>36343</v>
      </c>
      <c r="C24" s="62">
        <v>1163035</v>
      </c>
      <c r="D24" s="29">
        <f>BA165</f>
        <v>61.210526315789473</v>
      </c>
      <c r="E24" s="62">
        <f t="shared" si="72"/>
        <v>622</v>
      </c>
      <c r="F24" s="72">
        <f t="shared" si="2"/>
        <v>10.16165090283749</v>
      </c>
      <c r="G24" s="18"/>
      <c r="H24" s="304"/>
      <c r="I24" s="9">
        <v>5488</v>
      </c>
      <c r="J24" s="134" t="s">
        <v>153</v>
      </c>
      <c r="K24" s="7">
        <v>23558</v>
      </c>
      <c r="L24" s="7">
        <v>39102</v>
      </c>
      <c r="M24" s="16">
        <v>192</v>
      </c>
      <c r="N24" s="16">
        <v>38</v>
      </c>
      <c r="O24" s="31">
        <f t="shared" si="3"/>
        <v>1</v>
      </c>
      <c r="P24" s="135">
        <f t="shared" si="8"/>
        <v>192</v>
      </c>
      <c r="Q24" s="135">
        <f t="shared" si="9"/>
        <v>38</v>
      </c>
      <c r="R24" s="135"/>
      <c r="S24" s="135">
        <v>0</v>
      </c>
      <c r="T24" s="101">
        <f t="shared" si="10"/>
        <v>18981.828355201382</v>
      </c>
      <c r="U24" s="157">
        <f t="shared" si="11"/>
        <v>0.79090951480005767</v>
      </c>
      <c r="V24" s="72">
        <f t="shared" si="12"/>
        <v>75.927313420805532</v>
      </c>
      <c r="W24" s="18">
        <f t="shared" si="13"/>
        <v>0.9870550744704718</v>
      </c>
      <c r="X24" s="18">
        <f t="shared" si="14"/>
        <v>5.5062041907389503E-2</v>
      </c>
      <c r="Y24" s="18">
        <f t="shared" si="15"/>
        <v>5.5062041907389503E-2</v>
      </c>
      <c r="Z24" s="16">
        <f t="shared" si="16"/>
        <v>191.08620004330331</v>
      </c>
      <c r="AA24" s="16">
        <f t="shared" si="17"/>
        <v>37.012944925529531</v>
      </c>
      <c r="AB24" s="16">
        <f t="shared" si="18"/>
        <v>0</v>
      </c>
      <c r="AC24" s="16">
        <f t="shared" si="19"/>
        <v>0</v>
      </c>
      <c r="AD24" s="16">
        <f t="shared" si="70"/>
        <v>0</v>
      </c>
      <c r="AE24" s="16">
        <f t="shared" si="71"/>
        <v>0</v>
      </c>
      <c r="AF24" s="16"/>
      <c r="AG24" s="9" t="s">
        <v>234</v>
      </c>
      <c r="AH24" s="9" t="s">
        <v>77</v>
      </c>
      <c r="AI24" s="9" t="s">
        <v>77</v>
      </c>
      <c r="AJ24" s="9" t="s">
        <v>77</v>
      </c>
      <c r="AK24" s="9" t="s">
        <v>77</v>
      </c>
      <c r="AL24" s="9" t="s">
        <v>77</v>
      </c>
      <c r="AM24" s="9" t="s">
        <v>77</v>
      </c>
      <c r="AN24" s="9" t="s">
        <v>77</v>
      </c>
      <c r="AO24" s="9" t="s">
        <v>77</v>
      </c>
      <c r="AP24" s="9" t="s">
        <v>77</v>
      </c>
      <c r="AQ24" s="9" t="s">
        <v>77</v>
      </c>
      <c r="AR24" s="9" t="s">
        <v>77</v>
      </c>
      <c r="AS24" s="9" t="s">
        <v>77</v>
      </c>
      <c r="AT24" s="9" t="s">
        <v>77</v>
      </c>
      <c r="AU24" s="9" t="s">
        <v>77</v>
      </c>
      <c r="AV24" s="13" t="s">
        <v>77</v>
      </c>
      <c r="AW24" s="13" t="s">
        <v>77</v>
      </c>
      <c r="AX24" s="13" t="s">
        <v>77</v>
      </c>
      <c r="AY24" s="13" t="s">
        <v>77</v>
      </c>
      <c r="AZ24" s="9" t="s">
        <v>77</v>
      </c>
      <c r="BA24" s="9" t="s">
        <v>77</v>
      </c>
      <c r="BB24" s="9" t="s">
        <v>77</v>
      </c>
      <c r="BC24" s="9" t="s">
        <v>77</v>
      </c>
      <c r="BD24" s="9" t="s">
        <v>77</v>
      </c>
      <c r="BE24" s="9" t="s">
        <v>77</v>
      </c>
      <c r="BF24" s="9" t="s">
        <v>77</v>
      </c>
      <c r="BG24" s="9" t="s">
        <v>77</v>
      </c>
      <c r="BH24" s="9" t="s">
        <v>77</v>
      </c>
      <c r="BI24" s="9" t="s">
        <v>77</v>
      </c>
      <c r="BJ24" s="9" t="s">
        <v>77</v>
      </c>
      <c r="BK24" s="9" t="s">
        <v>77</v>
      </c>
      <c r="BL24" s="9" t="s">
        <v>77</v>
      </c>
      <c r="BM24" s="9" t="s">
        <v>77</v>
      </c>
      <c r="BN24" s="9" t="s">
        <v>77</v>
      </c>
      <c r="BO24" s="9" t="s">
        <v>77</v>
      </c>
      <c r="BP24" s="9" t="s">
        <v>77</v>
      </c>
      <c r="BQ24" s="9" t="s">
        <v>77</v>
      </c>
      <c r="BR24" s="9" t="s">
        <v>77</v>
      </c>
      <c r="BS24" s="9" t="s">
        <v>77</v>
      </c>
      <c r="BT24" s="9"/>
      <c r="BU24" s="9"/>
      <c r="BV24" s="9" t="s">
        <v>77</v>
      </c>
      <c r="BW24" s="9"/>
      <c r="BX24" s="9"/>
      <c r="BY24" s="9"/>
      <c r="BZ24" s="9"/>
      <c r="CA24" s="9"/>
      <c r="CB24" s="9"/>
      <c r="CC24" s="9"/>
      <c r="CD24" s="9"/>
      <c r="CF24" s="52">
        <f t="shared" si="20"/>
        <v>5488</v>
      </c>
      <c r="CG24" s="78">
        <f t="shared" si="21"/>
        <v>4106.3723553817845</v>
      </c>
      <c r="CH24" s="73">
        <f t="shared" si="22"/>
        <v>1663.0478012879487</v>
      </c>
      <c r="CI24" s="73">
        <f t="shared" si="23"/>
        <v>29.26</v>
      </c>
      <c r="CJ24" s="73">
        <f t="shared" si="24"/>
        <v>743.89387304507829</v>
      </c>
      <c r="CK24" s="73">
        <f t="shared" si="25"/>
        <v>330.55455381784731</v>
      </c>
      <c r="CL24" s="73">
        <f t="shared" si="26"/>
        <v>1110.4135985533455</v>
      </c>
      <c r="CM24" s="73">
        <f t="shared" si="27"/>
        <v>3856.9695999999999</v>
      </c>
      <c r="CN24" s="73">
        <f t="shared" si="28"/>
        <v>3976.7578331900258</v>
      </c>
      <c r="CO24" s="73">
        <f t="shared" si="29"/>
        <v>43.992433361994841</v>
      </c>
      <c r="CP24" s="73">
        <f t="shared" si="30"/>
        <v>27.352131147540984</v>
      </c>
      <c r="CQ24" s="73">
        <f t="shared" si="31"/>
        <v>39.271538461538462</v>
      </c>
      <c r="CR24" s="73">
        <f t="shared" si="32"/>
        <v>18.356923076923078</v>
      </c>
      <c r="CS24" s="73">
        <f t="shared" si="33"/>
        <v>21.513846153846153</v>
      </c>
      <c r="CT24" s="73">
        <f t="shared" si="34"/>
        <v>48.566923076923075</v>
      </c>
      <c r="CU24" s="73">
        <f t="shared" si="35"/>
        <v>35.281538461538467</v>
      </c>
      <c r="CV24" s="73">
        <f t="shared" si="36"/>
        <v>1695.9483587140439</v>
      </c>
      <c r="CW24" s="73">
        <f t="shared" si="37"/>
        <v>17.53846153846154</v>
      </c>
      <c r="CX24" s="73">
        <f t="shared" si="38"/>
        <v>13.381658206429782</v>
      </c>
      <c r="CY24" s="73">
        <f t="shared" si="39"/>
        <v>12.929001692047377</v>
      </c>
      <c r="CZ24" s="80">
        <f t="shared" si="40"/>
        <v>797.86368866328269</v>
      </c>
      <c r="DA24" s="80">
        <f t="shared" si="41"/>
        <v>8.9422527944969907</v>
      </c>
      <c r="DB24" s="80">
        <f t="shared" si="42"/>
        <v>20.030050761421322</v>
      </c>
      <c r="DC24" s="80">
        <f t="shared" si="43"/>
        <v>17.964805414551609</v>
      </c>
      <c r="DD24" s="80">
        <f t="shared" si="44"/>
        <v>21.64263959390863</v>
      </c>
      <c r="DE24" s="80">
        <f t="shared" si="45"/>
        <v>20.822199661590524</v>
      </c>
      <c r="DF24" s="80">
        <f t="shared" si="46"/>
        <v>21.274856175972928</v>
      </c>
      <c r="DG24" s="80">
        <f t="shared" si="47"/>
        <v>21.953840947546531</v>
      </c>
      <c r="DH24" s="80">
        <f t="shared" si="48"/>
        <v>21.388020304568528</v>
      </c>
      <c r="DI24" s="80">
        <f t="shared" si="49"/>
        <v>21.579646166807077</v>
      </c>
      <c r="DJ24" s="80">
        <f t="shared" si="50"/>
        <v>15.277157360406093</v>
      </c>
      <c r="DK24" s="80">
        <f t="shared" si="51"/>
        <v>18.672081218274112</v>
      </c>
      <c r="DL24" s="80">
        <f t="shared" si="52"/>
        <v>18.38917089678511</v>
      </c>
      <c r="DM24" s="80">
        <f t="shared" si="53"/>
        <v>15.560067681895095</v>
      </c>
      <c r="DN24" s="80">
        <f t="shared" si="54"/>
        <v>21.246565143824025</v>
      </c>
      <c r="DO24" s="80">
        <f t="shared" si="55"/>
        <v>21.953840947546531</v>
      </c>
      <c r="DP24" s="80">
        <f t="shared" si="56"/>
        <v>22.067005076142134</v>
      </c>
      <c r="DQ24" s="80">
        <f t="shared" si="57"/>
        <v>21.289001692047378</v>
      </c>
      <c r="DR24" s="80">
        <f t="shared" si="58"/>
        <v>18.884263959390861</v>
      </c>
      <c r="DS24" s="80">
        <f t="shared" si="59"/>
        <v>22.364060913705586</v>
      </c>
      <c r="DT24" s="80">
        <f t="shared" si="60"/>
        <v>0</v>
      </c>
      <c r="DU24" s="80">
        <f t="shared" si="61"/>
        <v>0</v>
      </c>
      <c r="DV24" s="80">
        <f t="shared" si="62"/>
        <v>21.260710659898479</v>
      </c>
      <c r="DW24" s="80">
        <f t="shared" si="63"/>
        <v>0</v>
      </c>
      <c r="DX24" s="80">
        <f t="shared" si="64"/>
        <v>0</v>
      </c>
      <c r="DY24" s="80">
        <f t="shared" si="65"/>
        <v>0</v>
      </c>
      <c r="DZ24" s="80">
        <f t="shared" si="66"/>
        <v>0</v>
      </c>
      <c r="EA24" s="80">
        <f t="shared" si="67"/>
        <v>0</v>
      </c>
      <c r="EB24" s="80">
        <f t="shared" si="68"/>
        <v>0</v>
      </c>
      <c r="EC24" s="80">
        <f t="shared" si="69"/>
        <v>0</v>
      </c>
    </row>
    <row r="25" spans="1:133" ht="10" customHeight="1">
      <c r="A25" s="9">
        <f t="shared" si="73"/>
        <v>22</v>
      </c>
      <c r="B25" s="61">
        <v>36347</v>
      </c>
      <c r="C25" s="62">
        <v>1163657</v>
      </c>
      <c r="D25" s="29">
        <f>BB165</f>
        <v>62.210526315789473</v>
      </c>
      <c r="E25" s="62">
        <f t="shared" si="72"/>
        <v>1416</v>
      </c>
      <c r="F25" s="72">
        <f t="shared" si="2"/>
        <v>22.761421319796955</v>
      </c>
      <c r="G25" s="18"/>
      <c r="H25" s="304"/>
      <c r="I25" s="9">
        <v>5489</v>
      </c>
      <c r="J25" s="134" t="s">
        <v>153</v>
      </c>
      <c r="K25" s="7">
        <v>23558</v>
      </c>
      <c r="L25" s="7">
        <v>39103</v>
      </c>
      <c r="M25" s="16">
        <v>191</v>
      </c>
      <c r="N25" s="16">
        <v>38</v>
      </c>
      <c r="O25" s="31">
        <f t="shared" si="3"/>
        <v>1</v>
      </c>
      <c r="P25" s="135">
        <f t="shared" si="8"/>
        <v>191</v>
      </c>
      <c r="Q25" s="135">
        <f t="shared" si="9"/>
        <v>38</v>
      </c>
      <c r="R25" s="135"/>
      <c r="S25" s="135">
        <v>0</v>
      </c>
      <c r="T25" s="101">
        <f t="shared" si="10"/>
        <v>22327.765641152615</v>
      </c>
      <c r="U25" s="157">
        <f t="shared" si="11"/>
        <v>0.93032356838135899</v>
      </c>
      <c r="V25" s="72">
        <f t="shared" si="12"/>
        <v>89.311062564610467</v>
      </c>
      <c r="W25" s="18">
        <f t="shared" si="13"/>
        <v>1.1610438133399359</v>
      </c>
      <c r="X25" s="18">
        <f t="shared" si="14"/>
        <v>6.4523211912239059E-2</v>
      </c>
      <c r="Y25" s="18">
        <f t="shared" si="15"/>
        <v>6.4523211912239059E-2</v>
      </c>
      <c r="Z25" s="16">
        <f t="shared" si="16"/>
        <v>189.92536867048202</v>
      </c>
      <c r="AA25" s="16">
        <f t="shared" si="17"/>
        <v>36.838956186660063</v>
      </c>
      <c r="AB25" s="16">
        <f t="shared" si="18"/>
        <v>0</v>
      </c>
      <c r="AC25" s="16">
        <f t="shared" si="19"/>
        <v>0</v>
      </c>
      <c r="AD25" s="16">
        <f t="shared" si="70"/>
        <v>0</v>
      </c>
      <c r="AE25" s="16">
        <f t="shared" si="71"/>
        <v>0</v>
      </c>
      <c r="AF25" s="16"/>
      <c r="AG25" s="9" t="s">
        <v>104</v>
      </c>
      <c r="AH25" s="9" t="s">
        <v>104</v>
      </c>
      <c r="AI25" s="9" t="s">
        <v>235</v>
      </c>
      <c r="AJ25" s="9" t="s">
        <v>96</v>
      </c>
      <c r="AK25" s="9" t="s">
        <v>96</v>
      </c>
      <c r="AL25" s="9" t="s">
        <v>96</v>
      </c>
      <c r="AM25" s="9" t="s">
        <v>96</v>
      </c>
      <c r="AN25" s="9" t="s">
        <v>96</v>
      </c>
      <c r="AO25" s="9" t="s">
        <v>96</v>
      </c>
      <c r="AP25" s="9" t="s">
        <v>96</v>
      </c>
      <c r="AQ25" s="9" t="s">
        <v>96</v>
      </c>
      <c r="AR25" s="9" t="s">
        <v>96</v>
      </c>
      <c r="AS25" s="9" t="s">
        <v>96</v>
      </c>
      <c r="AT25" s="9" t="s">
        <v>96</v>
      </c>
      <c r="AU25" s="9" t="s">
        <v>96</v>
      </c>
      <c r="AV25" s="13" t="s">
        <v>96</v>
      </c>
      <c r="AW25" s="13" t="s">
        <v>96</v>
      </c>
      <c r="AX25" s="13" t="s">
        <v>96</v>
      </c>
      <c r="AY25" s="13" t="s">
        <v>96</v>
      </c>
      <c r="AZ25" s="9" t="s">
        <v>96</v>
      </c>
      <c r="BA25" s="9" t="s">
        <v>96</v>
      </c>
      <c r="BB25" s="9" t="s">
        <v>96</v>
      </c>
      <c r="BC25" s="9" t="s">
        <v>96</v>
      </c>
      <c r="BD25" s="9" t="s">
        <v>96</v>
      </c>
      <c r="BE25" s="9" t="s">
        <v>96</v>
      </c>
      <c r="BF25" s="9" t="s">
        <v>96</v>
      </c>
      <c r="BG25" s="9" t="s">
        <v>96</v>
      </c>
      <c r="BH25" s="9" t="s">
        <v>96</v>
      </c>
      <c r="BI25" s="9" t="s">
        <v>96</v>
      </c>
      <c r="BJ25" s="9" t="s">
        <v>96</v>
      </c>
      <c r="BK25" s="9" t="s">
        <v>96</v>
      </c>
      <c r="BL25" s="9" t="s">
        <v>96</v>
      </c>
      <c r="BM25" s="9" t="s">
        <v>96</v>
      </c>
      <c r="BN25" s="9" t="s">
        <v>96</v>
      </c>
      <c r="BO25" s="9" t="s">
        <v>96</v>
      </c>
      <c r="BP25" s="9" t="s">
        <v>96</v>
      </c>
      <c r="BQ25" s="9" t="s">
        <v>96</v>
      </c>
      <c r="BR25" s="9" t="s">
        <v>96</v>
      </c>
      <c r="BS25" s="9" t="s">
        <v>96</v>
      </c>
      <c r="BT25" s="9" t="s">
        <v>96</v>
      </c>
      <c r="BU25" s="9" t="s">
        <v>96</v>
      </c>
      <c r="BV25" s="9" t="s">
        <v>96</v>
      </c>
      <c r="BW25" s="9" t="s">
        <v>96</v>
      </c>
      <c r="BX25" s="9" t="s">
        <v>96</v>
      </c>
      <c r="BY25" s="9" t="s">
        <v>96</v>
      </c>
      <c r="BZ25" s="9" t="s">
        <v>96</v>
      </c>
      <c r="CA25" s="9"/>
      <c r="CB25" s="9"/>
      <c r="CC25" s="9"/>
      <c r="CD25" s="9"/>
      <c r="CF25" s="52">
        <f t="shared" si="20"/>
        <v>5489</v>
      </c>
      <c r="CG25" s="78">
        <f t="shared" si="21"/>
        <v>2740.2803311867524</v>
      </c>
      <c r="CH25" s="73">
        <f t="shared" si="22"/>
        <v>1663.0478012879487</v>
      </c>
      <c r="CI25" s="73">
        <f t="shared" si="23"/>
        <v>43.846775000000001</v>
      </c>
      <c r="CJ25" s="73">
        <f t="shared" si="24"/>
        <v>743.89387304507829</v>
      </c>
      <c r="CK25" s="73">
        <f t="shared" si="25"/>
        <v>330.55455381784731</v>
      </c>
      <c r="CL25" s="73">
        <f t="shared" si="26"/>
        <v>1110.4135985533455</v>
      </c>
      <c r="CM25" s="73">
        <f t="shared" si="27"/>
        <v>3856.9695999999999</v>
      </c>
      <c r="CN25" s="73">
        <f t="shared" si="28"/>
        <v>3976.7578331900258</v>
      </c>
      <c r="CO25" s="73">
        <f t="shared" si="29"/>
        <v>43.992433361994841</v>
      </c>
      <c r="CP25" s="73">
        <f t="shared" si="30"/>
        <v>27.352131147540984</v>
      </c>
      <c r="CQ25" s="73">
        <f t="shared" si="31"/>
        <v>39.271538461538462</v>
      </c>
      <c r="CR25" s="73">
        <f t="shared" si="32"/>
        <v>18.356923076923078</v>
      </c>
      <c r="CS25" s="73">
        <f t="shared" si="33"/>
        <v>21.513846153846153</v>
      </c>
      <c r="CT25" s="73">
        <f t="shared" si="34"/>
        <v>48.566923076923075</v>
      </c>
      <c r="CU25" s="73">
        <f t="shared" si="35"/>
        <v>35.281538461538467</v>
      </c>
      <c r="CV25" s="73">
        <f t="shared" si="36"/>
        <v>1695.9483587140439</v>
      </c>
      <c r="CW25" s="73">
        <f t="shared" si="37"/>
        <v>17.53846153846154</v>
      </c>
      <c r="CX25" s="73">
        <f t="shared" si="38"/>
        <v>13.381658206429782</v>
      </c>
      <c r="CY25" s="73">
        <f t="shared" si="39"/>
        <v>12.929001692047377</v>
      </c>
      <c r="CZ25" s="80">
        <f t="shared" si="40"/>
        <v>797.86368866328269</v>
      </c>
      <c r="DA25" s="80">
        <f t="shared" si="41"/>
        <v>8.9422527944969907</v>
      </c>
      <c r="DB25" s="80">
        <f t="shared" si="42"/>
        <v>20.030050761421322</v>
      </c>
      <c r="DC25" s="80">
        <f t="shared" si="43"/>
        <v>17.964805414551609</v>
      </c>
      <c r="DD25" s="80">
        <f t="shared" si="44"/>
        <v>21.64263959390863</v>
      </c>
      <c r="DE25" s="80">
        <f t="shared" si="45"/>
        <v>20.822199661590524</v>
      </c>
      <c r="DF25" s="80">
        <f t="shared" si="46"/>
        <v>21.274856175972928</v>
      </c>
      <c r="DG25" s="80">
        <f t="shared" si="47"/>
        <v>21.953840947546531</v>
      </c>
      <c r="DH25" s="80">
        <f t="shared" si="48"/>
        <v>21.388020304568528</v>
      </c>
      <c r="DI25" s="80">
        <f t="shared" si="49"/>
        <v>21.579646166807077</v>
      </c>
      <c r="DJ25" s="80">
        <f t="shared" si="50"/>
        <v>15.277157360406093</v>
      </c>
      <c r="DK25" s="80">
        <f t="shared" si="51"/>
        <v>18.672081218274112</v>
      </c>
      <c r="DL25" s="80">
        <f t="shared" si="52"/>
        <v>18.38917089678511</v>
      </c>
      <c r="DM25" s="80">
        <f t="shared" si="53"/>
        <v>15.560067681895095</v>
      </c>
      <c r="DN25" s="80">
        <f t="shared" si="54"/>
        <v>21.246565143824025</v>
      </c>
      <c r="DO25" s="80">
        <f t="shared" si="55"/>
        <v>21.953840947546531</v>
      </c>
      <c r="DP25" s="80">
        <f t="shared" si="56"/>
        <v>22.067005076142134</v>
      </c>
      <c r="DQ25" s="80">
        <f t="shared" si="57"/>
        <v>21.289001692047378</v>
      </c>
      <c r="DR25" s="80">
        <f t="shared" si="58"/>
        <v>18.884263959390861</v>
      </c>
      <c r="DS25" s="80">
        <f t="shared" si="59"/>
        <v>22.364060913705586</v>
      </c>
      <c r="DT25" s="80">
        <f t="shared" si="60"/>
        <v>20.426125211505923</v>
      </c>
      <c r="DU25" s="80">
        <f t="shared" si="61"/>
        <v>23.410829103214891</v>
      </c>
      <c r="DV25" s="80">
        <f t="shared" si="62"/>
        <v>21.260710659898479</v>
      </c>
      <c r="DW25" s="80">
        <f t="shared" si="63"/>
        <v>21.388020304568528</v>
      </c>
      <c r="DX25" s="80">
        <f t="shared" si="64"/>
        <v>2051.8266111573689</v>
      </c>
      <c r="DY25" s="80">
        <f t="shared" si="65"/>
        <v>278.21401015228429</v>
      </c>
      <c r="DZ25" s="80">
        <f t="shared" si="66"/>
        <v>2302.1769392173182</v>
      </c>
      <c r="EA25" s="80">
        <f t="shared" si="67"/>
        <v>0</v>
      </c>
      <c r="EB25" s="80">
        <f t="shared" si="68"/>
        <v>0</v>
      </c>
      <c r="EC25" s="80">
        <f t="shared" si="69"/>
        <v>0</v>
      </c>
    </row>
    <row r="26" spans="1:133" ht="10" customHeight="1">
      <c r="A26" s="9">
        <f t="shared" si="73"/>
        <v>23</v>
      </c>
      <c r="B26" s="61">
        <v>36348</v>
      </c>
      <c r="C26" s="62">
        <v>1165073</v>
      </c>
      <c r="D26" s="29">
        <f>BC165</f>
        <v>62.210526315789473</v>
      </c>
      <c r="E26" s="62">
        <f t="shared" si="72"/>
        <v>1270</v>
      </c>
      <c r="F26" s="72">
        <f t="shared" si="2"/>
        <v>20.414551607445009</v>
      </c>
      <c r="G26" s="18"/>
      <c r="H26" s="304"/>
      <c r="I26" s="9">
        <v>5490</v>
      </c>
      <c r="J26" s="134" t="s">
        <v>153</v>
      </c>
      <c r="K26" s="7">
        <v>23558</v>
      </c>
      <c r="L26" s="7">
        <v>39104</v>
      </c>
      <c r="M26" s="16">
        <v>191</v>
      </c>
      <c r="N26" s="16">
        <v>38</v>
      </c>
      <c r="O26" s="31">
        <f t="shared" si="3"/>
        <v>1</v>
      </c>
      <c r="P26" s="135">
        <f t="shared" si="8"/>
        <v>191</v>
      </c>
      <c r="Q26" s="135">
        <f t="shared" si="9"/>
        <v>38</v>
      </c>
      <c r="R26" s="135"/>
      <c r="S26" s="135">
        <v>0</v>
      </c>
      <c r="T26" s="101">
        <f t="shared" si="10"/>
        <v>25606.985717358319</v>
      </c>
      <c r="U26" s="157">
        <f t="shared" si="11"/>
        <v>1.0669577382232633</v>
      </c>
      <c r="V26" s="72">
        <f t="shared" si="12"/>
        <v>102.42794286943328</v>
      </c>
      <c r="W26" s="18">
        <f t="shared" si="13"/>
        <v>1.3315632573026326</v>
      </c>
      <c r="X26" s="18">
        <f t="shared" si="14"/>
        <v>7.3725958968182903E-2</v>
      </c>
      <c r="Y26" s="18">
        <f t="shared" si="15"/>
        <v>7.3725958968182903E-2</v>
      </c>
      <c r="Z26" s="16">
        <f t="shared" si="16"/>
        <v>189.76781400717852</v>
      </c>
      <c r="AA26" s="16">
        <f t="shared" si="17"/>
        <v>36.668436742697367</v>
      </c>
      <c r="AB26" s="16">
        <f t="shared" si="18"/>
        <v>0</v>
      </c>
      <c r="AC26" s="16">
        <f t="shared" si="19"/>
        <v>0</v>
      </c>
      <c r="AD26" s="16">
        <f t="shared" si="70"/>
        <v>0</v>
      </c>
      <c r="AE26" s="16">
        <f t="shared" si="71"/>
        <v>0</v>
      </c>
      <c r="AF26" s="16"/>
      <c r="AG26" s="9" t="s">
        <v>96</v>
      </c>
      <c r="AH26" s="9" t="s">
        <v>96</v>
      </c>
      <c r="AI26" s="9" t="s">
        <v>96</v>
      </c>
      <c r="AJ26" s="9" t="s">
        <v>236</v>
      </c>
      <c r="AK26" s="9" t="s">
        <v>236</v>
      </c>
      <c r="AL26" s="9" t="s">
        <v>236</v>
      </c>
      <c r="AM26" s="9" t="s">
        <v>236</v>
      </c>
      <c r="AN26" s="9" t="s">
        <v>124</v>
      </c>
      <c r="AO26" s="9" t="s">
        <v>124</v>
      </c>
      <c r="AP26" s="9" t="s">
        <v>124</v>
      </c>
      <c r="AQ26" s="9" t="s">
        <v>125</v>
      </c>
      <c r="AR26" s="9" t="s">
        <v>125</v>
      </c>
      <c r="AS26" s="9" t="s">
        <v>125</v>
      </c>
      <c r="AT26" s="9" t="s">
        <v>125</v>
      </c>
      <c r="AU26" s="9" t="s">
        <v>125</v>
      </c>
      <c r="AV26" s="13" t="s">
        <v>125</v>
      </c>
      <c r="AW26" s="13" t="s">
        <v>125</v>
      </c>
      <c r="AX26" s="13" t="s">
        <v>125</v>
      </c>
      <c r="AY26" s="13" t="s">
        <v>125</v>
      </c>
      <c r="AZ26" s="9" t="s">
        <v>125</v>
      </c>
      <c r="BA26" s="9" t="s">
        <v>125</v>
      </c>
      <c r="BB26" s="9" t="s">
        <v>125</v>
      </c>
      <c r="BC26" s="9" t="s">
        <v>125</v>
      </c>
      <c r="BD26" s="9" t="s">
        <v>125</v>
      </c>
      <c r="BE26" s="9" t="s">
        <v>125</v>
      </c>
      <c r="BF26" s="9" t="s">
        <v>125</v>
      </c>
      <c r="BG26" s="9" t="s">
        <v>125</v>
      </c>
      <c r="BH26" s="9" t="s">
        <v>125</v>
      </c>
      <c r="BI26" s="9" t="s">
        <v>125</v>
      </c>
      <c r="BJ26" s="9" t="s">
        <v>125</v>
      </c>
      <c r="BK26" s="9" t="s">
        <v>125</v>
      </c>
      <c r="BL26" s="9" t="s">
        <v>125</v>
      </c>
      <c r="BM26" s="9" t="s">
        <v>125</v>
      </c>
      <c r="BN26" s="9" t="s">
        <v>125</v>
      </c>
      <c r="BO26" s="9" t="s">
        <v>125</v>
      </c>
      <c r="BP26" s="9" t="s">
        <v>125</v>
      </c>
      <c r="BQ26" s="9"/>
      <c r="BR26" s="9" t="s">
        <v>112</v>
      </c>
      <c r="BS26" s="9" t="s">
        <v>112</v>
      </c>
      <c r="BT26" s="9" t="s">
        <v>112</v>
      </c>
      <c r="BU26" s="9" t="s">
        <v>112</v>
      </c>
      <c r="BV26" s="9" t="s">
        <v>112</v>
      </c>
      <c r="BW26" s="9" t="s">
        <v>112</v>
      </c>
      <c r="BX26" s="9" t="s">
        <v>112</v>
      </c>
      <c r="BY26" s="9" t="s">
        <v>112</v>
      </c>
      <c r="BZ26" s="9" t="s">
        <v>112</v>
      </c>
      <c r="CA26" s="9"/>
      <c r="CB26" s="9"/>
      <c r="CC26" s="9"/>
      <c r="CD26" s="9"/>
      <c r="CF26" s="52">
        <f t="shared" si="20"/>
        <v>5490</v>
      </c>
      <c r="CG26" s="78">
        <f t="shared" si="21"/>
        <v>2740.2803311867524</v>
      </c>
      <c r="CH26" s="73">
        <f t="shared" si="22"/>
        <v>1663.0478012879487</v>
      </c>
      <c r="CI26" s="73">
        <f t="shared" si="23"/>
        <v>29.26</v>
      </c>
      <c r="CJ26" s="73">
        <f t="shared" si="24"/>
        <v>1114.7418754369826</v>
      </c>
      <c r="CK26" s="73">
        <f t="shared" si="25"/>
        <v>495.34351149954</v>
      </c>
      <c r="CL26" s="73">
        <f t="shared" si="26"/>
        <v>1663.9800141048825</v>
      </c>
      <c r="CM26" s="73">
        <f t="shared" si="27"/>
        <v>5779.7566040000002</v>
      </c>
      <c r="CN26" s="73">
        <f t="shared" si="28"/>
        <v>3934.5047812123821</v>
      </c>
      <c r="CO26" s="73">
        <f t="shared" si="29"/>
        <v>43.525013757523645</v>
      </c>
      <c r="CP26" s="73">
        <f t="shared" si="30"/>
        <v>27.061514754098361</v>
      </c>
      <c r="CQ26" s="73">
        <f t="shared" si="31"/>
        <v>38.854278365384616</v>
      </c>
      <c r="CR26" s="73">
        <f t="shared" si="32"/>
        <v>18.16188076923077</v>
      </c>
      <c r="CS26" s="73">
        <f t="shared" si="33"/>
        <v>21.285261538461537</v>
      </c>
      <c r="CT26" s="73">
        <f t="shared" si="34"/>
        <v>48.050899519230768</v>
      </c>
      <c r="CU26" s="73">
        <f t="shared" si="35"/>
        <v>34.906672115384623</v>
      </c>
      <c r="CV26" s="73">
        <f t="shared" si="36"/>
        <v>1677.9289074027074</v>
      </c>
      <c r="CW26" s="73">
        <f t="shared" si="37"/>
        <v>17.352115384615384</v>
      </c>
      <c r="CX26" s="73">
        <f t="shared" si="38"/>
        <v>13.239478087986464</v>
      </c>
      <c r="CY26" s="73">
        <f t="shared" si="39"/>
        <v>12.791631049069375</v>
      </c>
      <c r="CZ26" s="80">
        <f t="shared" si="40"/>
        <v>789.38638697123531</v>
      </c>
      <c r="DA26" s="80">
        <f t="shared" si="41"/>
        <v>8.8472413585554612</v>
      </c>
      <c r="DB26" s="80">
        <f t="shared" si="42"/>
        <v>19.817231472081222</v>
      </c>
      <c r="DC26" s="80">
        <f t="shared" si="43"/>
        <v>17.773929357021998</v>
      </c>
      <c r="DD26" s="80">
        <f t="shared" si="44"/>
        <v>21.412686548223352</v>
      </c>
      <c r="DE26" s="80">
        <f t="shared" si="45"/>
        <v>20.600963790186128</v>
      </c>
      <c r="DF26" s="80">
        <f t="shared" si="46"/>
        <v>21.048810829103218</v>
      </c>
      <c r="DG26" s="80">
        <f t="shared" si="47"/>
        <v>21.720581387478852</v>
      </c>
      <c r="DH26" s="80">
        <f t="shared" si="48"/>
        <v>21.16077258883249</v>
      </c>
      <c r="DI26" s="80">
        <f t="shared" si="49"/>
        <v>21.35036242628475</v>
      </c>
      <c r="DJ26" s="80">
        <f t="shared" si="50"/>
        <v>15.114837563451779</v>
      </c>
      <c r="DK26" s="80">
        <f t="shared" si="51"/>
        <v>18.47369035532995</v>
      </c>
      <c r="DL26" s="80">
        <f t="shared" si="52"/>
        <v>18.193785956006767</v>
      </c>
      <c r="DM26" s="80">
        <f t="shared" si="53"/>
        <v>15.39474196277496</v>
      </c>
      <c r="DN26" s="80">
        <f t="shared" si="54"/>
        <v>21.020820389170897</v>
      </c>
      <c r="DO26" s="80">
        <f t="shared" si="55"/>
        <v>21.720581387478852</v>
      </c>
      <c r="DP26" s="80">
        <f t="shared" si="56"/>
        <v>21.832543147208124</v>
      </c>
      <c r="DQ26" s="80">
        <f t="shared" si="57"/>
        <v>0</v>
      </c>
      <c r="DR26" s="80">
        <f t="shared" si="58"/>
        <v>20.384275380710658</v>
      </c>
      <c r="DS26" s="80">
        <f t="shared" si="59"/>
        <v>24.140478934010154</v>
      </c>
      <c r="DT26" s="80">
        <f t="shared" si="60"/>
        <v>22.048609475465312</v>
      </c>
      <c r="DU26" s="80">
        <f t="shared" si="61"/>
        <v>25.270393824027074</v>
      </c>
      <c r="DV26" s="80">
        <f t="shared" si="62"/>
        <v>22.949487563451779</v>
      </c>
      <c r="DW26" s="80">
        <f t="shared" si="63"/>
        <v>23.086909644670051</v>
      </c>
      <c r="DX26" s="80">
        <f t="shared" si="64"/>
        <v>2214.8069294754373</v>
      </c>
      <c r="DY26" s="80">
        <f t="shared" si="65"/>
        <v>300.31305482233506</v>
      </c>
      <c r="DZ26" s="80">
        <f t="shared" si="66"/>
        <v>2485.043039275603</v>
      </c>
      <c r="EA26" s="80">
        <f t="shared" si="67"/>
        <v>0</v>
      </c>
      <c r="EB26" s="80">
        <f t="shared" si="68"/>
        <v>0</v>
      </c>
      <c r="EC26" s="80">
        <f t="shared" si="69"/>
        <v>0</v>
      </c>
    </row>
    <row r="27" spans="1:133" ht="10" customHeight="1">
      <c r="A27" s="9">
        <f t="shared" si="73"/>
        <v>24</v>
      </c>
      <c r="B27" s="61">
        <v>36349</v>
      </c>
      <c r="C27" s="62">
        <v>1166343</v>
      </c>
      <c r="D27" s="29">
        <f>BD165</f>
        <v>62.210526315789473</v>
      </c>
      <c r="E27" s="62">
        <f t="shared" si="72"/>
        <v>1530</v>
      </c>
      <c r="F27" s="72">
        <f t="shared" si="2"/>
        <v>24.593908629441625</v>
      </c>
      <c r="G27" s="18"/>
      <c r="H27" s="304"/>
      <c r="I27" s="9">
        <v>5491</v>
      </c>
      <c r="J27" s="134" t="s">
        <v>153</v>
      </c>
      <c r="K27" s="7">
        <v>23558</v>
      </c>
      <c r="L27" s="7">
        <v>39105</v>
      </c>
      <c r="M27" s="16">
        <v>192</v>
      </c>
      <c r="N27" s="16">
        <v>38</v>
      </c>
      <c r="O27" s="31">
        <f t="shared" si="3"/>
        <v>1</v>
      </c>
      <c r="P27" s="135">
        <f t="shared" si="8"/>
        <v>192</v>
      </c>
      <c r="Q27" s="135">
        <f t="shared" si="9"/>
        <v>38</v>
      </c>
      <c r="R27" s="135"/>
      <c r="S27" s="135">
        <v>0</v>
      </c>
      <c r="T27" s="101">
        <f t="shared" si="10"/>
        <v>29750.736356200294</v>
      </c>
      <c r="U27" s="157">
        <f t="shared" si="11"/>
        <v>1.2396140148416788</v>
      </c>
      <c r="V27" s="72">
        <f t="shared" si="12"/>
        <v>119.00294542480117</v>
      </c>
      <c r="W27" s="18">
        <f t="shared" si="13"/>
        <v>1.5470382905224151</v>
      </c>
      <c r="X27" s="18">
        <f t="shared" si="14"/>
        <v>8.525693465817677E-2</v>
      </c>
      <c r="Y27" s="18">
        <f t="shared" si="15"/>
        <v>8.525693465817677E-2</v>
      </c>
      <c r="Z27" s="16">
        <f t="shared" si="16"/>
        <v>190.5688197525873</v>
      </c>
      <c r="AA27" s="16">
        <f t="shared" si="17"/>
        <v>36.452961709477584</v>
      </c>
      <c r="AB27" s="16">
        <f t="shared" si="18"/>
        <v>0</v>
      </c>
      <c r="AC27" s="16">
        <f t="shared" si="19"/>
        <v>0</v>
      </c>
      <c r="AD27" s="16">
        <f t="shared" si="70"/>
        <v>0</v>
      </c>
      <c r="AE27" s="16">
        <f t="shared" si="71"/>
        <v>0</v>
      </c>
      <c r="AF27" s="16"/>
      <c r="AG27" s="9" t="s">
        <v>94</v>
      </c>
      <c r="AH27" s="9" t="s">
        <v>94</v>
      </c>
      <c r="AI27" s="9" t="s">
        <v>94</v>
      </c>
      <c r="AJ27" s="9" t="s">
        <v>94</v>
      </c>
      <c r="AK27" s="9" t="s">
        <v>94</v>
      </c>
      <c r="AL27" s="9" t="s">
        <v>94</v>
      </c>
      <c r="AM27" s="9" t="s">
        <v>94</v>
      </c>
      <c r="AN27" s="9" t="s">
        <v>94</v>
      </c>
      <c r="AO27" s="9" t="s">
        <v>94</v>
      </c>
      <c r="AP27" s="9" t="s">
        <v>94</v>
      </c>
      <c r="AQ27" s="9" t="s">
        <v>94</v>
      </c>
      <c r="AR27" s="9" t="s">
        <v>94</v>
      </c>
      <c r="AS27" s="9" t="s">
        <v>94</v>
      </c>
      <c r="AT27" s="9" t="s">
        <v>94</v>
      </c>
      <c r="AU27" s="9" t="s">
        <v>94</v>
      </c>
      <c r="AV27" s="13" t="s">
        <v>94</v>
      </c>
      <c r="AW27" s="13" t="s">
        <v>94</v>
      </c>
      <c r="AX27" s="13" t="s">
        <v>94</v>
      </c>
      <c r="AY27" s="13" t="s">
        <v>94</v>
      </c>
      <c r="AZ27" s="9" t="s">
        <v>94</v>
      </c>
      <c r="BA27" s="9"/>
      <c r="BB27" s="9"/>
      <c r="BC27" s="9" t="s">
        <v>115</v>
      </c>
      <c r="BD27" s="9" t="s">
        <v>115</v>
      </c>
      <c r="BE27" s="9" t="s">
        <v>115</v>
      </c>
      <c r="BF27" s="9" t="s">
        <v>115</v>
      </c>
      <c r="BG27" s="9" t="s">
        <v>115</v>
      </c>
      <c r="BH27" s="9" t="s">
        <v>115</v>
      </c>
      <c r="BI27" s="9" t="s">
        <v>115</v>
      </c>
      <c r="BJ27" s="9" t="s">
        <v>115</v>
      </c>
      <c r="BK27" s="9" t="s">
        <v>115</v>
      </c>
      <c r="BL27" s="9" t="s">
        <v>115</v>
      </c>
      <c r="BM27" s="9" t="s">
        <v>115</v>
      </c>
      <c r="BN27" s="9" t="s">
        <v>115</v>
      </c>
      <c r="BO27" s="9" t="s">
        <v>115</v>
      </c>
      <c r="BP27" s="9" t="s">
        <v>115</v>
      </c>
      <c r="BQ27" s="9" t="s">
        <v>115</v>
      </c>
      <c r="BR27" s="9" t="s">
        <v>115</v>
      </c>
      <c r="BS27" s="9" t="s">
        <v>115</v>
      </c>
      <c r="BT27" s="9" t="s">
        <v>115</v>
      </c>
      <c r="BU27" s="9" t="s">
        <v>115</v>
      </c>
      <c r="BV27" s="9" t="s">
        <v>115</v>
      </c>
      <c r="BW27" s="9" t="s">
        <v>115</v>
      </c>
      <c r="BX27" s="9" t="s">
        <v>115</v>
      </c>
      <c r="BY27" s="9" t="s">
        <v>115</v>
      </c>
      <c r="BZ27" s="9" t="s">
        <v>216</v>
      </c>
      <c r="CA27" s="9"/>
      <c r="CB27" s="9"/>
      <c r="CC27" s="9"/>
      <c r="CD27" s="9"/>
      <c r="CF27" s="52">
        <f t="shared" si="20"/>
        <v>5491</v>
      </c>
      <c r="CG27" s="78">
        <f t="shared" si="21"/>
        <v>3767.5740598896045</v>
      </c>
      <c r="CH27" s="73">
        <f t="shared" si="22"/>
        <v>2286.5017440662373</v>
      </c>
      <c r="CI27" s="73">
        <f t="shared" si="23"/>
        <v>40.229174999999998</v>
      </c>
      <c r="CJ27" s="73">
        <f t="shared" si="24"/>
        <v>1022.7695420423183</v>
      </c>
      <c r="CK27" s="73">
        <f t="shared" si="25"/>
        <v>454.47494848206071</v>
      </c>
      <c r="CL27" s="73">
        <f t="shared" si="26"/>
        <v>1526.6925146473779</v>
      </c>
      <c r="CM27" s="73">
        <f t="shared" si="27"/>
        <v>5302.8949080000002</v>
      </c>
      <c r="CN27" s="73">
        <f t="shared" si="28"/>
        <v>5467.590116337059</v>
      </c>
      <c r="CO27" s="73">
        <f t="shared" si="29"/>
        <v>60.48459673258813</v>
      </c>
      <c r="CP27" s="73">
        <f t="shared" si="30"/>
        <v>37.606072131147542</v>
      </c>
      <c r="CQ27" s="73">
        <f t="shared" si="31"/>
        <v>53.993902709790213</v>
      </c>
      <c r="CR27" s="73">
        <f t="shared" si="32"/>
        <v>25.238683216783215</v>
      </c>
      <c r="CS27" s="73">
        <f t="shared" si="33"/>
        <v>29.579093706293705</v>
      </c>
      <c r="CT27" s="73">
        <f t="shared" si="34"/>
        <v>66.774000262237763</v>
      </c>
      <c r="CU27" s="73">
        <f t="shared" si="35"/>
        <v>48.508106118881123</v>
      </c>
      <c r="CV27" s="73">
        <f t="shared" si="36"/>
        <v>2331.7362718274112</v>
      </c>
      <c r="CW27" s="73">
        <f t="shared" si="37"/>
        <v>24.113391608391609</v>
      </c>
      <c r="CX27" s="73">
        <f t="shared" si="38"/>
        <v>18.398259390862943</v>
      </c>
      <c r="CY27" s="73">
        <f t="shared" si="39"/>
        <v>17.77590812182741</v>
      </c>
      <c r="CZ27" s="80">
        <f t="shared" si="40"/>
        <v>1096.9719055837563</v>
      </c>
      <c r="DA27" s="80">
        <f t="shared" si="41"/>
        <v>0</v>
      </c>
      <c r="DB27" s="80">
        <f t="shared" si="42"/>
        <v>0</v>
      </c>
      <c r="DC27" s="80">
        <f t="shared" si="43"/>
        <v>24.699565989847716</v>
      </c>
      <c r="DD27" s="80">
        <f t="shared" si="44"/>
        <v>29.756170050761423</v>
      </c>
      <c r="DE27" s="80">
        <f t="shared" si="45"/>
        <v>28.62815837563452</v>
      </c>
      <c r="DF27" s="80">
        <f t="shared" si="46"/>
        <v>29.250509644670053</v>
      </c>
      <c r="DG27" s="80">
        <f t="shared" si="47"/>
        <v>30.18403654822335</v>
      </c>
      <c r="DH27" s="80">
        <f t="shared" si="48"/>
        <v>29.406097461928933</v>
      </c>
      <c r="DI27" s="80">
        <f t="shared" si="49"/>
        <v>29.669561246840772</v>
      </c>
      <c r="DJ27" s="80">
        <f t="shared" si="50"/>
        <v>21.004355329949242</v>
      </c>
      <c r="DK27" s="80">
        <f t="shared" si="51"/>
        <v>25.671989847715739</v>
      </c>
      <c r="DL27" s="80">
        <f t="shared" si="52"/>
        <v>25.283020304568527</v>
      </c>
      <c r="DM27" s="80">
        <f t="shared" si="53"/>
        <v>21.393324873096446</v>
      </c>
      <c r="DN27" s="80">
        <f t="shared" si="54"/>
        <v>29.211612690355327</v>
      </c>
      <c r="DO27" s="80">
        <f t="shared" si="55"/>
        <v>30.18403654822335</v>
      </c>
      <c r="DP27" s="80">
        <f t="shared" si="56"/>
        <v>30.339624365482234</v>
      </c>
      <c r="DQ27" s="80">
        <f t="shared" si="57"/>
        <v>29.269958121827411</v>
      </c>
      <c r="DR27" s="80">
        <f t="shared" si="58"/>
        <v>25.963717005076141</v>
      </c>
      <c r="DS27" s="80">
        <f t="shared" si="59"/>
        <v>30.748042385786803</v>
      </c>
      <c r="DT27" s="80">
        <f t="shared" si="60"/>
        <v>28.083601015228425</v>
      </c>
      <c r="DU27" s="80">
        <f t="shared" si="61"/>
        <v>32.187229695431476</v>
      </c>
      <c r="DV27" s="80">
        <f t="shared" si="62"/>
        <v>29.231061167512692</v>
      </c>
      <c r="DW27" s="80">
        <f t="shared" si="63"/>
        <v>29.406097461928933</v>
      </c>
      <c r="DX27" s="80">
        <f t="shared" si="64"/>
        <v>2821.0284282264784</v>
      </c>
      <c r="DY27" s="80">
        <f t="shared" si="65"/>
        <v>382.51264873096449</v>
      </c>
      <c r="DZ27" s="80">
        <f t="shared" si="66"/>
        <v>2277.7163092381343</v>
      </c>
      <c r="EA27" s="80">
        <f t="shared" si="67"/>
        <v>0</v>
      </c>
      <c r="EB27" s="80">
        <f t="shared" si="68"/>
        <v>0</v>
      </c>
      <c r="EC27" s="80">
        <f t="shared" si="69"/>
        <v>0</v>
      </c>
    </row>
    <row r="28" spans="1:133" ht="10" customHeight="1">
      <c r="A28" s="9">
        <f t="shared" si="73"/>
        <v>25</v>
      </c>
      <c r="B28" s="61">
        <v>36350</v>
      </c>
      <c r="C28" s="62">
        <v>1167873</v>
      </c>
      <c r="D28" s="29">
        <f>BE165</f>
        <v>62.210526315789473</v>
      </c>
      <c r="E28" s="62">
        <f t="shared" si="72"/>
        <v>1472</v>
      </c>
      <c r="F28" s="72">
        <f t="shared" si="2"/>
        <v>23.661590524534688</v>
      </c>
      <c r="G28" s="18"/>
      <c r="H28" s="304"/>
      <c r="I28" s="9">
        <v>5492</v>
      </c>
      <c r="J28" s="134" t="s">
        <v>153</v>
      </c>
      <c r="K28" s="7">
        <v>23558</v>
      </c>
      <c r="L28" s="7">
        <v>39106</v>
      </c>
      <c r="M28" s="16">
        <v>190</v>
      </c>
      <c r="N28" s="16">
        <v>38</v>
      </c>
      <c r="O28" s="31">
        <f t="shared" si="3"/>
        <v>1</v>
      </c>
      <c r="P28" s="135">
        <f t="shared" si="8"/>
        <v>190</v>
      </c>
      <c r="Q28" s="135">
        <f t="shared" si="9"/>
        <v>38</v>
      </c>
      <c r="R28" s="135"/>
      <c r="S28" s="135">
        <v>0</v>
      </c>
      <c r="T28" s="101">
        <f t="shared" si="10"/>
        <v>24085.555232907223</v>
      </c>
      <c r="U28" s="157">
        <f t="shared" si="11"/>
        <v>1.0035648013711342</v>
      </c>
      <c r="V28" s="72">
        <f t="shared" si="12"/>
        <v>96.342220931628887</v>
      </c>
      <c r="W28" s="18">
        <f t="shared" si="13"/>
        <v>1.2524488721111755</v>
      </c>
      <c r="X28" s="18">
        <f t="shared" si="14"/>
        <v>6.9464797737019399E-2</v>
      </c>
      <c r="Y28" s="18">
        <f t="shared" si="15"/>
        <v>6.9464797737019399E-2</v>
      </c>
      <c r="Z28" s="16">
        <f t="shared" si="16"/>
        <v>188.84090468352625</v>
      </c>
      <c r="AA28" s="16">
        <f t="shared" si="17"/>
        <v>36.747551127888826</v>
      </c>
      <c r="AB28" s="16">
        <f t="shared" si="18"/>
        <v>0</v>
      </c>
      <c r="AC28" s="16">
        <f t="shared" si="19"/>
        <v>0</v>
      </c>
      <c r="AD28" s="16">
        <f t="shared" si="70"/>
        <v>0</v>
      </c>
      <c r="AE28" s="16">
        <f t="shared" si="71"/>
        <v>0</v>
      </c>
      <c r="AF28" s="16"/>
      <c r="AG28" s="9" t="s">
        <v>101</v>
      </c>
      <c r="AH28" s="9" t="s">
        <v>101</v>
      </c>
      <c r="AI28" s="9" t="s">
        <v>101</v>
      </c>
      <c r="AJ28" s="9" t="s">
        <v>101</v>
      </c>
      <c r="AK28" s="9" t="s">
        <v>101</v>
      </c>
      <c r="AL28" s="9" t="s">
        <v>101</v>
      </c>
      <c r="AM28" s="9" t="s">
        <v>101</v>
      </c>
      <c r="AN28" s="9" t="s">
        <v>101</v>
      </c>
      <c r="AO28" s="9" t="s">
        <v>101</v>
      </c>
      <c r="AP28" s="9" t="s">
        <v>101</v>
      </c>
      <c r="AQ28" s="9" t="s">
        <v>101</v>
      </c>
      <c r="AR28" s="9" t="s">
        <v>101</v>
      </c>
      <c r="AS28" s="9" t="s">
        <v>101</v>
      </c>
      <c r="AT28" s="9" t="s">
        <v>101</v>
      </c>
      <c r="AU28" s="9" t="s">
        <v>101</v>
      </c>
      <c r="AV28" s="13" t="s">
        <v>101</v>
      </c>
      <c r="AW28" s="13" t="s">
        <v>101</v>
      </c>
      <c r="AX28" s="13" t="s">
        <v>101</v>
      </c>
      <c r="AY28" s="13" t="s">
        <v>101</v>
      </c>
      <c r="AZ28" s="9" t="s">
        <v>101</v>
      </c>
      <c r="BA28" s="9" t="s">
        <v>101</v>
      </c>
      <c r="BB28" s="9" t="s">
        <v>101</v>
      </c>
      <c r="BC28" s="9" t="s">
        <v>101</v>
      </c>
      <c r="BD28" s="9" t="s">
        <v>101</v>
      </c>
      <c r="BE28" s="9" t="s">
        <v>101</v>
      </c>
      <c r="BF28" s="9" t="s">
        <v>101</v>
      </c>
      <c r="BG28" s="9" t="s">
        <v>101</v>
      </c>
      <c r="BH28" s="9" t="s">
        <v>101</v>
      </c>
      <c r="BI28" s="9" t="s">
        <v>101</v>
      </c>
      <c r="BJ28" s="9" t="s">
        <v>101</v>
      </c>
      <c r="BK28" s="9" t="s">
        <v>101</v>
      </c>
      <c r="BL28" s="9" t="s">
        <v>101</v>
      </c>
      <c r="BM28" s="9" t="s">
        <v>101</v>
      </c>
      <c r="BN28" s="9" t="s">
        <v>101</v>
      </c>
      <c r="BO28" s="9" t="s">
        <v>101</v>
      </c>
      <c r="BP28" s="9" t="s">
        <v>101</v>
      </c>
      <c r="BQ28" s="9" t="s">
        <v>101</v>
      </c>
      <c r="BR28" s="9" t="s">
        <v>101</v>
      </c>
      <c r="BS28" s="9" t="s">
        <v>101</v>
      </c>
      <c r="BT28" s="9" t="s">
        <v>101</v>
      </c>
      <c r="BU28" s="9" t="s">
        <v>101</v>
      </c>
      <c r="BV28" s="9" t="s">
        <v>101</v>
      </c>
      <c r="BW28" s="9" t="s">
        <v>101</v>
      </c>
      <c r="BX28" s="9" t="s">
        <v>101</v>
      </c>
      <c r="BY28" s="9" t="s">
        <v>101</v>
      </c>
      <c r="BZ28" s="9" t="s">
        <v>101</v>
      </c>
      <c r="CA28" s="9"/>
      <c r="CB28" s="9"/>
      <c r="CC28" s="9"/>
      <c r="CD28" s="9"/>
      <c r="CF28" s="52">
        <f t="shared" si="20"/>
        <v>5492</v>
      </c>
      <c r="CG28" s="78">
        <f t="shared" si="21"/>
        <v>2957.9457802207912</v>
      </c>
      <c r="CH28" s="73">
        <f t="shared" si="22"/>
        <v>1795.1467118675253</v>
      </c>
      <c r="CI28" s="73">
        <f t="shared" si="23"/>
        <v>31.584174999999998</v>
      </c>
      <c r="CJ28" s="73">
        <f t="shared" si="24"/>
        <v>802.98271591536343</v>
      </c>
      <c r="CK28" s="73">
        <f t="shared" si="25"/>
        <v>356.81110303587855</v>
      </c>
      <c r="CL28" s="73">
        <f t="shared" si="26"/>
        <v>1198.6157696202531</v>
      </c>
      <c r="CM28" s="73">
        <f t="shared" si="27"/>
        <v>4163.3357079999996</v>
      </c>
      <c r="CN28" s="73">
        <f t="shared" si="28"/>
        <v>4292.6389383490969</v>
      </c>
      <c r="CO28" s="73">
        <f t="shared" si="29"/>
        <v>47.486832330180562</v>
      </c>
      <c r="CP28" s="73">
        <f t="shared" si="30"/>
        <v>29.524760655737705</v>
      </c>
      <c r="CQ28" s="73">
        <f t="shared" si="31"/>
        <v>42.390948164335661</v>
      </c>
      <c r="CR28" s="73">
        <f t="shared" si="32"/>
        <v>19.815046853146853</v>
      </c>
      <c r="CS28" s="73">
        <f t="shared" si="33"/>
        <v>23.222730069930069</v>
      </c>
      <c r="CT28" s="73">
        <f t="shared" si="34"/>
        <v>52.424682080419579</v>
      </c>
      <c r="CU28" s="73">
        <f t="shared" si="35"/>
        <v>38.084015209790209</v>
      </c>
      <c r="CV28" s="73">
        <f t="shared" si="36"/>
        <v>1830.6606203891708</v>
      </c>
      <c r="CW28" s="73">
        <f t="shared" si="37"/>
        <v>18.931573426573426</v>
      </c>
      <c r="CX28" s="73">
        <f t="shared" si="38"/>
        <v>14.444587648054146</v>
      </c>
      <c r="CY28" s="73">
        <f t="shared" si="39"/>
        <v>13.955975803722504</v>
      </c>
      <c r="CZ28" s="80">
        <f t="shared" si="40"/>
        <v>861.23945211505929</v>
      </c>
      <c r="DA28" s="80">
        <f t="shared" si="41"/>
        <v>9.6525521926053308</v>
      </c>
      <c r="DB28" s="80">
        <f t="shared" si="42"/>
        <v>21.621074111675128</v>
      </c>
      <c r="DC28" s="80">
        <f t="shared" si="43"/>
        <v>19.391782571912014</v>
      </c>
      <c r="DD28" s="80">
        <f t="shared" si="44"/>
        <v>23.361753807106599</v>
      </c>
      <c r="DE28" s="80">
        <f t="shared" si="45"/>
        <v>22.4761448392555</v>
      </c>
      <c r="DF28" s="80">
        <f t="shared" si="46"/>
        <v>22.96475668358714</v>
      </c>
      <c r="DG28" s="80">
        <f t="shared" si="47"/>
        <v>23.697674450084602</v>
      </c>
      <c r="DH28" s="80">
        <f t="shared" si="48"/>
        <v>23.086909644670051</v>
      </c>
      <c r="DI28" s="80">
        <f t="shared" si="49"/>
        <v>23.293756697556866</v>
      </c>
      <c r="DJ28" s="80">
        <f t="shared" si="50"/>
        <v>16.490649746192894</v>
      </c>
      <c r="DK28" s="80">
        <f t="shared" si="51"/>
        <v>20.155238578680205</v>
      </c>
      <c r="DL28" s="80">
        <f t="shared" si="52"/>
        <v>19.849856175972924</v>
      </c>
      <c r="DM28" s="80">
        <f t="shared" si="53"/>
        <v>16.796032148900171</v>
      </c>
      <c r="DN28" s="80">
        <f t="shared" si="54"/>
        <v>22.934218443316411</v>
      </c>
      <c r="DO28" s="80">
        <f t="shared" si="55"/>
        <v>23.697674450084602</v>
      </c>
      <c r="DP28" s="80">
        <f t="shared" si="56"/>
        <v>23.819827411167513</v>
      </c>
      <c r="DQ28" s="80">
        <f t="shared" si="57"/>
        <v>22.980025803722505</v>
      </c>
      <c r="DR28" s="80">
        <f t="shared" si="58"/>
        <v>20.384275380710658</v>
      </c>
      <c r="DS28" s="80">
        <f t="shared" si="59"/>
        <v>24.140478934010154</v>
      </c>
      <c r="DT28" s="80">
        <f t="shared" si="60"/>
        <v>22.048609475465312</v>
      </c>
      <c r="DU28" s="80">
        <f t="shared" si="61"/>
        <v>25.270393824027074</v>
      </c>
      <c r="DV28" s="80">
        <f t="shared" si="62"/>
        <v>22.949487563451779</v>
      </c>
      <c r="DW28" s="80">
        <f t="shared" si="63"/>
        <v>23.086909644670051</v>
      </c>
      <c r="DX28" s="80">
        <f t="shared" si="64"/>
        <v>2214.8069294754373</v>
      </c>
      <c r="DY28" s="80">
        <f t="shared" si="65"/>
        <v>300.31305482233506</v>
      </c>
      <c r="DZ28" s="80">
        <f t="shared" si="66"/>
        <v>2485.043039275603</v>
      </c>
      <c r="EA28" s="80">
        <f t="shared" si="67"/>
        <v>0</v>
      </c>
      <c r="EB28" s="80">
        <f t="shared" si="68"/>
        <v>0</v>
      </c>
      <c r="EC28" s="80">
        <f t="shared" si="69"/>
        <v>0</v>
      </c>
    </row>
    <row r="29" spans="1:133" ht="10" customHeight="1">
      <c r="A29" s="9">
        <f t="shared" si="73"/>
        <v>26</v>
      </c>
      <c r="B29" s="61">
        <v>36351</v>
      </c>
      <c r="C29" s="62">
        <v>1169345</v>
      </c>
      <c r="D29" s="29">
        <f>BF165</f>
        <v>62.210526315789473</v>
      </c>
      <c r="E29" s="62">
        <f t="shared" si="72"/>
        <v>1504</v>
      </c>
      <c r="F29" s="72">
        <f t="shared" si="2"/>
        <v>24.175972927241965</v>
      </c>
      <c r="G29" s="8"/>
      <c r="H29" s="304"/>
      <c r="I29" s="9">
        <v>5495</v>
      </c>
      <c r="J29" s="134" t="s">
        <v>153</v>
      </c>
      <c r="K29" s="7">
        <v>23558</v>
      </c>
      <c r="L29" s="7">
        <v>39107</v>
      </c>
      <c r="M29" s="16">
        <v>192</v>
      </c>
      <c r="N29" s="16">
        <v>38</v>
      </c>
      <c r="O29" s="31">
        <f t="shared" si="3"/>
        <v>1</v>
      </c>
      <c r="P29" s="135">
        <f t="shared" si="8"/>
        <v>192</v>
      </c>
      <c r="Q29" s="135">
        <f t="shared" si="9"/>
        <v>38</v>
      </c>
      <c r="R29" s="135"/>
      <c r="S29" s="135">
        <v>0</v>
      </c>
      <c r="T29" s="101">
        <f t="shared" si="10"/>
        <v>21279.814863428575</v>
      </c>
      <c r="U29" s="157">
        <f t="shared" si="11"/>
        <v>0.88665895264285732</v>
      </c>
      <c r="V29" s="72">
        <f t="shared" si="12"/>
        <v>85.119259453714307</v>
      </c>
      <c r="W29" s="18">
        <f t="shared" si="13"/>
        <v>1.1065503728982859</v>
      </c>
      <c r="X29" s="18">
        <f t="shared" si="14"/>
        <v>6.1567723500076055E-2</v>
      </c>
      <c r="Y29" s="18">
        <f t="shared" si="15"/>
        <v>6.1567723500076055E-2</v>
      </c>
      <c r="Z29" s="16">
        <f t="shared" si="16"/>
        <v>190.9757334520784</v>
      </c>
      <c r="AA29" s="16">
        <f t="shared" si="17"/>
        <v>36.893449627101717</v>
      </c>
      <c r="AB29" s="16">
        <f t="shared" si="18"/>
        <v>0</v>
      </c>
      <c r="AC29" s="16">
        <f t="shared" si="19"/>
        <v>0</v>
      </c>
      <c r="AD29" s="16">
        <f t="shared" si="70"/>
        <v>0</v>
      </c>
      <c r="AE29" s="16">
        <f t="shared" si="71"/>
        <v>0</v>
      </c>
      <c r="AF29" s="16"/>
      <c r="AG29" s="9" t="s">
        <v>79</v>
      </c>
      <c r="AH29" s="9" t="s">
        <v>79</v>
      </c>
      <c r="AI29" s="9" t="s">
        <v>79</v>
      </c>
      <c r="AJ29" s="9" t="s">
        <v>79</v>
      </c>
      <c r="AK29" s="9" t="s">
        <v>79</v>
      </c>
      <c r="AL29" s="9" t="s">
        <v>79</v>
      </c>
      <c r="AM29" s="9" t="s">
        <v>79</v>
      </c>
      <c r="AN29" s="9" t="s">
        <v>79</v>
      </c>
      <c r="AO29" s="9" t="s">
        <v>79</v>
      </c>
      <c r="AP29" s="9" t="s">
        <v>79</v>
      </c>
      <c r="AQ29" s="9" t="s">
        <v>79</v>
      </c>
      <c r="AR29" s="9" t="s">
        <v>79</v>
      </c>
      <c r="AS29" s="9" t="s">
        <v>79</v>
      </c>
      <c r="AT29" s="9" t="s">
        <v>79</v>
      </c>
      <c r="AU29" s="9" t="s">
        <v>79</v>
      </c>
      <c r="AV29" s="13" t="s">
        <v>79</v>
      </c>
      <c r="AW29" s="13" t="s">
        <v>79</v>
      </c>
      <c r="AX29" s="13" t="s">
        <v>79</v>
      </c>
      <c r="AY29" s="13" t="s">
        <v>79</v>
      </c>
      <c r="AZ29" s="9" t="s">
        <v>79</v>
      </c>
      <c r="BA29" s="9" t="s">
        <v>79</v>
      </c>
      <c r="BB29" s="9" t="s">
        <v>79</v>
      </c>
      <c r="BC29" s="9" t="s">
        <v>79</v>
      </c>
      <c r="BD29" s="9" t="s">
        <v>79</v>
      </c>
      <c r="BE29" s="9" t="s">
        <v>79</v>
      </c>
      <c r="BF29" s="9" t="s">
        <v>79</v>
      </c>
      <c r="BG29" s="9" t="s">
        <v>79</v>
      </c>
      <c r="BH29" s="9" t="s">
        <v>79</v>
      </c>
      <c r="BI29" s="9" t="s">
        <v>79</v>
      </c>
      <c r="BJ29" s="9" t="s">
        <v>79</v>
      </c>
      <c r="BK29" s="9" t="s">
        <v>79</v>
      </c>
      <c r="BL29" s="9" t="s">
        <v>79</v>
      </c>
      <c r="BM29" s="9" t="s">
        <v>79</v>
      </c>
      <c r="BN29" s="9" t="s">
        <v>79</v>
      </c>
      <c r="BO29" s="9" t="s">
        <v>79</v>
      </c>
      <c r="BP29" s="9" t="s">
        <v>79</v>
      </c>
      <c r="BQ29" s="9" t="s">
        <v>79</v>
      </c>
      <c r="BR29" s="9"/>
      <c r="BS29" s="9" t="s">
        <v>100</v>
      </c>
      <c r="BT29" s="9" t="s">
        <v>100</v>
      </c>
      <c r="BU29" s="9" t="s">
        <v>100</v>
      </c>
      <c r="BV29" s="9" t="s">
        <v>100</v>
      </c>
      <c r="BW29" s="9" t="s">
        <v>100</v>
      </c>
      <c r="BX29" s="9" t="s">
        <v>100</v>
      </c>
      <c r="BY29" s="9"/>
      <c r="BZ29" s="9"/>
      <c r="CA29" s="9"/>
      <c r="CB29" s="9"/>
      <c r="CC29" s="9"/>
      <c r="CD29" s="9"/>
      <c r="CF29" s="52">
        <f t="shared" si="20"/>
        <v>5495</v>
      </c>
      <c r="CG29" s="78">
        <f t="shared" si="21"/>
        <v>2957.9457802207912</v>
      </c>
      <c r="CH29" s="73">
        <f t="shared" si="22"/>
        <v>1795.1467118675253</v>
      </c>
      <c r="CI29" s="73">
        <f t="shared" si="23"/>
        <v>31.584174999999998</v>
      </c>
      <c r="CJ29" s="73">
        <f t="shared" si="24"/>
        <v>802.98271591536343</v>
      </c>
      <c r="CK29" s="73">
        <f t="shared" si="25"/>
        <v>356.81110303587855</v>
      </c>
      <c r="CL29" s="73">
        <f t="shared" si="26"/>
        <v>1198.6157696202531</v>
      </c>
      <c r="CM29" s="73">
        <f t="shared" si="27"/>
        <v>4163.3357079999996</v>
      </c>
      <c r="CN29" s="73">
        <f t="shared" si="28"/>
        <v>4292.6389383490969</v>
      </c>
      <c r="CO29" s="73">
        <f t="shared" si="29"/>
        <v>47.486832330180562</v>
      </c>
      <c r="CP29" s="73">
        <f t="shared" si="30"/>
        <v>29.524760655737705</v>
      </c>
      <c r="CQ29" s="73">
        <f t="shared" si="31"/>
        <v>42.390948164335661</v>
      </c>
      <c r="CR29" s="73">
        <f t="shared" si="32"/>
        <v>19.815046853146853</v>
      </c>
      <c r="CS29" s="73">
        <f t="shared" si="33"/>
        <v>23.222730069930069</v>
      </c>
      <c r="CT29" s="73">
        <f t="shared" si="34"/>
        <v>52.424682080419579</v>
      </c>
      <c r="CU29" s="73">
        <f t="shared" si="35"/>
        <v>38.084015209790209</v>
      </c>
      <c r="CV29" s="73">
        <f t="shared" si="36"/>
        <v>1830.6606203891708</v>
      </c>
      <c r="CW29" s="73">
        <f t="shared" si="37"/>
        <v>18.931573426573426</v>
      </c>
      <c r="CX29" s="73">
        <f t="shared" si="38"/>
        <v>14.444587648054146</v>
      </c>
      <c r="CY29" s="73">
        <f t="shared" si="39"/>
        <v>13.955975803722504</v>
      </c>
      <c r="CZ29" s="80">
        <f t="shared" si="40"/>
        <v>861.23945211505929</v>
      </c>
      <c r="DA29" s="80">
        <f t="shared" si="41"/>
        <v>9.6525521926053308</v>
      </c>
      <c r="DB29" s="80">
        <f t="shared" si="42"/>
        <v>21.621074111675128</v>
      </c>
      <c r="DC29" s="80">
        <f t="shared" si="43"/>
        <v>19.391782571912014</v>
      </c>
      <c r="DD29" s="80">
        <f t="shared" si="44"/>
        <v>23.361753807106599</v>
      </c>
      <c r="DE29" s="80">
        <f t="shared" si="45"/>
        <v>22.4761448392555</v>
      </c>
      <c r="DF29" s="80">
        <f t="shared" si="46"/>
        <v>22.96475668358714</v>
      </c>
      <c r="DG29" s="80">
        <f t="shared" si="47"/>
        <v>23.697674450084602</v>
      </c>
      <c r="DH29" s="80">
        <f t="shared" si="48"/>
        <v>23.086909644670051</v>
      </c>
      <c r="DI29" s="80">
        <f t="shared" si="49"/>
        <v>23.293756697556866</v>
      </c>
      <c r="DJ29" s="80">
        <f t="shared" si="50"/>
        <v>16.490649746192894</v>
      </c>
      <c r="DK29" s="80">
        <f t="shared" si="51"/>
        <v>20.155238578680205</v>
      </c>
      <c r="DL29" s="80">
        <f t="shared" si="52"/>
        <v>19.849856175972924</v>
      </c>
      <c r="DM29" s="80">
        <f t="shared" si="53"/>
        <v>16.796032148900171</v>
      </c>
      <c r="DN29" s="80">
        <f t="shared" si="54"/>
        <v>22.934218443316411</v>
      </c>
      <c r="DO29" s="80">
        <f t="shared" si="55"/>
        <v>23.697674450084602</v>
      </c>
      <c r="DP29" s="80">
        <f t="shared" si="56"/>
        <v>23.819827411167513</v>
      </c>
      <c r="DQ29" s="80">
        <f t="shared" si="57"/>
        <v>22.980025803722505</v>
      </c>
      <c r="DR29" s="80">
        <f t="shared" si="58"/>
        <v>0</v>
      </c>
      <c r="DS29" s="80">
        <f t="shared" si="59"/>
        <v>24.140478934010154</v>
      </c>
      <c r="DT29" s="80">
        <f t="shared" si="60"/>
        <v>22.048609475465312</v>
      </c>
      <c r="DU29" s="80">
        <f t="shared" si="61"/>
        <v>25.270393824027074</v>
      </c>
      <c r="DV29" s="80">
        <f t="shared" si="62"/>
        <v>22.949487563451779</v>
      </c>
      <c r="DW29" s="80">
        <f t="shared" si="63"/>
        <v>23.086909644670051</v>
      </c>
      <c r="DX29" s="80">
        <f t="shared" si="64"/>
        <v>2214.8069294754373</v>
      </c>
      <c r="DY29" s="80">
        <f t="shared" si="65"/>
        <v>0</v>
      </c>
      <c r="DZ29" s="80">
        <f t="shared" si="66"/>
        <v>0</v>
      </c>
      <c r="EA29" s="80">
        <f t="shared" si="67"/>
        <v>0</v>
      </c>
      <c r="EB29" s="80">
        <f t="shared" si="68"/>
        <v>0</v>
      </c>
      <c r="EC29" s="80">
        <f t="shared" si="69"/>
        <v>0</v>
      </c>
    </row>
    <row r="30" spans="1:133" ht="10" customHeight="1">
      <c r="A30" s="9">
        <f t="shared" si="73"/>
        <v>27</v>
      </c>
      <c r="B30" s="61">
        <v>36354</v>
      </c>
      <c r="C30" s="62">
        <v>1170849</v>
      </c>
      <c r="D30" s="29">
        <f>BG165</f>
        <v>62.210526315789473</v>
      </c>
      <c r="E30" s="62">
        <f t="shared" si="72"/>
        <v>1552</v>
      </c>
      <c r="F30" s="72">
        <f t="shared" si="2"/>
        <v>24.947546531302876</v>
      </c>
      <c r="G30" s="8"/>
      <c r="H30" s="304"/>
      <c r="I30" s="9">
        <v>5496</v>
      </c>
      <c r="J30" s="134" t="s">
        <v>153</v>
      </c>
      <c r="K30" s="7">
        <v>23558</v>
      </c>
      <c r="L30" s="7">
        <v>39108</v>
      </c>
      <c r="M30" s="16">
        <v>192</v>
      </c>
      <c r="N30" s="16">
        <v>38</v>
      </c>
      <c r="O30" s="31">
        <f t="shared" si="3"/>
        <v>1</v>
      </c>
      <c r="P30" s="135">
        <f t="shared" si="8"/>
        <v>192</v>
      </c>
      <c r="Q30" s="135">
        <f t="shared" si="9"/>
        <v>38</v>
      </c>
      <c r="R30" s="135"/>
      <c r="S30" s="135">
        <v>0</v>
      </c>
      <c r="T30" s="101">
        <f t="shared" si="10"/>
        <v>30560.902555426052</v>
      </c>
      <c r="U30" s="157">
        <f t="shared" si="11"/>
        <v>1.2733709398094188</v>
      </c>
      <c r="V30" s="72">
        <f t="shared" si="12"/>
        <v>122.2436102217042</v>
      </c>
      <c r="W30" s="18">
        <f t="shared" si="13"/>
        <v>1.5891669328821545</v>
      </c>
      <c r="X30" s="18">
        <f t="shared" si="14"/>
        <v>8.7498711340227839E-2</v>
      </c>
      <c r="Y30" s="18">
        <f t="shared" si="15"/>
        <v>8.7498711340227839E-2</v>
      </c>
      <c r="Z30" s="16">
        <f t="shared" si="16"/>
        <v>190.52992605705231</v>
      </c>
      <c r="AA30" s="16">
        <f t="shared" si="17"/>
        <v>36.410833067117842</v>
      </c>
      <c r="AB30" s="16">
        <f t="shared" si="18"/>
        <v>0</v>
      </c>
      <c r="AC30" s="16">
        <f t="shared" si="19"/>
        <v>0</v>
      </c>
      <c r="AD30" s="16">
        <f t="shared" si="70"/>
        <v>0</v>
      </c>
      <c r="AE30" s="16">
        <f t="shared" si="71"/>
        <v>0</v>
      </c>
      <c r="AF30" s="16"/>
      <c r="AG30" s="9" t="s">
        <v>240</v>
      </c>
      <c r="AH30" s="9" t="s">
        <v>240</v>
      </c>
      <c r="AI30" s="9" t="s">
        <v>240</v>
      </c>
      <c r="AJ30" s="9" t="s">
        <v>240</v>
      </c>
      <c r="AK30" s="9" t="s">
        <v>240</v>
      </c>
      <c r="AL30" s="9" t="s">
        <v>240</v>
      </c>
      <c r="AM30" s="9" t="s">
        <v>240</v>
      </c>
      <c r="AN30" s="9" t="s">
        <v>240</v>
      </c>
      <c r="AO30" s="9"/>
      <c r="AP30" s="9" t="s">
        <v>97</v>
      </c>
      <c r="AQ30" s="9" t="s">
        <v>97</v>
      </c>
      <c r="AR30" s="9" t="s">
        <v>97</v>
      </c>
      <c r="AS30" s="9" t="s">
        <v>97</v>
      </c>
      <c r="AT30" s="9" t="s">
        <v>97</v>
      </c>
      <c r="AU30" s="9" t="s">
        <v>97</v>
      </c>
      <c r="AV30" s="13" t="s">
        <v>97</v>
      </c>
      <c r="AW30" s="13" t="s">
        <v>97</v>
      </c>
      <c r="AX30" s="13" t="s">
        <v>97</v>
      </c>
      <c r="AY30" s="13" t="s">
        <v>97</v>
      </c>
      <c r="AZ30" s="9" t="s">
        <v>97</v>
      </c>
      <c r="BA30" s="9"/>
      <c r="BB30" s="9" t="s">
        <v>95</v>
      </c>
      <c r="BC30" s="9" t="s">
        <v>95</v>
      </c>
      <c r="BD30" s="9"/>
      <c r="BE30" s="9" t="s">
        <v>52</v>
      </c>
      <c r="BF30" s="9" t="s">
        <v>52</v>
      </c>
      <c r="BG30" s="9" t="s">
        <v>52</v>
      </c>
      <c r="BH30" s="9" t="s">
        <v>52</v>
      </c>
      <c r="BI30" s="9" t="s">
        <v>52</v>
      </c>
      <c r="BJ30" s="9" t="s">
        <v>52</v>
      </c>
      <c r="BK30" s="9" t="s">
        <v>52</v>
      </c>
      <c r="BL30" s="9" t="s">
        <v>52</v>
      </c>
      <c r="BM30" s="9" t="s">
        <v>52</v>
      </c>
      <c r="BN30" s="9" t="s">
        <v>52</v>
      </c>
      <c r="BO30" s="9" t="s">
        <v>52</v>
      </c>
      <c r="BP30" s="9" t="s">
        <v>52</v>
      </c>
      <c r="BQ30" s="9" t="s">
        <v>52</v>
      </c>
      <c r="BR30" s="9" t="s">
        <v>52</v>
      </c>
      <c r="BS30" s="9" t="s">
        <v>52</v>
      </c>
      <c r="BT30" s="9" t="s">
        <v>52</v>
      </c>
      <c r="BU30" s="9" t="s">
        <v>52</v>
      </c>
      <c r="BV30" s="9" t="s">
        <v>52</v>
      </c>
      <c r="BW30" s="9" t="s">
        <v>52</v>
      </c>
      <c r="BX30" s="9" t="s">
        <v>52</v>
      </c>
      <c r="BY30" s="9" t="s">
        <v>52</v>
      </c>
      <c r="BZ30" s="9" t="s">
        <v>52</v>
      </c>
      <c r="CA30" s="9"/>
      <c r="CB30" s="9"/>
      <c r="CC30" s="9"/>
      <c r="CD30" s="9"/>
      <c r="CF30" s="52">
        <f t="shared" si="20"/>
        <v>5496</v>
      </c>
      <c r="CG30" s="78">
        <f t="shared" si="21"/>
        <v>3767.5740598896045</v>
      </c>
      <c r="CH30" s="73">
        <f t="shared" si="22"/>
        <v>2286.5017440662373</v>
      </c>
      <c r="CI30" s="73">
        <f t="shared" si="23"/>
        <v>40.229174999999998</v>
      </c>
      <c r="CJ30" s="73">
        <f t="shared" si="24"/>
        <v>1022.7695420423183</v>
      </c>
      <c r="CK30" s="73">
        <f t="shared" si="25"/>
        <v>454.47494848206071</v>
      </c>
      <c r="CL30" s="73">
        <f t="shared" si="26"/>
        <v>1526.6925146473779</v>
      </c>
      <c r="CM30" s="73">
        <f t="shared" si="27"/>
        <v>5302.8949080000002</v>
      </c>
      <c r="CN30" s="73">
        <f t="shared" si="28"/>
        <v>5467.590116337059</v>
      </c>
      <c r="CO30" s="73">
        <f t="shared" si="29"/>
        <v>0</v>
      </c>
      <c r="CP30" s="73">
        <f t="shared" si="30"/>
        <v>37.606072131147542</v>
      </c>
      <c r="CQ30" s="73">
        <f t="shared" si="31"/>
        <v>53.993902709790213</v>
      </c>
      <c r="CR30" s="73">
        <f t="shared" si="32"/>
        <v>25.238683216783215</v>
      </c>
      <c r="CS30" s="73">
        <f t="shared" si="33"/>
        <v>29.579093706293705</v>
      </c>
      <c r="CT30" s="73">
        <f t="shared" si="34"/>
        <v>66.774000262237763</v>
      </c>
      <c r="CU30" s="73">
        <f t="shared" si="35"/>
        <v>48.508106118881123</v>
      </c>
      <c r="CV30" s="73">
        <f t="shared" si="36"/>
        <v>2331.7362718274112</v>
      </c>
      <c r="CW30" s="73">
        <f t="shared" si="37"/>
        <v>24.113391608391609</v>
      </c>
      <c r="CX30" s="73">
        <f t="shared" si="38"/>
        <v>18.398259390862943</v>
      </c>
      <c r="CY30" s="73">
        <f t="shared" si="39"/>
        <v>17.77590812182741</v>
      </c>
      <c r="CZ30" s="80">
        <f t="shared" si="40"/>
        <v>1096.9719055837563</v>
      </c>
      <c r="DA30" s="80">
        <f t="shared" si="41"/>
        <v>0</v>
      </c>
      <c r="DB30" s="80">
        <f t="shared" si="42"/>
        <v>19.817231472081222</v>
      </c>
      <c r="DC30" s="80">
        <f t="shared" si="43"/>
        <v>17.773929357021998</v>
      </c>
      <c r="DD30" s="80">
        <f t="shared" si="44"/>
        <v>0</v>
      </c>
      <c r="DE30" s="80">
        <f t="shared" si="45"/>
        <v>28.62815837563452</v>
      </c>
      <c r="DF30" s="80">
        <f t="shared" ref="DF30:DF39" si="74">IF(BF30="",0,$O30*DF$2*VLOOKUP(LEFT(BF30),$B$74:$C$78,2))</f>
        <v>29.250509644670053</v>
      </c>
      <c r="DG30" s="80">
        <f t="shared" si="47"/>
        <v>30.18403654822335</v>
      </c>
      <c r="DH30" s="80">
        <f t="shared" si="48"/>
        <v>29.406097461928933</v>
      </c>
      <c r="DI30" s="80">
        <f t="shared" si="49"/>
        <v>29.669561246840772</v>
      </c>
      <c r="DJ30" s="80">
        <f t="shared" si="50"/>
        <v>21.004355329949242</v>
      </c>
      <c r="DK30" s="80">
        <f t="shared" si="51"/>
        <v>25.671989847715739</v>
      </c>
      <c r="DL30" s="80">
        <f t="shared" si="52"/>
        <v>25.283020304568527</v>
      </c>
      <c r="DM30" s="80">
        <f t="shared" si="53"/>
        <v>21.393324873096446</v>
      </c>
      <c r="DN30" s="80">
        <f t="shared" si="54"/>
        <v>29.211612690355327</v>
      </c>
      <c r="DO30" s="80">
        <f t="shared" si="55"/>
        <v>30.18403654822335</v>
      </c>
      <c r="DP30" s="80">
        <f t="shared" si="56"/>
        <v>30.339624365482234</v>
      </c>
      <c r="DQ30" s="80">
        <f t="shared" si="57"/>
        <v>29.269958121827411</v>
      </c>
      <c r="DR30" s="80">
        <f t="shared" si="58"/>
        <v>25.963717005076141</v>
      </c>
      <c r="DS30" s="80">
        <f t="shared" si="59"/>
        <v>30.748042385786803</v>
      </c>
      <c r="DT30" s="80">
        <f t="shared" si="60"/>
        <v>28.083601015228425</v>
      </c>
      <c r="DU30" s="80">
        <f t="shared" si="61"/>
        <v>32.187229695431476</v>
      </c>
      <c r="DV30" s="80">
        <f t="shared" si="62"/>
        <v>29.231061167512692</v>
      </c>
      <c r="DW30" s="80">
        <f t="shared" si="63"/>
        <v>29.406097461928933</v>
      </c>
      <c r="DX30" s="80">
        <f t="shared" si="64"/>
        <v>2821.0284282264784</v>
      </c>
      <c r="DY30" s="80">
        <f t="shared" si="65"/>
        <v>382.51264873096449</v>
      </c>
      <c r="DZ30" s="80">
        <f t="shared" si="66"/>
        <v>3165.2316804079924</v>
      </c>
      <c r="EA30" s="80">
        <f t="shared" si="67"/>
        <v>0</v>
      </c>
      <c r="EB30" s="80">
        <f t="shared" si="68"/>
        <v>0</v>
      </c>
      <c r="EC30" s="80">
        <f t="shared" si="69"/>
        <v>0</v>
      </c>
    </row>
    <row r="31" spans="1:133" ht="10" customHeight="1">
      <c r="A31" s="9">
        <f t="shared" si="73"/>
        <v>28</v>
      </c>
      <c r="B31" s="61">
        <v>36355</v>
      </c>
      <c r="C31" s="62">
        <v>1172401</v>
      </c>
      <c r="D31" s="29">
        <f>BH165</f>
        <v>62.210526315789473</v>
      </c>
      <c r="E31" s="62">
        <f t="shared" si="72"/>
        <v>1512</v>
      </c>
      <c r="F31" s="72">
        <f t="shared" si="2"/>
        <v>24.304568527918782</v>
      </c>
      <c r="G31" s="8"/>
      <c r="H31" s="304"/>
      <c r="I31" s="9">
        <v>5497</v>
      </c>
      <c r="J31" s="134" t="s">
        <v>153</v>
      </c>
      <c r="K31" s="7">
        <v>23558</v>
      </c>
      <c r="L31" s="7">
        <v>39109</v>
      </c>
      <c r="M31" s="16">
        <v>191</v>
      </c>
      <c r="N31" s="16">
        <v>38</v>
      </c>
      <c r="O31" s="31">
        <f t="shared" si="3"/>
        <v>1</v>
      </c>
      <c r="P31" s="135">
        <f t="shared" si="8"/>
        <v>191</v>
      </c>
      <c r="Q31" s="135">
        <f t="shared" si="9"/>
        <v>38</v>
      </c>
      <c r="R31" s="135"/>
      <c r="S31" s="135">
        <v>0</v>
      </c>
      <c r="T31" s="101">
        <f t="shared" si="10"/>
        <v>24085.555232907223</v>
      </c>
      <c r="U31" s="157">
        <f t="shared" si="11"/>
        <v>1.0035648013711342</v>
      </c>
      <c r="V31" s="72">
        <f t="shared" si="12"/>
        <v>96.342220931628887</v>
      </c>
      <c r="W31" s="18">
        <f t="shared" si="13"/>
        <v>1.2524488721111755</v>
      </c>
      <c r="X31" s="18">
        <f t="shared" si="14"/>
        <v>6.9464797737019399E-2</v>
      </c>
      <c r="Y31" s="18">
        <f t="shared" si="15"/>
        <v>6.9464797737019399E-2</v>
      </c>
      <c r="Z31" s="16">
        <f t="shared" si="16"/>
        <v>189.84090468352625</v>
      </c>
      <c r="AA31" s="16">
        <f t="shared" si="17"/>
        <v>36.747551127888826</v>
      </c>
      <c r="AB31" s="16">
        <f t="shared" si="18"/>
        <v>0</v>
      </c>
      <c r="AC31" s="16">
        <f t="shared" si="19"/>
        <v>0</v>
      </c>
      <c r="AD31" s="16">
        <f t="shared" si="70"/>
        <v>0</v>
      </c>
      <c r="AE31" s="16">
        <f t="shared" si="71"/>
        <v>0</v>
      </c>
      <c r="AF31" s="16"/>
      <c r="AG31" s="9" t="s">
        <v>90</v>
      </c>
      <c r="AH31" s="9" t="s">
        <v>90</v>
      </c>
      <c r="AI31" s="9" t="s">
        <v>90</v>
      </c>
      <c r="AJ31" s="9" t="s">
        <v>90</v>
      </c>
      <c r="AK31" s="9" t="s">
        <v>90</v>
      </c>
      <c r="AL31" s="9" t="s">
        <v>90</v>
      </c>
      <c r="AM31" s="9" t="s">
        <v>90</v>
      </c>
      <c r="AN31" s="9" t="s">
        <v>90</v>
      </c>
      <c r="AO31" s="9" t="s">
        <v>90</v>
      </c>
      <c r="AP31" s="9" t="s">
        <v>90</v>
      </c>
      <c r="AQ31" s="9" t="s">
        <v>90</v>
      </c>
      <c r="AR31" s="9" t="s">
        <v>90</v>
      </c>
      <c r="AS31" s="9" t="s">
        <v>90</v>
      </c>
      <c r="AT31" s="9" t="s">
        <v>90</v>
      </c>
      <c r="AU31" s="9" t="s">
        <v>90</v>
      </c>
      <c r="AV31" s="13" t="s">
        <v>90</v>
      </c>
      <c r="AW31" s="13" t="s">
        <v>90</v>
      </c>
      <c r="AX31" s="13" t="s">
        <v>90</v>
      </c>
      <c r="AY31" s="13" t="s">
        <v>90</v>
      </c>
      <c r="AZ31" s="9" t="s">
        <v>90</v>
      </c>
      <c r="BA31" s="9" t="s">
        <v>90</v>
      </c>
      <c r="BB31" s="9" t="s">
        <v>90</v>
      </c>
      <c r="BC31" s="9" t="s">
        <v>90</v>
      </c>
      <c r="BD31" s="9" t="s">
        <v>90</v>
      </c>
      <c r="BE31" s="9" t="s">
        <v>90</v>
      </c>
      <c r="BF31" s="9" t="s">
        <v>90</v>
      </c>
      <c r="BG31" s="9" t="s">
        <v>90</v>
      </c>
      <c r="BH31" s="9" t="s">
        <v>90</v>
      </c>
      <c r="BI31" s="9" t="s">
        <v>90</v>
      </c>
      <c r="BJ31" s="9" t="s">
        <v>90</v>
      </c>
      <c r="BK31" s="9" t="s">
        <v>90</v>
      </c>
      <c r="BL31" s="9" t="s">
        <v>90</v>
      </c>
      <c r="BM31" s="9" t="s">
        <v>90</v>
      </c>
      <c r="BN31" s="9" t="s">
        <v>90</v>
      </c>
      <c r="BO31" s="9" t="s">
        <v>90</v>
      </c>
      <c r="BP31" s="9" t="s">
        <v>90</v>
      </c>
      <c r="BQ31" s="9" t="s">
        <v>90</v>
      </c>
      <c r="BR31" s="9" t="s">
        <v>90</v>
      </c>
      <c r="BS31" s="9" t="s">
        <v>90</v>
      </c>
      <c r="BT31" s="9" t="s">
        <v>90</v>
      </c>
      <c r="BU31" s="9" t="s">
        <v>90</v>
      </c>
      <c r="BV31" s="9" t="s">
        <v>90</v>
      </c>
      <c r="BW31" s="9" t="s">
        <v>90</v>
      </c>
      <c r="BX31" s="9" t="s">
        <v>90</v>
      </c>
      <c r="BY31" s="9" t="s">
        <v>90</v>
      </c>
      <c r="BZ31" s="9" t="s">
        <v>90</v>
      </c>
      <c r="CA31" s="9"/>
      <c r="CB31" s="9"/>
      <c r="CC31" s="9"/>
      <c r="CD31" s="9"/>
      <c r="CF31" s="52">
        <f t="shared" si="20"/>
        <v>5497</v>
      </c>
      <c r="CG31" s="78">
        <f t="shared" si="21"/>
        <v>2957.9457802207912</v>
      </c>
      <c r="CH31" s="73">
        <f t="shared" si="22"/>
        <v>1795.1467118675253</v>
      </c>
      <c r="CI31" s="73">
        <f t="shared" si="23"/>
        <v>31.584174999999998</v>
      </c>
      <c r="CJ31" s="73">
        <f t="shared" si="24"/>
        <v>802.98271591536343</v>
      </c>
      <c r="CK31" s="73">
        <f t="shared" si="25"/>
        <v>356.81110303587855</v>
      </c>
      <c r="CL31" s="73">
        <f t="shared" si="26"/>
        <v>1198.6157696202531</v>
      </c>
      <c r="CM31" s="73">
        <f t="shared" si="27"/>
        <v>4163.3357079999996</v>
      </c>
      <c r="CN31" s="73">
        <f t="shared" si="28"/>
        <v>4292.6389383490969</v>
      </c>
      <c r="CO31" s="73">
        <f t="shared" si="29"/>
        <v>47.486832330180562</v>
      </c>
      <c r="CP31" s="73">
        <f t="shared" si="30"/>
        <v>29.524760655737705</v>
      </c>
      <c r="CQ31" s="73">
        <f t="shared" si="31"/>
        <v>42.390948164335661</v>
      </c>
      <c r="CR31" s="73">
        <f t="shared" si="32"/>
        <v>19.815046853146853</v>
      </c>
      <c r="CS31" s="73">
        <f t="shared" si="33"/>
        <v>23.222730069930069</v>
      </c>
      <c r="CT31" s="73">
        <f t="shared" si="34"/>
        <v>52.424682080419579</v>
      </c>
      <c r="CU31" s="73">
        <f t="shared" si="35"/>
        <v>38.084015209790209</v>
      </c>
      <c r="CV31" s="73">
        <f t="shared" si="36"/>
        <v>1830.6606203891708</v>
      </c>
      <c r="CW31" s="73">
        <f t="shared" si="37"/>
        <v>18.931573426573426</v>
      </c>
      <c r="CX31" s="73">
        <f t="shared" si="38"/>
        <v>14.444587648054146</v>
      </c>
      <c r="CY31" s="73">
        <f t="shared" si="39"/>
        <v>13.955975803722504</v>
      </c>
      <c r="CZ31" s="80">
        <f t="shared" si="40"/>
        <v>861.23945211505929</v>
      </c>
      <c r="DA31" s="80">
        <f t="shared" si="41"/>
        <v>9.6525521926053308</v>
      </c>
      <c r="DB31" s="80">
        <f t="shared" si="42"/>
        <v>21.621074111675128</v>
      </c>
      <c r="DC31" s="80">
        <f t="shared" si="43"/>
        <v>19.391782571912014</v>
      </c>
      <c r="DD31" s="80">
        <f t="shared" si="44"/>
        <v>23.361753807106599</v>
      </c>
      <c r="DE31" s="80">
        <f t="shared" si="45"/>
        <v>22.4761448392555</v>
      </c>
      <c r="DF31" s="80">
        <f t="shared" si="74"/>
        <v>22.96475668358714</v>
      </c>
      <c r="DG31" s="80">
        <f t="shared" si="47"/>
        <v>23.697674450084602</v>
      </c>
      <c r="DH31" s="80">
        <f t="shared" si="48"/>
        <v>23.086909644670051</v>
      </c>
      <c r="DI31" s="80">
        <f t="shared" si="49"/>
        <v>23.293756697556866</v>
      </c>
      <c r="DJ31" s="80">
        <f t="shared" si="50"/>
        <v>16.490649746192894</v>
      </c>
      <c r="DK31" s="80">
        <f t="shared" si="51"/>
        <v>20.155238578680205</v>
      </c>
      <c r="DL31" s="80">
        <f t="shared" si="52"/>
        <v>19.849856175972924</v>
      </c>
      <c r="DM31" s="80">
        <f t="shared" si="53"/>
        <v>16.796032148900171</v>
      </c>
      <c r="DN31" s="80">
        <f t="shared" si="54"/>
        <v>22.934218443316411</v>
      </c>
      <c r="DO31" s="80">
        <f t="shared" si="55"/>
        <v>23.697674450084602</v>
      </c>
      <c r="DP31" s="80">
        <f t="shared" si="56"/>
        <v>23.819827411167513</v>
      </c>
      <c r="DQ31" s="80">
        <f t="shared" si="57"/>
        <v>22.980025803722505</v>
      </c>
      <c r="DR31" s="80">
        <f t="shared" si="58"/>
        <v>20.384275380710658</v>
      </c>
      <c r="DS31" s="80">
        <f t="shared" si="59"/>
        <v>24.140478934010154</v>
      </c>
      <c r="DT31" s="80">
        <f t="shared" si="60"/>
        <v>22.048609475465312</v>
      </c>
      <c r="DU31" s="80">
        <f t="shared" si="61"/>
        <v>25.270393824027074</v>
      </c>
      <c r="DV31" s="80">
        <f t="shared" si="62"/>
        <v>22.949487563451779</v>
      </c>
      <c r="DW31" s="80">
        <f t="shared" si="63"/>
        <v>23.086909644670051</v>
      </c>
      <c r="DX31" s="80">
        <f t="shared" si="64"/>
        <v>2214.8069294754373</v>
      </c>
      <c r="DY31" s="80">
        <f t="shared" si="65"/>
        <v>300.31305482233506</v>
      </c>
      <c r="DZ31" s="80">
        <f t="shared" si="66"/>
        <v>2485.043039275603</v>
      </c>
      <c r="EA31" s="80">
        <f t="shared" si="67"/>
        <v>0</v>
      </c>
      <c r="EB31" s="80">
        <f t="shared" si="68"/>
        <v>0</v>
      </c>
      <c r="EC31" s="80">
        <f t="shared" si="69"/>
        <v>0</v>
      </c>
    </row>
    <row r="32" spans="1:133" ht="10" customHeight="1">
      <c r="A32" s="9">
        <f t="shared" si="73"/>
        <v>29</v>
      </c>
      <c r="B32" s="61">
        <v>36356</v>
      </c>
      <c r="C32" s="62">
        <v>1173913</v>
      </c>
      <c r="D32" s="29">
        <f>BI165</f>
        <v>62.473684210526315</v>
      </c>
      <c r="E32" s="62">
        <f t="shared" si="72"/>
        <v>1532</v>
      </c>
      <c r="F32" s="72">
        <f t="shared" si="2"/>
        <v>24.522325189553495</v>
      </c>
      <c r="G32" s="8"/>
      <c r="H32" s="304"/>
      <c r="I32" s="9">
        <v>5498</v>
      </c>
      <c r="J32" s="134" t="s">
        <v>153</v>
      </c>
      <c r="K32" s="7">
        <v>23558</v>
      </c>
      <c r="L32" s="7">
        <v>39110</v>
      </c>
      <c r="M32" s="16">
        <v>191</v>
      </c>
      <c r="N32" s="16">
        <v>38</v>
      </c>
      <c r="O32" s="31">
        <f t="shared" si="3"/>
        <v>1</v>
      </c>
      <c r="P32" s="135">
        <f t="shared" si="8"/>
        <v>191</v>
      </c>
      <c r="Q32" s="135">
        <f t="shared" si="9"/>
        <v>38</v>
      </c>
      <c r="R32" s="135"/>
      <c r="S32" s="135">
        <v>0</v>
      </c>
      <c r="T32" s="101">
        <f t="shared" si="10"/>
        <v>23144.162188963059</v>
      </c>
      <c r="U32" s="157">
        <f t="shared" si="11"/>
        <v>0.96434009120679409</v>
      </c>
      <c r="V32" s="72">
        <f t="shared" si="12"/>
        <v>92.576648755852233</v>
      </c>
      <c r="W32" s="18">
        <f t="shared" si="13"/>
        <v>1.203496433826079</v>
      </c>
      <c r="X32" s="18">
        <f t="shared" si="14"/>
        <v>6.6820769815063075E-2</v>
      </c>
      <c r="Y32" s="18">
        <f t="shared" si="15"/>
        <v>6.6820769815063075E-2</v>
      </c>
      <c r="Z32" s="16">
        <f t="shared" si="16"/>
        <v>189.88613733275625</v>
      </c>
      <c r="AA32" s="16">
        <f t="shared" si="17"/>
        <v>36.796503566173918</v>
      </c>
      <c r="AB32" s="16">
        <f t="shared" si="18"/>
        <v>0</v>
      </c>
      <c r="AC32" s="16">
        <f t="shared" si="19"/>
        <v>0</v>
      </c>
      <c r="AD32" s="16">
        <f t="shared" si="70"/>
        <v>0</v>
      </c>
      <c r="AE32" s="16">
        <f t="shared" si="71"/>
        <v>0</v>
      </c>
      <c r="AF32" s="16"/>
      <c r="AG32" s="9" t="s">
        <v>140</v>
      </c>
      <c r="AH32" s="9" t="s">
        <v>140</v>
      </c>
      <c r="AI32" s="9" t="s">
        <v>140</v>
      </c>
      <c r="AJ32" s="9" t="s">
        <v>237</v>
      </c>
      <c r="AK32" s="9" t="s">
        <v>238</v>
      </c>
      <c r="AL32" s="9" t="s">
        <v>238</v>
      </c>
      <c r="AM32" s="9" t="s">
        <v>40</v>
      </c>
      <c r="AN32" s="9" t="s">
        <v>42</v>
      </c>
      <c r="AO32" s="9" t="s">
        <v>42</v>
      </c>
      <c r="AP32" s="9" t="s">
        <v>42</v>
      </c>
      <c r="AQ32" s="9"/>
      <c r="AR32" s="9"/>
      <c r="AS32" s="9" t="s">
        <v>60</v>
      </c>
      <c r="AT32" s="9"/>
      <c r="AU32" s="9"/>
      <c r="AV32" s="13" t="s">
        <v>47</v>
      </c>
      <c r="AW32" s="13" t="s">
        <v>60</v>
      </c>
      <c r="AX32" s="13" t="s">
        <v>47</v>
      </c>
      <c r="AY32" s="13" t="s">
        <v>47</v>
      </c>
      <c r="AZ32" s="9" t="s">
        <v>47</v>
      </c>
      <c r="BA32" s="9" t="s">
        <v>47</v>
      </c>
      <c r="BB32" s="9" t="s">
        <v>47</v>
      </c>
      <c r="BC32" s="9" t="s">
        <v>47</v>
      </c>
      <c r="BD32" s="9" t="s">
        <v>47</v>
      </c>
      <c r="BE32" s="9" t="s">
        <v>47</v>
      </c>
      <c r="BF32" s="9" t="s">
        <v>47</v>
      </c>
      <c r="BG32" s="9" t="s">
        <v>47</v>
      </c>
      <c r="BH32" s="9" t="s">
        <v>47</v>
      </c>
      <c r="BI32" s="9" t="s">
        <v>47</v>
      </c>
      <c r="BJ32" s="9" t="s">
        <v>47</v>
      </c>
      <c r="BK32" s="9" t="s">
        <v>47</v>
      </c>
      <c r="BL32" s="9"/>
      <c r="BM32" s="9" t="s">
        <v>159</v>
      </c>
      <c r="BN32" s="9" t="s">
        <v>159</v>
      </c>
      <c r="BO32" s="9" t="s">
        <v>159</v>
      </c>
      <c r="BP32" s="9" t="s">
        <v>159</v>
      </c>
      <c r="BQ32" s="9" t="s">
        <v>159</v>
      </c>
      <c r="BR32" s="9" t="s">
        <v>159</v>
      </c>
      <c r="BS32" s="9" t="s">
        <v>159</v>
      </c>
      <c r="BT32" s="9" t="s">
        <v>159</v>
      </c>
      <c r="BU32" s="9" t="s">
        <v>159</v>
      </c>
      <c r="BV32" s="9" t="s">
        <v>159</v>
      </c>
      <c r="BW32" s="9" t="s">
        <v>159</v>
      </c>
      <c r="BX32" s="9" t="s">
        <v>159</v>
      </c>
      <c r="BY32" s="9" t="s">
        <v>159</v>
      </c>
      <c r="BZ32" s="9" t="s">
        <v>159</v>
      </c>
      <c r="CA32" s="9"/>
      <c r="CB32" s="9"/>
      <c r="CC32" s="9"/>
      <c r="CD32" s="9"/>
      <c r="CF32" s="52">
        <f t="shared" si="20"/>
        <v>5498</v>
      </c>
      <c r="CG32" s="78">
        <f t="shared" si="21"/>
        <v>2740.2803311867524</v>
      </c>
      <c r="CH32" s="73">
        <f t="shared" si="22"/>
        <v>1663.0478012879487</v>
      </c>
      <c r="CI32" s="73">
        <f t="shared" si="23"/>
        <v>29.26</v>
      </c>
      <c r="CJ32" s="73">
        <f t="shared" si="24"/>
        <v>1114.7418754369826</v>
      </c>
      <c r="CK32" s="73">
        <f t="shared" si="25"/>
        <v>495.34351149954</v>
      </c>
      <c r="CL32" s="73">
        <f t="shared" si="26"/>
        <v>1663.9800141048825</v>
      </c>
      <c r="CM32" s="73">
        <f t="shared" si="27"/>
        <v>3815.9892980000004</v>
      </c>
      <c r="CN32" s="73">
        <f t="shared" si="28"/>
        <v>3934.5047812123821</v>
      </c>
      <c r="CO32" s="73">
        <f t="shared" si="29"/>
        <v>43.525013757523645</v>
      </c>
      <c r="CP32" s="73">
        <f t="shared" si="30"/>
        <v>27.061514754098361</v>
      </c>
      <c r="CQ32" s="73">
        <f t="shared" si="31"/>
        <v>0</v>
      </c>
      <c r="CR32" s="73">
        <f t="shared" si="32"/>
        <v>0</v>
      </c>
      <c r="CS32" s="73">
        <f t="shared" si="33"/>
        <v>29.579093706293705</v>
      </c>
      <c r="CT32" s="73">
        <f t="shared" si="34"/>
        <v>0</v>
      </c>
      <c r="CU32" s="73">
        <f t="shared" si="35"/>
        <v>0</v>
      </c>
      <c r="CV32" s="73">
        <f t="shared" si="36"/>
        <v>1677.9289074027074</v>
      </c>
      <c r="CW32" s="73">
        <f t="shared" si="37"/>
        <v>24.113391608391609</v>
      </c>
      <c r="CX32" s="73">
        <f t="shared" si="38"/>
        <v>13.239478087986464</v>
      </c>
      <c r="CY32" s="73">
        <f t="shared" si="39"/>
        <v>12.791631049069375</v>
      </c>
      <c r="CZ32" s="80">
        <f t="shared" si="40"/>
        <v>789.38638697123531</v>
      </c>
      <c r="DA32" s="80">
        <f t="shared" si="41"/>
        <v>8.8472413585554612</v>
      </c>
      <c r="DB32" s="80">
        <f t="shared" si="42"/>
        <v>19.817231472081222</v>
      </c>
      <c r="DC32" s="80">
        <f t="shared" si="43"/>
        <v>17.773929357021998</v>
      </c>
      <c r="DD32" s="80">
        <f t="shared" si="44"/>
        <v>21.412686548223352</v>
      </c>
      <c r="DE32" s="80">
        <f t="shared" si="45"/>
        <v>20.600963790186128</v>
      </c>
      <c r="DF32" s="80">
        <f t="shared" si="74"/>
        <v>21.048810829103218</v>
      </c>
      <c r="DG32" s="80">
        <f t="shared" si="47"/>
        <v>21.720581387478852</v>
      </c>
      <c r="DH32" s="80">
        <f t="shared" si="48"/>
        <v>21.16077258883249</v>
      </c>
      <c r="DI32" s="80">
        <f t="shared" si="49"/>
        <v>21.35036242628475</v>
      </c>
      <c r="DJ32" s="80">
        <f t="shared" si="50"/>
        <v>15.114837563451779</v>
      </c>
      <c r="DK32" s="80">
        <f t="shared" si="51"/>
        <v>18.47369035532995</v>
      </c>
      <c r="DL32" s="80">
        <f t="shared" si="52"/>
        <v>0</v>
      </c>
      <c r="DM32" s="80">
        <f t="shared" si="53"/>
        <v>15.560067681895095</v>
      </c>
      <c r="DN32" s="80">
        <f t="shared" si="54"/>
        <v>21.246565143824025</v>
      </c>
      <c r="DO32" s="80">
        <f t="shared" si="55"/>
        <v>21.953840947546531</v>
      </c>
      <c r="DP32" s="80">
        <f t="shared" si="56"/>
        <v>22.067005076142134</v>
      </c>
      <c r="DQ32" s="80">
        <f t="shared" si="57"/>
        <v>21.289001692047378</v>
      </c>
      <c r="DR32" s="80">
        <f t="shared" si="58"/>
        <v>18.884263959390861</v>
      </c>
      <c r="DS32" s="80">
        <f t="shared" si="59"/>
        <v>22.364060913705586</v>
      </c>
      <c r="DT32" s="80">
        <f t="shared" si="60"/>
        <v>20.426125211505923</v>
      </c>
      <c r="DU32" s="80">
        <f t="shared" si="61"/>
        <v>23.410829103214891</v>
      </c>
      <c r="DV32" s="80">
        <f t="shared" si="62"/>
        <v>21.260710659898479</v>
      </c>
      <c r="DW32" s="80">
        <f t="shared" si="63"/>
        <v>21.388020304568528</v>
      </c>
      <c r="DX32" s="80">
        <f t="shared" si="64"/>
        <v>2051.8266111573689</v>
      </c>
      <c r="DY32" s="80">
        <f t="shared" si="65"/>
        <v>278.21401015228429</v>
      </c>
      <c r="DZ32" s="80">
        <f t="shared" si="66"/>
        <v>2302.1769392173182</v>
      </c>
      <c r="EA32" s="80">
        <f t="shared" si="67"/>
        <v>0</v>
      </c>
      <c r="EB32" s="80">
        <f t="shared" si="68"/>
        <v>0</v>
      </c>
      <c r="EC32" s="80">
        <f t="shared" si="69"/>
        <v>0</v>
      </c>
    </row>
    <row r="33" spans="1:133" ht="10" customHeight="1">
      <c r="A33" s="9">
        <f t="shared" si="73"/>
        <v>30</v>
      </c>
      <c r="B33" s="61">
        <v>36357</v>
      </c>
      <c r="C33" s="62">
        <v>1175445</v>
      </c>
      <c r="D33" s="29">
        <f>BJ165</f>
        <v>62.210526315789473</v>
      </c>
      <c r="E33" s="62">
        <f t="shared" si="72"/>
        <v>1080</v>
      </c>
      <c r="F33" s="72">
        <f t="shared" si="2"/>
        <v>17.36040609137056</v>
      </c>
      <c r="G33" s="8"/>
      <c r="H33" s="304"/>
      <c r="I33" s="9">
        <v>5500</v>
      </c>
      <c r="J33" s="134" t="s">
        <v>153</v>
      </c>
      <c r="K33" s="7">
        <v>23558</v>
      </c>
      <c r="L33" s="7">
        <v>39111</v>
      </c>
      <c r="M33" s="16">
        <v>191</v>
      </c>
      <c r="N33" s="16">
        <v>38</v>
      </c>
      <c r="O33" s="31">
        <f t="shared" si="3"/>
        <v>1</v>
      </c>
      <c r="P33" s="135">
        <f t="shared" si="8"/>
        <v>191</v>
      </c>
      <c r="Q33" s="135">
        <f t="shared" si="9"/>
        <v>38</v>
      </c>
      <c r="R33" s="135"/>
      <c r="S33" s="135">
        <v>0</v>
      </c>
      <c r="T33" s="101">
        <f t="shared" si="10"/>
        <v>24085.555232907223</v>
      </c>
      <c r="U33" s="157">
        <f t="shared" si="11"/>
        <v>1.0035648013711342</v>
      </c>
      <c r="V33" s="72">
        <f t="shared" si="12"/>
        <v>96.342220931628887</v>
      </c>
      <c r="W33" s="18">
        <f t="shared" si="13"/>
        <v>1.2524488721111755</v>
      </c>
      <c r="X33" s="18">
        <f t="shared" si="14"/>
        <v>6.9464797737019399E-2</v>
      </c>
      <c r="Y33" s="18">
        <f t="shared" si="15"/>
        <v>6.9464797737019399E-2</v>
      </c>
      <c r="Z33" s="16">
        <f t="shared" si="16"/>
        <v>189.84090468352625</v>
      </c>
      <c r="AA33" s="16">
        <f t="shared" si="17"/>
        <v>36.747551127888826</v>
      </c>
      <c r="AB33" s="16">
        <f t="shared" si="18"/>
        <v>0</v>
      </c>
      <c r="AC33" s="16">
        <f t="shared" si="19"/>
        <v>0</v>
      </c>
      <c r="AD33" s="16">
        <f t="shared" si="70"/>
        <v>0</v>
      </c>
      <c r="AE33" s="16">
        <f t="shared" si="71"/>
        <v>0</v>
      </c>
      <c r="AF33" s="16"/>
      <c r="AG33" s="9" t="s">
        <v>106</v>
      </c>
      <c r="AH33" s="9" t="s">
        <v>106</v>
      </c>
      <c r="AI33" s="9" t="s">
        <v>106</v>
      </c>
      <c r="AJ33" s="9" t="s">
        <v>106</v>
      </c>
      <c r="AK33" s="9" t="s">
        <v>106</v>
      </c>
      <c r="AL33" s="9" t="s">
        <v>106</v>
      </c>
      <c r="AM33" s="9" t="s">
        <v>106</v>
      </c>
      <c r="AN33" s="9" t="s">
        <v>106</v>
      </c>
      <c r="AO33" s="9" t="s">
        <v>106</v>
      </c>
      <c r="AP33" s="9" t="s">
        <v>106</v>
      </c>
      <c r="AQ33" s="9" t="s">
        <v>106</v>
      </c>
      <c r="AR33" s="9" t="s">
        <v>106</v>
      </c>
      <c r="AS33" s="9" t="s">
        <v>106</v>
      </c>
      <c r="AT33" s="9" t="s">
        <v>106</v>
      </c>
      <c r="AU33" s="9" t="s">
        <v>106</v>
      </c>
      <c r="AV33" s="13" t="s">
        <v>106</v>
      </c>
      <c r="AW33" s="13" t="s">
        <v>106</v>
      </c>
      <c r="AX33" s="13" t="s">
        <v>106</v>
      </c>
      <c r="AY33" s="13" t="s">
        <v>106</v>
      </c>
      <c r="AZ33" s="9" t="s">
        <v>106</v>
      </c>
      <c r="BA33" s="9" t="s">
        <v>106</v>
      </c>
      <c r="BB33" s="9" t="s">
        <v>106</v>
      </c>
      <c r="BC33" s="9" t="s">
        <v>106</v>
      </c>
      <c r="BD33" s="9" t="s">
        <v>106</v>
      </c>
      <c r="BE33" s="9" t="s">
        <v>106</v>
      </c>
      <c r="BF33" s="9" t="s">
        <v>106</v>
      </c>
      <c r="BG33" s="9" t="s">
        <v>106</v>
      </c>
      <c r="BH33" s="9" t="s">
        <v>106</v>
      </c>
      <c r="BI33" s="9" t="s">
        <v>106</v>
      </c>
      <c r="BJ33" s="9" t="s">
        <v>106</v>
      </c>
      <c r="BK33" s="9" t="s">
        <v>106</v>
      </c>
      <c r="BL33" s="9" t="s">
        <v>106</v>
      </c>
      <c r="BM33" s="9" t="s">
        <v>106</v>
      </c>
      <c r="BN33" s="9" t="s">
        <v>106</v>
      </c>
      <c r="BO33" s="9" t="s">
        <v>106</v>
      </c>
      <c r="BP33" s="9" t="s">
        <v>106</v>
      </c>
      <c r="BQ33" s="9" t="s">
        <v>106</v>
      </c>
      <c r="BR33" s="9" t="s">
        <v>106</v>
      </c>
      <c r="BS33" s="9" t="s">
        <v>106</v>
      </c>
      <c r="BT33" s="9" t="s">
        <v>106</v>
      </c>
      <c r="BU33" s="9" t="s">
        <v>106</v>
      </c>
      <c r="BV33" s="9" t="s">
        <v>106</v>
      </c>
      <c r="BW33" s="9" t="s">
        <v>106</v>
      </c>
      <c r="BX33" s="9" t="s">
        <v>106</v>
      </c>
      <c r="BY33" s="9" t="s">
        <v>106</v>
      </c>
      <c r="BZ33" s="9" t="s">
        <v>106</v>
      </c>
      <c r="CA33" s="9"/>
      <c r="CB33" s="9"/>
      <c r="CC33" s="9"/>
      <c r="CD33" s="9"/>
      <c r="CF33" s="52">
        <f t="shared" si="20"/>
        <v>5500</v>
      </c>
      <c r="CG33" s="78">
        <f t="shared" si="21"/>
        <v>2957.9457802207912</v>
      </c>
      <c r="CH33" s="73">
        <f t="shared" si="22"/>
        <v>1795.1467118675253</v>
      </c>
      <c r="CI33" s="73">
        <f t="shared" si="23"/>
        <v>31.584174999999998</v>
      </c>
      <c r="CJ33" s="73">
        <f t="shared" si="24"/>
        <v>802.98271591536343</v>
      </c>
      <c r="CK33" s="73">
        <f t="shared" si="25"/>
        <v>356.81110303587855</v>
      </c>
      <c r="CL33" s="73">
        <f t="shared" si="26"/>
        <v>1198.6157696202531</v>
      </c>
      <c r="CM33" s="73">
        <f t="shared" si="27"/>
        <v>4163.3357079999996</v>
      </c>
      <c r="CN33" s="73">
        <f t="shared" si="28"/>
        <v>4292.6389383490969</v>
      </c>
      <c r="CO33" s="73">
        <f t="shared" si="29"/>
        <v>47.486832330180562</v>
      </c>
      <c r="CP33" s="73">
        <f t="shared" si="30"/>
        <v>29.524760655737705</v>
      </c>
      <c r="CQ33" s="73">
        <f t="shared" si="31"/>
        <v>42.390948164335661</v>
      </c>
      <c r="CR33" s="73">
        <f t="shared" si="32"/>
        <v>19.815046853146853</v>
      </c>
      <c r="CS33" s="73">
        <f t="shared" si="33"/>
        <v>23.222730069930069</v>
      </c>
      <c r="CT33" s="73">
        <f t="shared" si="34"/>
        <v>52.424682080419579</v>
      </c>
      <c r="CU33" s="73">
        <f t="shared" si="35"/>
        <v>38.084015209790209</v>
      </c>
      <c r="CV33" s="73">
        <f t="shared" si="36"/>
        <v>1830.6606203891708</v>
      </c>
      <c r="CW33" s="73">
        <f t="shared" si="37"/>
        <v>18.931573426573426</v>
      </c>
      <c r="CX33" s="73">
        <f t="shared" si="38"/>
        <v>14.444587648054146</v>
      </c>
      <c r="CY33" s="73">
        <f t="shared" si="39"/>
        <v>13.955975803722504</v>
      </c>
      <c r="CZ33" s="80">
        <f t="shared" si="40"/>
        <v>861.23945211505929</v>
      </c>
      <c r="DA33" s="80">
        <f t="shared" si="41"/>
        <v>9.6525521926053308</v>
      </c>
      <c r="DB33" s="80">
        <f t="shared" si="42"/>
        <v>21.621074111675128</v>
      </c>
      <c r="DC33" s="80">
        <f t="shared" si="43"/>
        <v>19.391782571912014</v>
      </c>
      <c r="DD33" s="80">
        <f t="shared" si="44"/>
        <v>23.361753807106599</v>
      </c>
      <c r="DE33" s="80">
        <f t="shared" si="45"/>
        <v>22.4761448392555</v>
      </c>
      <c r="DF33" s="80">
        <f t="shared" si="74"/>
        <v>22.96475668358714</v>
      </c>
      <c r="DG33" s="80">
        <f t="shared" si="47"/>
        <v>23.697674450084602</v>
      </c>
      <c r="DH33" s="80">
        <f t="shared" si="48"/>
        <v>23.086909644670051</v>
      </c>
      <c r="DI33" s="80">
        <f t="shared" si="49"/>
        <v>23.293756697556866</v>
      </c>
      <c r="DJ33" s="80">
        <f t="shared" si="50"/>
        <v>16.490649746192894</v>
      </c>
      <c r="DK33" s="80">
        <f t="shared" si="51"/>
        <v>20.155238578680205</v>
      </c>
      <c r="DL33" s="80">
        <f t="shared" si="52"/>
        <v>19.849856175972924</v>
      </c>
      <c r="DM33" s="80">
        <f t="shared" si="53"/>
        <v>16.796032148900171</v>
      </c>
      <c r="DN33" s="80">
        <f t="shared" si="54"/>
        <v>22.934218443316411</v>
      </c>
      <c r="DO33" s="80">
        <f t="shared" si="55"/>
        <v>23.697674450084602</v>
      </c>
      <c r="DP33" s="80">
        <f t="shared" si="56"/>
        <v>23.819827411167513</v>
      </c>
      <c r="DQ33" s="80">
        <f t="shared" si="57"/>
        <v>22.980025803722505</v>
      </c>
      <c r="DR33" s="80">
        <f t="shared" si="58"/>
        <v>20.384275380710658</v>
      </c>
      <c r="DS33" s="80">
        <f t="shared" si="59"/>
        <v>24.140478934010154</v>
      </c>
      <c r="DT33" s="80">
        <f t="shared" si="60"/>
        <v>22.048609475465312</v>
      </c>
      <c r="DU33" s="80">
        <f t="shared" si="61"/>
        <v>25.270393824027074</v>
      </c>
      <c r="DV33" s="80">
        <f t="shared" si="62"/>
        <v>22.949487563451779</v>
      </c>
      <c r="DW33" s="80">
        <f t="shared" si="63"/>
        <v>23.086909644670051</v>
      </c>
      <c r="DX33" s="80">
        <f t="shared" si="64"/>
        <v>2214.8069294754373</v>
      </c>
      <c r="DY33" s="80">
        <f t="shared" si="65"/>
        <v>300.31305482233506</v>
      </c>
      <c r="DZ33" s="80">
        <f t="shared" si="66"/>
        <v>2485.043039275603</v>
      </c>
      <c r="EA33" s="80">
        <f t="shared" si="67"/>
        <v>0</v>
      </c>
      <c r="EB33" s="80">
        <f t="shared" si="68"/>
        <v>0</v>
      </c>
      <c r="EC33" s="80">
        <f t="shared" si="69"/>
        <v>0</v>
      </c>
    </row>
    <row r="34" spans="1:133" ht="10" customHeight="1">
      <c r="A34" s="9">
        <f t="shared" si="73"/>
        <v>31</v>
      </c>
      <c r="B34" s="61">
        <v>36358</v>
      </c>
      <c r="C34" s="62">
        <v>1176525</v>
      </c>
      <c r="D34" s="29">
        <f>BK165</f>
        <v>62.210526315789473</v>
      </c>
      <c r="E34" s="62">
        <f t="shared" si="72"/>
        <v>1320</v>
      </c>
      <c r="F34" s="72">
        <f t="shared" si="2"/>
        <v>21.218274111675129</v>
      </c>
      <c r="G34" s="8"/>
      <c r="H34" s="304"/>
      <c r="I34" s="9">
        <v>5501</v>
      </c>
      <c r="J34" s="134" t="s">
        <v>153</v>
      </c>
      <c r="K34" s="7">
        <v>23558</v>
      </c>
      <c r="L34" s="7">
        <v>39112</v>
      </c>
      <c r="M34" s="16">
        <v>192</v>
      </c>
      <c r="N34" s="16">
        <v>38</v>
      </c>
      <c r="O34" s="31">
        <f t="shared" si="3"/>
        <v>1</v>
      </c>
      <c r="P34" s="135">
        <f t="shared" si="8"/>
        <v>192</v>
      </c>
      <c r="Q34" s="135">
        <f t="shared" si="9"/>
        <v>38</v>
      </c>
      <c r="R34" s="135"/>
      <c r="S34" s="135">
        <v>0</v>
      </c>
      <c r="T34" s="101">
        <f t="shared" si="10"/>
        <v>22313.178866152615</v>
      </c>
      <c r="U34" s="157">
        <f t="shared" si="11"/>
        <v>0.9297157860896923</v>
      </c>
      <c r="V34" s="72">
        <f t="shared" si="12"/>
        <v>89.252715464610461</v>
      </c>
      <c r="W34" s="18">
        <f t="shared" si="13"/>
        <v>1.1602853010399359</v>
      </c>
      <c r="X34" s="18">
        <f t="shared" si="14"/>
        <v>6.4482121930970346E-2</v>
      </c>
      <c r="Y34" s="18">
        <f t="shared" si="15"/>
        <v>6.4482121930970346E-2</v>
      </c>
      <c r="Z34" s="16">
        <f t="shared" si="16"/>
        <v>190.92606966616427</v>
      </c>
      <c r="AA34" s="16">
        <f t="shared" si="17"/>
        <v>36.839714698960066</v>
      </c>
      <c r="AB34" s="16">
        <f t="shared" si="18"/>
        <v>0</v>
      </c>
      <c r="AC34" s="16">
        <f t="shared" si="19"/>
        <v>0</v>
      </c>
      <c r="AD34" s="16">
        <f t="shared" si="70"/>
        <v>0</v>
      </c>
      <c r="AE34" s="16">
        <f t="shared" si="71"/>
        <v>0</v>
      </c>
      <c r="AF34" s="16"/>
      <c r="AG34" s="9" t="s">
        <v>88</v>
      </c>
      <c r="AH34" s="9" t="s">
        <v>88</v>
      </c>
      <c r="AI34" s="9" t="s">
        <v>88</v>
      </c>
      <c r="AJ34" s="9" t="s">
        <v>88</v>
      </c>
      <c r="AK34" s="9" t="s">
        <v>88</v>
      </c>
      <c r="AL34" s="9" t="s">
        <v>88</v>
      </c>
      <c r="AM34" s="9" t="s">
        <v>88</v>
      </c>
      <c r="AN34" s="9" t="s">
        <v>88</v>
      </c>
      <c r="AO34" s="9" t="s">
        <v>88</v>
      </c>
      <c r="AP34" s="9" t="s">
        <v>88</v>
      </c>
      <c r="AQ34" s="9" t="s">
        <v>88</v>
      </c>
      <c r="AR34" s="9" t="s">
        <v>88</v>
      </c>
      <c r="AS34" s="9" t="s">
        <v>88</v>
      </c>
      <c r="AT34" s="9" t="s">
        <v>88</v>
      </c>
      <c r="AU34" s="9" t="s">
        <v>88</v>
      </c>
      <c r="AV34" s="13" t="s">
        <v>88</v>
      </c>
      <c r="AW34" s="13" t="s">
        <v>88</v>
      </c>
      <c r="AX34" s="13" t="s">
        <v>88</v>
      </c>
      <c r="AY34" s="13" t="s">
        <v>88</v>
      </c>
      <c r="AZ34" s="9" t="s">
        <v>88</v>
      </c>
      <c r="BA34" s="9" t="s">
        <v>88</v>
      </c>
      <c r="BB34" s="9" t="s">
        <v>88</v>
      </c>
      <c r="BC34" s="9" t="s">
        <v>88</v>
      </c>
      <c r="BD34" s="9" t="s">
        <v>88</v>
      </c>
      <c r="BE34" s="9" t="s">
        <v>88</v>
      </c>
      <c r="BF34" s="9" t="s">
        <v>88</v>
      </c>
      <c r="BG34" s="9" t="s">
        <v>88</v>
      </c>
      <c r="BH34" s="9" t="s">
        <v>88</v>
      </c>
      <c r="BI34" s="9" t="s">
        <v>88</v>
      </c>
      <c r="BJ34" s="9" t="s">
        <v>88</v>
      </c>
      <c r="BK34" s="9" t="s">
        <v>88</v>
      </c>
      <c r="BL34" s="9" t="s">
        <v>88</v>
      </c>
      <c r="BM34" s="9" t="s">
        <v>88</v>
      </c>
      <c r="BN34" s="9" t="s">
        <v>88</v>
      </c>
      <c r="BO34" s="9" t="s">
        <v>88</v>
      </c>
      <c r="BP34" s="9" t="s">
        <v>88</v>
      </c>
      <c r="BQ34" s="9" t="s">
        <v>88</v>
      </c>
      <c r="BR34" s="9" t="s">
        <v>88</v>
      </c>
      <c r="BS34" s="9" t="s">
        <v>88</v>
      </c>
      <c r="BT34" s="9" t="s">
        <v>88</v>
      </c>
      <c r="BU34" s="9" t="s">
        <v>88</v>
      </c>
      <c r="BV34" s="9" t="s">
        <v>88</v>
      </c>
      <c r="BW34" s="9" t="s">
        <v>88</v>
      </c>
      <c r="BX34" s="9" t="s">
        <v>88</v>
      </c>
      <c r="BY34" s="9" t="s">
        <v>88</v>
      </c>
      <c r="BZ34" s="9" t="s">
        <v>88</v>
      </c>
      <c r="CA34" s="9"/>
      <c r="CB34" s="9"/>
      <c r="CC34" s="9"/>
      <c r="CD34" s="9"/>
      <c r="CF34" s="52">
        <f t="shared" si="20"/>
        <v>5501</v>
      </c>
      <c r="CG34" s="78">
        <f t="shared" si="21"/>
        <v>2740.2803311867524</v>
      </c>
      <c r="CH34" s="73">
        <f t="shared" si="22"/>
        <v>1663.0478012879487</v>
      </c>
      <c r="CI34" s="73">
        <f t="shared" si="23"/>
        <v>29.26</v>
      </c>
      <c r="CJ34" s="73">
        <f t="shared" si="24"/>
        <v>743.89387304507829</v>
      </c>
      <c r="CK34" s="73">
        <f t="shared" si="25"/>
        <v>330.55455381784731</v>
      </c>
      <c r="CL34" s="73">
        <f t="shared" si="26"/>
        <v>1110.4135985533455</v>
      </c>
      <c r="CM34" s="73">
        <f t="shared" si="27"/>
        <v>3856.9695999999999</v>
      </c>
      <c r="CN34" s="73">
        <f t="shared" si="28"/>
        <v>3976.7578331900258</v>
      </c>
      <c r="CO34" s="73">
        <f t="shared" si="29"/>
        <v>43.992433361994841</v>
      </c>
      <c r="CP34" s="73">
        <f t="shared" si="30"/>
        <v>27.352131147540984</v>
      </c>
      <c r="CQ34" s="73">
        <f t="shared" si="31"/>
        <v>39.271538461538462</v>
      </c>
      <c r="CR34" s="73">
        <f t="shared" si="32"/>
        <v>18.356923076923078</v>
      </c>
      <c r="CS34" s="73">
        <f t="shared" si="33"/>
        <v>21.513846153846153</v>
      </c>
      <c r="CT34" s="73">
        <f t="shared" si="34"/>
        <v>48.566923076923075</v>
      </c>
      <c r="CU34" s="73">
        <f t="shared" si="35"/>
        <v>35.281538461538467</v>
      </c>
      <c r="CV34" s="73">
        <f t="shared" si="36"/>
        <v>1695.9483587140439</v>
      </c>
      <c r="CW34" s="73">
        <f t="shared" si="37"/>
        <v>17.53846153846154</v>
      </c>
      <c r="CX34" s="73">
        <f t="shared" si="38"/>
        <v>13.381658206429782</v>
      </c>
      <c r="CY34" s="73">
        <f t="shared" si="39"/>
        <v>12.929001692047377</v>
      </c>
      <c r="CZ34" s="80">
        <f t="shared" si="40"/>
        <v>797.86368866328269</v>
      </c>
      <c r="DA34" s="80">
        <f t="shared" si="41"/>
        <v>8.9422527944969907</v>
      </c>
      <c r="DB34" s="80">
        <f t="shared" si="42"/>
        <v>20.030050761421322</v>
      </c>
      <c r="DC34" s="80">
        <f t="shared" si="43"/>
        <v>17.964805414551609</v>
      </c>
      <c r="DD34" s="80">
        <f t="shared" si="44"/>
        <v>21.64263959390863</v>
      </c>
      <c r="DE34" s="80">
        <f t="shared" si="45"/>
        <v>20.822199661590524</v>
      </c>
      <c r="DF34" s="80">
        <f t="shared" si="74"/>
        <v>21.274856175972928</v>
      </c>
      <c r="DG34" s="80">
        <f t="shared" si="47"/>
        <v>21.953840947546531</v>
      </c>
      <c r="DH34" s="80">
        <f t="shared" si="48"/>
        <v>21.388020304568528</v>
      </c>
      <c r="DI34" s="80">
        <f t="shared" si="49"/>
        <v>21.579646166807077</v>
      </c>
      <c r="DJ34" s="80">
        <f t="shared" si="50"/>
        <v>15.277157360406093</v>
      </c>
      <c r="DK34" s="80">
        <f t="shared" si="51"/>
        <v>18.672081218274112</v>
      </c>
      <c r="DL34" s="80">
        <f t="shared" si="52"/>
        <v>18.38917089678511</v>
      </c>
      <c r="DM34" s="80">
        <f t="shared" si="53"/>
        <v>15.560067681895095</v>
      </c>
      <c r="DN34" s="80">
        <f t="shared" si="54"/>
        <v>21.246565143824025</v>
      </c>
      <c r="DO34" s="80">
        <f t="shared" si="55"/>
        <v>21.953840947546531</v>
      </c>
      <c r="DP34" s="80">
        <f t="shared" si="56"/>
        <v>22.067005076142134</v>
      </c>
      <c r="DQ34" s="80">
        <f t="shared" si="57"/>
        <v>21.289001692047378</v>
      </c>
      <c r="DR34" s="80">
        <f t="shared" si="58"/>
        <v>18.884263959390861</v>
      </c>
      <c r="DS34" s="80">
        <f t="shared" si="59"/>
        <v>22.364060913705586</v>
      </c>
      <c r="DT34" s="80">
        <f t="shared" si="60"/>
        <v>20.426125211505923</v>
      </c>
      <c r="DU34" s="80">
        <f t="shared" si="61"/>
        <v>23.410829103214891</v>
      </c>
      <c r="DV34" s="80">
        <f t="shared" si="62"/>
        <v>21.260710659898479</v>
      </c>
      <c r="DW34" s="80">
        <f t="shared" si="63"/>
        <v>21.388020304568528</v>
      </c>
      <c r="DX34" s="80">
        <f t="shared" si="64"/>
        <v>2051.8266111573689</v>
      </c>
      <c r="DY34" s="80">
        <f t="shared" si="65"/>
        <v>278.21401015228429</v>
      </c>
      <c r="DZ34" s="80">
        <f t="shared" si="66"/>
        <v>2302.1769392173182</v>
      </c>
      <c r="EA34" s="80">
        <f t="shared" si="67"/>
        <v>0</v>
      </c>
      <c r="EB34" s="80">
        <f t="shared" si="68"/>
        <v>0</v>
      </c>
      <c r="EC34" s="80">
        <f t="shared" si="69"/>
        <v>0</v>
      </c>
    </row>
    <row r="35" spans="1:133" ht="10" customHeight="1">
      <c r="A35" s="9">
        <f t="shared" si="73"/>
        <v>32</v>
      </c>
      <c r="B35" s="61">
        <v>36361</v>
      </c>
      <c r="C35" s="62">
        <v>1177845</v>
      </c>
      <c r="D35" s="29">
        <f>BL165</f>
        <v>62.210526315789473</v>
      </c>
      <c r="E35" s="62">
        <f t="shared" si="72"/>
        <v>1300</v>
      </c>
      <c r="F35" s="72">
        <f t="shared" si="2"/>
        <v>20.896785109983078</v>
      </c>
      <c r="G35" s="8"/>
      <c r="H35" s="304"/>
      <c r="I35" s="9">
        <v>5503</v>
      </c>
      <c r="J35" s="134" t="s">
        <v>153</v>
      </c>
      <c r="K35" s="7">
        <v>23558</v>
      </c>
      <c r="L35" s="7">
        <v>39113</v>
      </c>
      <c r="M35" s="16">
        <v>191</v>
      </c>
      <c r="N35" s="16">
        <v>38</v>
      </c>
      <c r="O35" s="31">
        <f t="shared" si="3"/>
        <v>1</v>
      </c>
      <c r="P35" s="135">
        <f t="shared" si="8"/>
        <v>191</v>
      </c>
      <c r="Q35" s="135">
        <f t="shared" si="9"/>
        <v>38</v>
      </c>
      <c r="R35" s="135"/>
      <c r="S35" s="135">
        <v>0</v>
      </c>
      <c r="T35" s="101">
        <f t="shared" si="10"/>
        <v>22313.178866152615</v>
      </c>
      <c r="U35" s="157">
        <f t="shared" si="11"/>
        <v>0.9297157860896923</v>
      </c>
      <c r="V35" s="72">
        <f t="shared" si="12"/>
        <v>89.252715464610461</v>
      </c>
      <c r="W35" s="18">
        <f t="shared" si="13"/>
        <v>1.1602853010399359</v>
      </c>
      <c r="X35" s="18">
        <f t="shared" si="14"/>
        <v>6.4482121930970346E-2</v>
      </c>
      <c r="Y35" s="18">
        <f t="shared" si="15"/>
        <v>6.4482121930970346E-2</v>
      </c>
      <c r="Z35" s="16">
        <f t="shared" si="16"/>
        <v>189.92606966616427</v>
      </c>
      <c r="AA35" s="16">
        <f t="shared" si="17"/>
        <v>36.839714698960066</v>
      </c>
      <c r="AB35" s="16">
        <f t="shared" si="18"/>
        <v>0</v>
      </c>
      <c r="AC35" s="16">
        <f t="shared" si="19"/>
        <v>0</v>
      </c>
      <c r="AD35" s="16">
        <f t="shared" si="70"/>
        <v>0</v>
      </c>
      <c r="AE35" s="16">
        <f t="shared" si="71"/>
        <v>0</v>
      </c>
      <c r="AF35" s="16"/>
      <c r="AG35" s="9" t="s">
        <v>145</v>
      </c>
      <c r="AH35" s="9" t="s">
        <v>145</v>
      </c>
      <c r="AI35" s="9" t="s">
        <v>145</v>
      </c>
      <c r="AJ35" s="9" t="s">
        <v>145</v>
      </c>
      <c r="AK35" s="9" t="s">
        <v>145</v>
      </c>
      <c r="AL35" s="9" t="s">
        <v>145</v>
      </c>
      <c r="AM35" s="9" t="s">
        <v>145</v>
      </c>
      <c r="AN35" s="9" t="s">
        <v>145</v>
      </c>
      <c r="AO35" s="9" t="s">
        <v>145</v>
      </c>
      <c r="AP35" s="9" t="s">
        <v>145</v>
      </c>
      <c r="AQ35" s="9" t="s">
        <v>145</v>
      </c>
      <c r="AR35" s="9" t="s">
        <v>145</v>
      </c>
      <c r="AS35" s="9" t="s">
        <v>145</v>
      </c>
      <c r="AT35" s="9" t="s">
        <v>145</v>
      </c>
      <c r="AU35" s="9" t="s">
        <v>145</v>
      </c>
      <c r="AV35" s="13" t="s">
        <v>145</v>
      </c>
      <c r="AW35" s="13" t="s">
        <v>145</v>
      </c>
      <c r="AX35" s="13" t="s">
        <v>145</v>
      </c>
      <c r="AY35" s="13" t="s">
        <v>145</v>
      </c>
      <c r="AZ35" s="9" t="s">
        <v>145</v>
      </c>
      <c r="BA35" s="9" t="s">
        <v>145</v>
      </c>
      <c r="BB35" s="9" t="s">
        <v>145</v>
      </c>
      <c r="BC35" s="9" t="s">
        <v>145</v>
      </c>
      <c r="BD35" s="9" t="s">
        <v>145</v>
      </c>
      <c r="BE35" s="9" t="s">
        <v>145</v>
      </c>
      <c r="BF35" s="9" t="s">
        <v>145</v>
      </c>
      <c r="BG35" s="9" t="s">
        <v>145</v>
      </c>
      <c r="BH35" s="9" t="s">
        <v>145</v>
      </c>
      <c r="BI35" s="9" t="s">
        <v>145</v>
      </c>
      <c r="BJ35" s="9" t="s">
        <v>145</v>
      </c>
      <c r="BK35" s="9" t="s">
        <v>145</v>
      </c>
      <c r="BL35" s="9" t="s">
        <v>145</v>
      </c>
      <c r="BM35" s="9" t="s">
        <v>145</v>
      </c>
      <c r="BN35" s="9" t="s">
        <v>145</v>
      </c>
      <c r="BO35" s="9" t="s">
        <v>145</v>
      </c>
      <c r="BP35" s="9" t="s">
        <v>145</v>
      </c>
      <c r="BQ35" s="9" t="s">
        <v>145</v>
      </c>
      <c r="BR35" s="9" t="s">
        <v>145</v>
      </c>
      <c r="BS35" s="9" t="s">
        <v>145</v>
      </c>
      <c r="BT35" s="9" t="s">
        <v>145</v>
      </c>
      <c r="BU35" s="9" t="s">
        <v>145</v>
      </c>
      <c r="BV35" s="9" t="s">
        <v>145</v>
      </c>
      <c r="BW35" s="9" t="s">
        <v>145</v>
      </c>
      <c r="BX35" s="9" t="s">
        <v>145</v>
      </c>
      <c r="BY35" s="9" t="s">
        <v>145</v>
      </c>
      <c r="BZ35" s="9" t="s">
        <v>145</v>
      </c>
      <c r="CA35" s="9"/>
      <c r="CB35" s="9"/>
      <c r="CC35" s="9"/>
      <c r="CD35" s="9"/>
      <c r="CF35" s="52">
        <f t="shared" si="20"/>
        <v>5503</v>
      </c>
      <c r="CG35" s="78">
        <f t="shared" si="21"/>
        <v>2740.2803311867524</v>
      </c>
      <c r="CH35" s="73">
        <f t="shared" si="22"/>
        <v>1663.0478012879487</v>
      </c>
      <c r="CI35" s="73">
        <f t="shared" si="23"/>
        <v>29.26</v>
      </c>
      <c r="CJ35" s="73">
        <f t="shared" si="24"/>
        <v>743.89387304507829</v>
      </c>
      <c r="CK35" s="73">
        <f t="shared" si="25"/>
        <v>330.55455381784731</v>
      </c>
      <c r="CL35" s="73">
        <f t="shared" si="26"/>
        <v>1110.4135985533455</v>
      </c>
      <c r="CM35" s="73">
        <f t="shared" si="27"/>
        <v>3856.9695999999999</v>
      </c>
      <c r="CN35" s="73">
        <f t="shared" si="28"/>
        <v>3976.7578331900258</v>
      </c>
      <c r="CO35" s="73">
        <f t="shared" si="29"/>
        <v>43.992433361994841</v>
      </c>
      <c r="CP35" s="73">
        <f t="shared" si="30"/>
        <v>27.352131147540984</v>
      </c>
      <c r="CQ35" s="73">
        <f t="shared" si="31"/>
        <v>39.271538461538462</v>
      </c>
      <c r="CR35" s="73">
        <f t="shared" si="32"/>
        <v>18.356923076923078</v>
      </c>
      <c r="CS35" s="73">
        <f t="shared" si="33"/>
        <v>21.513846153846153</v>
      </c>
      <c r="CT35" s="73">
        <f t="shared" si="34"/>
        <v>48.566923076923075</v>
      </c>
      <c r="CU35" s="73">
        <f t="shared" si="35"/>
        <v>35.281538461538467</v>
      </c>
      <c r="CV35" s="73">
        <f t="shared" si="36"/>
        <v>1695.9483587140439</v>
      </c>
      <c r="CW35" s="73">
        <f t="shared" si="37"/>
        <v>17.53846153846154</v>
      </c>
      <c r="CX35" s="73">
        <f t="shared" si="38"/>
        <v>13.381658206429782</v>
      </c>
      <c r="CY35" s="73">
        <f t="shared" si="39"/>
        <v>12.929001692047377</v>
      </c>
      <c r="CZ35" s="80">
        <f t="shared" si="40"/>
        <v>797.86368866328269</v>
      </c>
      <c r="DA35" s="80">
        <f t="shared" si="41"/>
        <v>8.9422527944969907</v>
      </c>
      <c r="DB35" s="80">
        <f t="shared" si="42"/>
        <v>20.030050761421322</v>
      </c>
      <c r="DC35" s="80">
        <f t="shared" si="43"/>
        <v>17.964805414551609</v>
      </c>
      <c r="DD35" s="80">
        <f t="shared" si="44"/>
        <v>21.64263959390863</v>
      </c>
      <c r="DE35" s="80">
        <f t="shared" si="45"/>
        <v>20.822199661590524</v>
      </c>
      <c r="DF35" s="80">
        <f t="shared" si="74"/>
        <v>21.274856175972928</v>
      </c>
      <c r="DG35" s="80">
        <f t="shared" si="47"/>
        <v>21.953840947546531</v>
      </c>
      <c r="DH35" s="80">
        <f t="shared" si="48"/>
        <v>21.388020304568528</v>
      </c>
      <c r="DI35" s="80">
        <f t="shared" si="49"/>
        <v>21.579646166807077</v>
      </c>
      <c r="DJ35" s="80">
        <f t="shared" si="50"/>
        <v>15.277157360406093</v>
      </c>
      <c r="DK35" s="80">
        <f t="shared" si="51"/>
        <v>18.672081218274112</v>
      </c>
      <c r="DL35" s="80">
        <f t="shared" si="52"/>
        <v>18.38917089678511</v>
      </c>
      <c r="DM35" s="80">
        <f t="shared" si="53"/>
        <v>15.560067681895095</v>
      </c>
      <c r="DN35" s="80">
        <f t="shared" si="54"/>
        <v>21.246565143824025</v>
      </c>
      <c r="DO35" s="80">
        <f t="shared" si="55"/>
        <v>21.953840947546531</v>
      </c>
      <c r="DP35" s="80">
        <f t="shared" si="56"/>
        <v>22.067005076142134</v>
      </c>
      <c r="DQ35" s="80">
        <f t="shared" si="57"/>
        <v>21.289001692047378</v>
      </c>
      <c r="DR35" s="80">
        <f t="shared" si="58"/>
        <v>18.884263959390861</v>
      </c>
      <c r="DS35" s="80">
        <f t="shared" si="59"/>
        <v>22.364060913705586</v>
      </c>
      <c r="DT35" s="80">
        <f t="shared" si="60"/>
        <v>20.426125211505923</v>
      </c>
      <c r="DU35" s="80">
        <f t="shared" si="61"/>
        <v>23.410829103214891</v>
      </c>
      <c r="DV35" s="80">
        <f t="shared" si="62"/>
        <v>21.260710659898479</v>
      </c>
      <c r="DW35" s="80">
        <f t="shared" si="63"/>
        <v>21.388020304568528</v>
      </c>
      <c r="DX35" s="80">
        <f t="shared" si="64"/>
        <v>2051.8266111573689</v>
      </c>
      <c r="DY35" s="80">
        <f t="shared" si="65"/>
        <v>278.21401015228429</v>
      </c>
      <c r="DZ35" s="80">
        <f t="shared" si="66"/>
        <v>2302.1769392173182</v>
      </c>
      <c r="EA35" s="80">
        <f t="shared" si="67"/>
        <v>0</v>
      </c>
      <c r="EB35" s="80">
        <f t="shared" si="68"/>
        <v>0</v>
      </c>
      <c r="EC35" s="80">
        <f t="shared" si="69"/>
        <v>0</v>
      </c>
    </row>
    <row r="36" spans="1:133" ht="10" customHeight="1">
      <c r="A36" s="9">
        <f t="shared" si="73"/>
        <v>33</v>
      </c>
      <c r="B36" s="61">
        <v>36362</v>
      </c>
      <c r="C36" s="62">
        <v>1179145</v>
      </c>
      <c r="D36" s="29">
        <f>BM165</f>
        <v>62.210526315789473</v>
      </c>
      <c r="E36" s="62">
        <f t="shared" si="72"/>
        <v>1100</v>
      </c>
      <c r="F36" s="72">
        <f t="shared" si="2"/>
        <v>17.681895093062607</v>
      </c>
      <c r="H36" s="304"/>
      <c r="I36" s="9">
        <v>5504</v>
      </c>
      <c r="J36" s="134" t="s">
        <v>153</v>
      </c>
      <c r="K36" s="7">
        <v>23558</v>
      </c>
      <c r="L36" s="7">
        <v>39114</v>
      </c>
      <c r="M36" s="16">
        <v>192</v>
      </c>
      <c r="N36" s="16">
        <v>38</v>
      </c>
      <c r="O36" s="31">
        <f t="shared" si="3"/>
        <v>1</v>
      </c>
      <c r="P36" s="135">
        <f t="shared" si="8"/>
        <v>192</v>
      </c>
      <c r="Q36" s="135">
        <f t="shared" si="9"/>
        <v>38</v>
      </c>
      <c r="R36" s="135"/>
      <c r="S36" s="135">
        <v>0</v>
      </c>
      <c r="T36" s="101">
        <f t="shared" si="10"/>
        <v>23660.598809129369</v>
      </c>
      <c r="U36" s="157">
        <f t="shared" si="11"/>
        <v>0.98585828371372364</v>
      </c>
      <c r="V36" s="72">
        <f t="shared" si="12"/>
        <v>94.642395236517473</v>
      </c>
      <c r="W36" s="18">
        <f t="shared" si="13"/>
        <v>1.2303511380747272</v>
      </c>
      <c r="X36" s="18">
        <f t="shared" si="14"/>
        <v>6.8271953603949664E-2</v>
      </c>
      <c r="Y36" s="18">
        <f t="shared" si="15"/>
        <v>6.8271953603949664E-2</v>
      </c>
      <c r="Z36" s="16">
        <f t="shared" si="16"/>
        <v>190.86132255627103</v>
      </c>
      <c r="AA36" s="16">
        <f t="shared" si="17"/>
        <v>36.769648861925276</v>
      </c>
      <c r="AB36" s="16">
        <f t="shared" si="18"/>
        <v>0</v>
      </c>
      <c r="AC36" s="16">
        <f t="shared" si="19"/>
        <v>0</v>
      </c>
      <c r="AD36" s="16">
        <f t="shared" si="70"/>
        <v>0</v>
      </c>
      <c r="AE36" s="16">
        <f t="shared" si="71"/>
        <v>0</v>
      </c>
      <c r="AF36" s="16"/>
      <c r="AG36" s="9" t="s">
        <v>237</v>
      </c>
      <c r="AH36" s="9" t="s">
        <v>146</v>
      </c>
      <c r="AI36" s="9" t="s">
        <v>146</v>
      </c>
      <c r="AJ36" s="9" t="s">
        <v>146</v>
      </c>
      <c r="AK36" s="9" t="s">
        <v>146</v>
      </c>
      <c r="AL36" s="9" t="s">
        <v>146</v>
      </c>
      <c r="AM36" s="9" t="s">
        <v>146</v>
      </c>
      <c r="AN36" s="9" t="s">
        <v>146</v>
      </c>
      <c r="AO36" s="9" t="s">
        <v>146</v>
      </c>
      <c r="AP36" s="9" t="s">
        <v>146</v>
      </c>
      <c r="AQ36" s="9" t="s">
        <v>146</v>
      </c>
      <c r="AR36" s="9" t="s">
        <v>146</v>
      </c>
      <c r="AS36" s="9" t="s">
        <v>146</v>
      </c>
      <c r="AT36" s="9" t="s">
        <v>146</v>
      </c>
      <c r="AU36" s="9" t="s">
        <v>146</v>
      </c>
      <c r="AV36" s="13" t="s">
        <v>146</v>
      </c>
      <c r="AW36" s="13" t="s">
        <v>146</v>
      </c>
      <c r="AX36" s="13" t="s">
        <v>146</v>
      </c>
      <c r="AY36" s="13" t="s">
        <v>146</v>
      </c>
      <c r="AZ36" s="9" t="s">
        <v>146</v>
      </c>
      <c r="BA36" s="9" t="s">
        <v>146</v>
      </c>
      <c r="BB36" s="9" t="s">
        <v>146</v>
      </c>
      <c r="BC36" s="9" t="s">
        <v>146</v>
      </c>
      <c r="BD36" s="9" t="s">
        <v>146</v>
      </c>
      <c r="BE36" s="9" t="s">
        <v>146</v>
      </c>
      <c r="BF36" s="9" t="s">
        <v>146</v>
      </c>
      <c r="BG36" s="9" t="s">
        <v>146</v>
      </c>
      <c r="BH36" s="9" t="s">
        <v>146</v>
      </c>
      <c r="BI36" s="9" t="s">
        <v>146</v>
      </c>
      <c r="BJ36" s="9" t="s">
        <v>146</v>
      </c>
      <c r="BK36" s="9"/>
      <c r="BL36" s="9" t="s">
        <v>41</v>
      </c>
      <c r="BM36" s="9" t="s">
        <v>41</v>
      </c>
      <c r="BN36" s="9" t="s">
        <v>41</v>
      </c>
      <c r="BO36" s="9" t="s">
        <v>41</v>
      </c>
      <c r="BP36" s="9" t="s">
        <v>41</v>
      </c>
      <c r="BQ36" s="9" t="s">
        <v>41</v>
      </c>
      <c r="BR36" s="9" t="s">
        <v>41</v>
      </c>
      <c r="BS36" s="9" t="s">
        <v>41</v>
      </c>
      <c r="BT36" s="9" t="s">
        <v>41</v>
      </c>
      <c r="BU36" s="9" t="s">
        <v>41</v>
      </c>
      <c r="BV36" s="9" t="s">
        <v>41</v>
      </c>
      <c r="BW36" s="9" t="s">
        <v>41</v>
      </c>
      <c r="BX36" s="9" t="s">
        <v>41</v>
      </c>
      <c r="BY36" s="9" t="s">
        <v>41</v>
      </c>
      <c r="BZ36" s="9" t="s">
        <v>41</v>
      </c>
      <c r="CA36" s="9"/>
      <c r="CB36" s="9"/>
      <c r="CC36" s="9"/>
      <c r="CD36" s="9"/>
      <c r="CF36" s="52">
        <f t="shared" si="20"/>
        <v>5504</v>
      </c>
      <c r="CG36" s="78">
        <f t="shared" si="21"/>
        <v>4106.3723553817845</v>
      </c>
      <c r="CH36" s="73">
        <f t="shared" si="22"/>
        <v>1663.0478012879487</v>
      </c>
      <c r="CI36" s="73">
        <f t="shared" si="23"/>
        <v>29.26</v>
      </c>
      <c r="CJ36" s="73">
        <f t="shared" si="24"/>
        <v>743.89387304507829</v>
      </c>
      <c r="CK36" s="73">
        <f t="shared" si="25"/>
        <v>330.55455381784731</v>
      </c>
      <c r="CL36" s="73">
        <f t="shared" si="26"/>
        <v>1110.4135985533455</v>
      </c>
      <c r="CM36" s="73">
        <f t="shared" si="27"/>
        <v>3856.9695999999999</v>
      </c>
      <c r="CN36" s="73">
        <f t="shared" si="28"/>
        <v>3976.7578331900258</v>
      </c>
      <c r="CO36" s="73">
        <f t="shared" si="29"/>
        <v>43.992433361994841</v>
      </c>
      <c r="CP36" s="73">
        <f t="shared" si="30"/>
        <v>27.352131147540984</v>
      </c>
      <c r="CQ36" s="73">
        <f t="shared" si="31"/>
        <v>39.271538461538462</v>
      </c>
      <c r="CR36" s="73">
        <f t="shared" si="32"/>
        <v>18.356923076923078</v>
      </c>
      <c r="CS36" s="73">
        <f t="shared" si="33"/>
        <v>21.513846153846153</v>
      </c>
      <c r="CT36" s="73">
        <f t="shared" si="34"/>
        <v>48.566923076923075</v>
      </c>
      <c r="CU36" s="73">
        <f t="shared" si="35"/>
        <v>35.281538461538467</v>
      </c>
      <c r="CV36" s="73">
        <f t="shared" si="36"/>
        <v>1695.9483587140439</v>
      </c>
      <c r="CW36" s="73">
        <f t="shared" si="37"/>
        <v>17.53846153846154</v>
      </c>
      <c r="CX36" s="73">
        <f t="shared" si="38"/>
        <v>13.381658206429782</v>
      </c>
      <c r="CY36" s="73">
        <f t="shared" si="39"/>
        <v>12.929001692047377</v>
      </c>
      <c r="CZ36" s="80">
        <f t="shared" si="40"/>
        <v>797.86368866328269</v>
      </c>
      <c r="DA36" s="80">
        <f t="shared" si="41"/>
        <v>8.9422527944969907</v>
      </c>
      <c r="DB36" s="80">
        <f t="shared" si="42"/>
        <v>20.030050761421322</v>
      </c>
      <c r="DC36" s="80">
        <f t="shared" si="43"/>
        <v>17.964805414551609</v>
      </c>
      <c r="DD36" s="80">
        <f t="shared" si="44"/>
        <v>21.64263959390863</v>
      </c>
      <c r="DE36" s="80">
        <f t="shared" si="45"/>
        <v>20.822199661590524</v>
      </c>
      <c r="DF36" s="80">
        <f t="shared" si="74"/>
        <v>21.274856175972928</v>
      </c>
      <c r="DG36" s="80">
        <f t="shared" si="47"/>
        <v>21.953840947546531</v>
      </c>
      <c r="DH36" s="80">
        <f t="shared" si="48"/>
        <v>21.388020304568528</v>
      </c>
      <c r="DI36" s="80">
        <f t="shared" si="49"/>
        <v>21.579646166807077</v>
      </c>
      <c r="DJ36" s="80">
        <f t="shared" si="50"/>
        <v>15.277157360406093</v>
      </c>
      <c r="DK36" s="80">
        <f t="shared" si="51"/>
        <v>0</v>
      </c>
      <c r="DL36" s="80">
        <f t="shared" si="52"/>
        <v>18.38917089678511</v>
      </c>
      <c r="DM36" s="80">
        <f t="shared" si="53"/>
        <v>15.560067681895095</v>
      </c>
      <c r="DN36" s="80">
        <f t="shared" si="54"/>
        <v>21.246565143824025</v>
      </c>
      <c r="DO36" s="80">
        <f t="shared" si="55"/>
        <v>21.953840947546531</v>
      </c>
      <c r="DP36" s="80">
        <f t="shared" si="56"/>
        <v>22.067005076142134</v>
      </c>
      <c r="DQ36" s="80">
        <f t="shared" si="57"/>
        <v>21.289001692047378</v>
      </c>
      <c r="DR36" s="80">
        <f t="shared" si="58"/>
        <v>18.884263959390861</v>
      </c>
      <c r="DS36" s="80">
        <f t="shared" si="59"/>
        <v>22.364060913705586</v>
      </c>
      <c r="DT36" s="80">
        <f t="shared" si="60"/>
        <v>20.426125211505923</v>
      </c>
      <c r="DU36" s="80">
        <f t="shared" si="61"/>
        <v>23.410829103214891</v>
      </c>
      <c r="DV36" s="80">
        <f t="shared" si="62"/>
        <v>21.260710659898479</v>
      </c>
      <c r="DW36" s="80">
        <f t="shared" si="63"/>
        <v>21.388020304568528</v>
      </c>
      <c r="DX36" s="80">
        <f t="shared" si="64"/>
        <v>2051.8266111573689</v>
      </c>
      <c r="DY36" s="80">
        <f t="shared" si="65"/>
        <v>278.21401015228429</v>
      </c>
      <c r="DZ36" s="80">
        <f t="shared" si="66"/>
        <v>2302.1769392173182</v>
      </c>
      <c r="EA36" s="80">
        <f t="shared" si="67"/>
        <v>0</v>
      </c>
      <c r="EB36" s="80">
        <f t="shared" si="68"/>
        <v>0</v>
      </c>
      <c r="EC36" s="80">
        <f t="shared" si="69"/>
        <v>0</v>
      </c>
    </row>
    <row r="37" spans="1:133" ht="10" customHeight="1">
      <c r="A37" s="9">
        <f t="shared" si="73"/>
        <v>34</v>
      </c>
      <c r="B37" s="61">
        <v>36363</v>
      </c>
      <c r="C37" s="62">
        <v>1180245</v>
      </c>
      <c r="D37" s="29">
        <f>BN165</f>
        <v>62.210526315789473</v>
      </c>
      <c r="E37" s="62">
        <f t="shared" si="72"/>
        <v>1502</v>
      </c>
      <c r="F37" s="72">
        <f t="shared" si="2"/>
        <v>24.143824027072757</v>
      </c>
      <c r="H37" s="304"/>
      <c r="I37" s="9">
        <v>5506</v>
      </c>
      <c r="J37" s="134" t="s">
        <v>153</v>
      </c>
      <c r="K37" s="7">
        <v>23558</v>
      </c>
      <c r="L37" s="7">
        <v>39115</v>
      </c>
      <c r="M37" s="16">
        <v>191</v>
      </c>
      <c r="N37" s="16">
        <v>38</v>
      </c>
      <c r="O37" s="31">
        <f t="shared" si="3"/>
        <v>1</v>
      </c>
      <c r="P37" s="135">
        <f t="shared" si="8"/>
        <v>191</v>
      </c>
      <c r="Q37" s="135">
        <f t="shared" si="9"/>
        <v>38</v>
      </c>
      <c r="R37" s="135"/>
      <c r="S37" s="135">
        <v>0</v>
      </c>
      <c r="T37" s="101">
        <f t="shared" si="10"/>
        <v>22313.178866152615</v>
      </c>
      <c r="U37" s="157">
        <f t="shared" si="11"/>
        <v>0.9297157860896923</v>
      </c>
      <c r="V37" s="72">
        <f t="shared" si="12"/>
        <v>89.252715464610461</v>
      </c>
      <c r="W37" s="18">
        <f t="shared" si="13"/>
        <v>1.1602853010399359</v>
      </c>
      <c r="X37" s="18">
        <f t="shared" si="14"/>
        <v>6.4482121930970346E-2</v>
      </c>
      <c r="Y37" s="18">
        <f t="shared" si="15"/>
        <v>6.4482121930970346E-2</v>
      </c>
      <c r="Z37" s="16">
        <f t="shared" si="16"/>
        <v>189.92606966616427</v>
      </c>
      <c r="AA37" s="16">
        <f t="shared" si="17"/>
        <v>36.839714698960066</v>
      </c>
      <c r="AB37" s="16">
        <f t="shared" si="18"/>
        <v>0</v>
      </c>
      <c r="AC37" s="16">
        <f t="shared" si="19"/>
        <v>0</v>
      </c>
      <c r="AD37" s="16">
        <f t="shared" si="70"/>
        <v>0</v>
      </c>
      <c r="AE37" s="16">
        <f t="shared" si="71"/>
        <v>0</v>
      </c>
      <c r="AF37" s="16"/>
      <c r="AG37" s="9" t="s">
        <v>147</v>
      </c>
      <c r="AH37" s="9" t="s">
        <v>147</v>
      </c>
      <c r="AI37" s="9" t="s">
        <v>147</v>
      </c>
      <c r="AJ37" s="9" t="s">
        <v>147</v>
      </c>
      <c r="AK37" s="9" t="s">
        <v>147</v>
      </c>
      <c r="AL37" s="9" t="s">
        <v>147</v>
      </c>
      <c r="AM37" s="9" t="s">
        <v>147</v>
      </c>
      <c r="AN37" s="9" t="s">
        <v>147</v>
      </c>
      <c r="AO37" s="9" t="s">
        <v>147</v>
      </c>
      <c r="AP37" s="9" t="s">
        <v>147</v>
      </c>
      <c r="AQ37" s="9" t="s">
        <v>147</v>
      </c>
      <c r="AR37" s="9" t="s">
        <v>147</v>
      </c>
      <c r="AS37" s="9" t="s">
        <v>147</v>
      </c>
      <c r="AT37" s="9" t="s">
        <v>147</v>
      </c>
      <c r="AU37" s="9" t="s">
        <v>147</v>
      </c>
      <c r="AV37" s="13" t="s">
        <v>147</v>
      </c>
      <c r="AW37" s="13" t="s">
        <v>147</v>
      </c>
      <c r="AX37" s="13" t="s">
        <v>147</v>
      </c>
      <c r="AY37" s="13" t="s">
        <v>147</v>
      </c>
      <c r="AZ37" s="9" t="s">
        <v>147</v>
      </c>
      <c r="BA37" s="9" t="s">
        <v>147</v>
      </c>
      <c r="BB37" s="9" t="s">
        <v>147</v>
      </c>
      <c r="BC37" s="9" t="s">
        <v>147</v>
      </c>
      <c r="BD37" s="9" t="s">
        <v>147</v>
      </c>
      <c r="BE37" s="9" t="s">
        <v>147</v>
      </c>
      <c r="BF37" s="9" t="s">
        <v>147</v>
      </c>
      <c r="BG37" s="9" t="s">
        <v>147</v>
      </c>
      <c r="BH37" s="9" t="s">
        <v>147</v>
      </c>
      <c r="BI37" s="9" t="s">
        <v>147</v>
      </c>
      <c r="BJ37" s="9" t="s">
        <v>147</v>
      </c>
      <c r="BK37" s="9" t="s">
        <v>147</v>
      </c>
      <c r="BL37" s="9" t="s">
        <v>147</v>
      </c>
      <c r="BM37" s="9" t="s">
        <v>147</v>
      </c>
      <c r="BN37" s="9" t="s">
        <v>147</v>
      </c>
      <c r="BO37" s="9" t="s">
        <v>147</v>
      </c>
      <c r="BP37" s="9" t="s">
        <v>147</v>
      </c>
      <c r="BQ37" s="9" t="s">
        <v>147</v>
      </c>
      <c r="BR37" s="9" t="s">
        <v>147</v>
      </c>
      <c r="BS37" s="9" t="s">
        <v>147</v>
      </c>
      <c r="BT37" s="9" t="s">
        <v>147</v>
      </c>
      <c r="BU37" s="9" t="s">
        <v>147</v>
      </c>
      <c r="BV37" s="9" t="s">
        <v>147</v>
      </c>
      <c r="BW37" s="9" t="s">
        <v>147</v>
      </c>
      <c r="BX37" s="9" t="s">
        <v>147</v>
      </c>
      <c r="BY37" s="9" t="s">
        <v>147</v>
      </c>
      <c r="BZ37" s="9" t="s">
        <v>147</v>
      </c>
      <c r="CA37" s="9"/>
      <c r="CB37" s="9"/>
      <c r="CC37" s="9"/>
      <c r="CD37" s="9"/>
      <c r="CF37" s="52">
        <f t="shared" si="20"/>
        <v>5506</v>
      </c>
      <c r="CG37" s="78">
        <f t="shared" ref="CG37:CG71" si="75">IF(AG37="",0,O37*$CG$2*VLOOKUP(LEFT(AG37),$B$74:$C$78,2))</f>
        <v>2740.2803311867524</v>
      </c>
      <c r="CH37" s="73">
        <f t="shared" ref="CH37:CH71" si="76">IF(AH37="",0,$O37*CH$2*VLOOKUP(LEFT(AH37),$B$74:$C$78,2))</f>
        <v>1663.0478012879487</v>
      </c>
      <c r="CI37" s="73">
        <f t="shared" ref="CI37:CI71" si="77">IF(AI37="",0,$O37*CI$2*VLOOKUP(LEFT(AI37),$B$74:$C$78,2))</f>
        <v>29.26</v>
      </c>
      <c r="CJ37" s="73">
        <f t="shared" ref="CJ37:CJ71" si="78">IF(AJ37="",0,$O37*CJ$2*VLOOKUP(LEFT(AJ37),$B$74:$C$78,2))</f>
        <v>743.89387304507829</v>
      </c>
      <c r="CK37" s="73">
        <f t="shared" ref="CK37:CK71" si="79">IF(AK37="",0,$O37*CK$2*VLOOKUP(LEFT(AK37),$B$74:$C$78,2))</f>
        <v>330.55455381784731</v>
      </c>
      <c r="CL37" s="73">
        <f t="shared" ref="CL37:CL71" si="80">IF(AL37="",0,$O37*CL$2*VLOOKUP(LEFT(AL37),$B$74:$C$78,2))</f>
        <v>1110.4135985533455</v>
      </c>
      <c r="CM37" s="73">
        <f t="shared" ref="CM37:CM71" si="81">IF(AM37="",0,$O37*CM$2*VLOOKUP(LEFT(AM37),$B$74:$C$78,2))</f>
        <v>3856.9695999999999</v>
      </c>
      <c r="CN37" s="73">
        <f t="shared" ref="CN37:CN71" si="82">IF(AN37="",0,$O37*CN$2*VLOOKUP(LEFT(AN37),$B$74:$C$78,2))</f>
        <v>3976.7578331900258</v>
      </c>
      <c r="CO37" s="73">
        <f t="shared" ref="CO37:CO71" si="83">IF(AO37="",0,$O37*CO$2*VLOOKUP(LEFT(AO37),$B$74:$C$78,2))</f>
        <v>43.992433361994841</v>
      </c>
      <c r="CP37" s="73">
        <f t="shared" ref="CP37:CP71" si="84">IF(AP37="",0,$O37*CP$2*VLOOKUP(LEFT(AP37),$B$74:$C$78,2))</f>
        <v>27.352131147540984</v>
      </c>
      <c r="CQ37" s="73">
        <f t="shared" ref="CQ37:CQ71" si="85">IF(AQ37="",0,$O37*CQ$2*VLOOKUP(LEFT(AQ37),$B$74:$C$78,2))</f>
        <v>39.271538461538462</v>
      </c>
      <c r="CR37" s="73">
        <f t="shared" ref="CR37:CR71" si="86">IF(AR37="",0,$O37*CR$2*VLOOKUP(LEFT(AR37),$B$74:$C$78,2))</f>
        <v>18.356923076923078</v>
      </c>
      <c r="CS37" s="73">
        <f t="shared" ref="CS37:CS71" si="87">IF(AS37="",0,$O37*CS$2*VLOOKUP(LEFT(AS37),$B$74:$C$78,2))</f>
        <v>21.513846153846153</v>
      </c>
      <c r="CT37" s="73">
        <f t="shared" ref="CT37:CT71" si="88">IF(AT37="",0,$O37*CT$2*VLOOKUP(LEFT(AT37),$B$74:$C$78,2))</f>
        <v>48.566923076923075</v>
      </c>
      <c r="CU37" s="73">
        <f t="shared" ref="CU37:CU71" si="89">IF(AU37="",0,$O37*CU$2*VLOOKUP(LEFT(AU37),$B$74:$C$78,2))</f>
        <v>35.281538461538467</v>
      </c>
      <c r="CV37" s="73">
        <f t="shared" ref="CV37:CV71" si="90">IF(AV37="",0,$O37*CV$2*VLOOKUP(LEFT(AV37),$B$74:$C$78,2))</f>
        <v>1695.9483587140439</v>
      </c>
      <c r="CW37" s="73">
        <f t="shared" ref="CW37:CW71" si="91">IF(AW37="",0,$O37*CW$2*VLOOKUP(LEFT(AW37),$B$74:$C$78,2))</f>
        <v>17.53846153846154</v>
      </c>
      <c r="CX37" s="73">
        <f t="shared" ref="CX37:CX71" si="92">IF(AX37="",0,$O37*CX$2*VLOOKUP(LEFT(AX37),$B$74:$C$78,2))</f>
        <v>13.381658206429782</v>
      </c>
      <c r="CY37" s="73">
        <f t="shared" ref="CY37:CY71" si="93">IF(AY37="",0,$O37*CY$2*VLOOKUP(LEFT(AY37),$B$74:$C$78,2))</f>
        <v>12.929001692047377</v>
      </c>
      <c r="CZ37" s="80">
        <f t="shared" ref="CZ37:CZ71" si="94">IF(AZ37="",0,$O37*CZ$2*VLOOKUP(LEFT(AZ37),$B$74:$C$78,2))</f>
        <v>797.86368866328269</v>
      </c>
      <c r="DA37" s="80">
        <f t="shared" ref="DA37:DA71" si="95">IF(BA37="",0,$O37*DA$2*VLOOKUP(LEFT(BA37),$B$74:$C$78,2))</f>
        <v>8.9422527944969907</v>
      </c>
      <c r="DB37" s="80">
        <f t="shared" ref="DB37:DB71" si="96">IF(BB37="",0,$O37*DB$2*VLOOKUP(LEFT(BB37),$B$74:$C$78,2))</f>
        <v>20.030050761421322</v>
      </c>
      <c r="DC37" s="80">
        <f t="shared" ref="DC37:DC71" si="97">IF(BC37="",0,$O37*DC$2*VLOOKUP(LEFT(BC37),$B$74:$C$78,2))</f>
        <v>17.964805414551609</v>
      </c>
      <c r="DD37" s="80">
        <f t="shared" ref="DD37:DD71" si="98">IF(BD37="",0,$O37*DD$2*VLOOKUP(LEFT(BD37),$B$74:$C$78,2))</f>
        <v>21.64263959390863</v>
      </c>
      <c r="DE37" s="80">
        <f t="shared" ref="DE37:DE71" si="99">IF(BE37="",0,$O37*DE$2*VLOOKUP(LEFT(BE37),$B$74:$C$78,2))</f>
        <v>20.822199661590524</v>
      </c>
      <c r="DF37" s="80">
        <f t="shared" si="74"/>
        <v>21.274856175972928</v>
      </c>
      <c r="DG37" s="80">
        <f t="shared" ref="DG37:DG71" si="100">IF(BG37="",0,$O37*DG$2*VLOOKUP(LEFT(BG37),$B$74:$C$78,2))</f>
        <v>21.953840947546531</v>
      </c>
      <c r="DH37" s="80">
        <f t="shared" ref="DH37:DH71" si="101">IF(BH37="",0,$O37*DH$2*VLOOKUP(LEFT(BH37),$B$74:$C$78,2))</f>
        <v>21.388020304568528</v>
      </c>
      <c r="DI37" s="80">
        <f t="shared" ref="DI37:DI71" si="102">IF(BI37="",0,$O37*DI$2*VLOOKUP(LEFT(BI37),$B$74:$C$78,2))</f>
        <v>21.579646166807077</v>
      </c>
      <c r="DJ37" s="80">
        <f t="shared" ref="DJ37:DJ71" si="103">IF(BJ37="",0,$O37*DJ$2*VLOOKUP(LEFT(BJ37),$B$74:$C$78,2))</f>
        <v>15.277157360406093</v>
      </c>
      <c r="DK37" s="80">
        <f t="shared" ref="DK37:DK71" si="104">IF(BK37="",0,$O37*DK$2*VLOOKUP(LEFT(BK37),$B$74:$C$78,2))</f>
        <v>18.672081218274112</v>
      </c>
      <c r="DL37" s="80">
        <f t="shared" ref="DL37:DL71" si="105">IF(BL37="",0,$O37*DL$2*VLOOKUP(LEFT(BL37),$B$74:$C$78,2))</f>
        <v>18.38917089678511</v>
      </c>
      <c r="DM37" s="80">
        <f t="shared" ref="DM37:DM71" si="106">IF(BM37="",0,$O37*DM$2*VLOOKUP(LEFT(BM37),$B$74:$C$78,2))</f>
        <v>15.560067681895095</v>
      </c>
      <c r="DN37" s="80">
        <f t="shared" ref="DN37:DN71" si="107">IF(BN37="",0,$O37*DN$2*VLOOKUP(LEFT(BN37),$B$74:$C$78,2))</f>
        <v>21.246565143824025</v>
      </c>
      <c r="DO37" s="80">
        <f t="shared" ref="DO37:DO71" si="108">IF(BO37="",0,$O37*DO$2*VLOOKUP(LEFT(BO37),$B$74:$C$78,2))</f>
        <v>21.953840947546531</v>
      </c>
      <c r="DP37" s="80">
        <f t="shared" ref="DP37:DP71" si="109">IF(BP37="",0,$O37*DP$2*VLOOKUP(LEFT(BP37),$B$74:$C$78,2))</f>
        <v>22.067005076142134</v>
      </c>
      <c r="DQ37" s="80">
        <f t="shared" ref="DQ37:DQ71" si="110">IF(BQ37="",0,$O37*DQ$2*VLOOKUP(LEFT(BQ37),$B$74:$C$78,2))</f>
        <v>21.289001692047378</v>
      </c>
      <c r="DR37" s="80">
        <f t="shared" ref="DR37:DR71" si="111">IF(BR37="",0,$O37*DR$2*VLOOKUP(LEFT(BR37),$B$74:$C$78,2))</f>
        <v>18.884263959390861</v>
      </c>
      <c r="DS37" s="80">
        <f t="shared" ref="DS37:DS71" si="112">IF(BS37="",0,$O37*DS$2*VLOOKUP(LEFT(BS37),$B$74:$C$78,2))</f>
        <v>22.364060913705586</v>
      </c>
      <c r="DT37" s="80">
        <f t="shared" ref="DT37:DT71" si="113">IF(BT37="",0,$O37*DT$2*VLOOKUP(LEFT(BT37),$B$74:$C$78,2))</f>
        <v>20.426125211505923</v>
      </c>
      <c r="DU37" s="80">
        <f t="shared" ref="DU37:DU71" si="114">IF(BU37="",0,$O37*DU$2*VLOOKUP(LEFT(BU37),$B$74:$C$78,2))</f>
        <v>23.410829103214891</v>
      </c>
      <c r="DV37" s="80">
        <f t="shared" ref="DV37:DV71" si="115">IF(BV37="",0,$O37*DV$2*VLOOKUP(LEFT(BV37),$B$74:$C$78,2))</f>
        <v>21.260710659898479</v>
      </c>
      <c r="DW37" s="80">
        <f t="shared" ref="DW37:DW71" si="116">IF(BW37="",0,$O37*DW$2*VLOOKUP(LEFT(BW37),$B$74:$C$78,2))</f>
        <v>21.388020304568528</v>
      </c>
      <c r="DX37" s="80">
        <f t="shared" ref="DX37:DX71" si="117">IF(BX37="",0,$O37*DX$2*VLOOKUP(LEFT(BX37),$B$74:$C$78,2))</f>
        <v>2051.8266111573689</v>
      </c>
      <c r="DY37" s="80">
        <f t="shared" ref="DY37:DY71" si="118">IF(BY37="",0,$O37*DY$2*VLOOKUP(LEFT(BY37),$B$74:$C$78,2))</f>
        <v>278.21401015228429</v>
      </c>
      <c r="DZ37" s="80">
        <f t="shared" ref="DZ37:DZ71" si="119">IF(BZ37="",0,$O37*DZ$2*VLOOKUP(LEFT(BZ37),$B$74:$C$78,2))</f>
        <v>2302.1769392173182</v>
      </c>
      <c r="EA37" s="80">
        <f t="shared" ref="EA37:EA71" si="120">IF(CA37="",0,$O37*EA$2*VLOOKUP(LEFT(CA37),$B$74:$C$78,2))</f>
        <v>0</v>
      </c>
      <c r="EB37" s="80">
        <f t="shared" ref="EB37:EB71" si="121">IF(CB37="",0,$O37*EB$2*VLOOKUP(LEFT(CB37),$B$74:$C$78,2))</f>
        <v>0</v>
      </c>
      <c r="EC37" s="80">
        <f t="shared" ref="EC37:EC71" si="122">IF(CC37="",0,$O37*EC$2*VLOOKUP(LEFT(CC37),$B$74:$C$78,2))</f>
        <v>0</v>
      </c>
    </row>
    <row r="38" spans="1:133" ht="10" customHeight="1">
      <c r="A38" s="9">
        <f t="shared" si="73"/>
        <v>35</v>
      </c>
      <c r="B38" s="61">
        <v>36364</v>
      </c>
      <c r="C38" s="62">
        <v>1181747</v>
      </c>
      <c r="D38" s="29">
        <f>BO165</f>
        <v>62.210526315789473</v>
      </c>
      <c r="E38" s="62">
        <f t="shared" si="72"/>
        <v>1552</v>
      </c>
      <c r="F38" s="72">
        <f t="shared" si="2"/>
        <v>24.947546531302876</v>
      </c>
      <c r="H38" s="304"/>
      <c r="I38" s="9">
        <v>5507</v>
      </c>
      <c r="J38" s="134" t="s">
        <v>153</v>
      </c>
      <c r="K38" s="7">
        <v>23558</v>
      </c>
      <c r="L38" s="7">
        <v>39116</v>
      </c>
      <c r="M38" s="16">
        <v>192</v>
      </c>
      <c r="N38" s="16">
        <v>38</v>
      </c>
      <c r="O38" s="31">
        <f t="shared" si="3"/>
        <v>1</v>
      </c>
      <c r="P38" s="135">
        <f t="shared" si="8"/>
        <v>192</v>
      </c>
      <c r="Q38" s="135">
        <f t="shared" si="9"/>
        <v>38</v>
      </c>
      <c r="R38" s="135"/>
      <c r="S38" s="135">
        <v>0</v>
      </c>
      <c r="T38" s="101">
        <f t="shared" si="10"/>
        <v>30638.251727370152</v>
      </c>
      <c r="U38" s="157">
        <f t="shared" si="11"/>
        <v>1.2765938219737565</v>
      </c>
      <c r="V38" s="72">
        <f t="shared" si="12"/>
        <v>122.55300690948062</v>
      </c>
      <c r="W38" s="18">
        <f t="shared" si="13"/>
        <v>1.5931890898232479</v>
      </c>
      <c r="X38" s="18">
        <f t="shared" si="14"/>
        <v>8.7712524499147501E-2</v>
      </c>
      <c r="Y38" s="18">
        <f t="shared" si="15"/>
        <v>8.7712524499147501E-2</v>
      </c>
      <c r="Z38" s="16">
        <f t="shared" si="16"/>
        <v>190.52621296735461</v>
      </c>
      <c r="AA38" s="16">
        <f t="shared" si="17"/>
        <v>36.406810910176752</v>
      </c>
      <c r="AB38" s="16">
        <f t="shared" si="18"/>
        <v>0</v>
      </c>
      <c r="AC38" s="16">
        <f t="shared" si="19"/>
        <v>0</v>
      </c>
      <c r="AD38" s="16">
        <f t="shared" si="70"/>
        <v>0</v>
      </c>
      <c r="AE38" s="16">
        <f t="shared" si="71"/>
        <v>0</v>
      </c>
      <c r="AF38" s="16"/>
      <c r="AG38" s="9" t="s">
        <v>85</v>
      </c>
      <c r="AH38" s="9" t="s">
        <v>85</v>
      </c>
      <c r="AI38" s="9" t="s">
        <v>85</v>
      </c>
      <c r="AJ38" s="9" t="s">
        <v>85</v>
      </c>
      <c r="AK38" s="9" t="s">
        <v>85</v>
      </c>
      <c r="AL38" s="9" t="s">
        <v>85</v>
      </c>
      <c r="AM38" s="9" t="s">
        <v>85</v>
      </c>
      <c r="AN38" s="9" t="s">
        <v>85</v>
      </c>
      <c r="AO38" s="9" t="s">
        <v>85</v>
      </c>
      <c r="AP38" s="9" t="s">
        <v>85</v>
      </c>
      <c r="AQ38" s="9" t="s">
        <v>85</v>
      </c>
      <c r="AR38" s="9" t="s">
        <v>85</v>
      </c>
      <c r="AS38" s="9" t="s">
        <v>85</v>
      </c>
      <c r="AT38" s="9" t="s">
        <v>85</v>
      </c>
      <c r="AU38" s="9" t="s">
        <v>85</v>
      </c>
      <c r="AV38" s="13" t="s">
        <v>85</v>
      </c>
      <c r="AW38" s="13" t="s">
        <v>85</v>
      </c>
      <c r="AX38" s="13" t="s">
        <v>85</v>
      </c>
      <c r="AY38" s="13" t="s">
        <v>85</v>
      </c>
      <c r="AZ38" s="9" t="s">
        <v>85</v>
      </c>
      <c r="BA38" s="9"/>
      <c r="BB38" s="9"/>
      <c r="BC38" s="9" t="s">
        <v>60</v>
      </c>
      <c r="BD38" s="9" t="s">
        <v>60</v>
      </c>
      <c r="BE38" s="9" t="s">
        <v>60</v>
      </c>
      <c r="BF38" s="9" t="s">
        <v>60</v>
      </c>
      <c r="BG38" s="9" t="s">
        <v>60</v>
      </c>
      <c r="BH38" s="9" t="s">
        <v>60</v>
      </c>
      <c r="BI38" s="9" t="s">
        <v>60</v>
      </c>
      <c r="BJ38" s="9" t="s">
        <v>60</v>
      </c>
      <c r="BK38" s="9" t="s">
        <v>60</v>
      </c>
      <c r="BL38" s="9" t="s">
        <v>60</v>
      </c>
      <c r="BM38" s="9" t="s">
        <v>60</v>
      </c>
      <c r="BN38" s="9" t="s">
        <v>60</v>
      </c>
      <c r="BO38" s="9" t="s">
        <v>60</v>
      </c>
      <c r="BP38" s="9" t="s">
        <v>60</v>
      </c>
      <c r="BQ38" s="9" t="s">
        <v>60</v>
      </c>
      <c r="BR38" s="9" t="s">
        <v>60</v>
      </c>
      <c r="BS38" s="9" t="s">
        <v>60</v>
      </c>
      <c r="BT38" s="9" t="s">
        <v>60</v>
      </c>
      <c r="BU38" s="9" t="s">
        <v>60</v>
      </c>
      <c r="BV38" s="9" t="s">
        <v>60</v>
      </c>
      <c r="BW38" s="9" t="s">
        <v>60</v>
      </c>
      <c r="BX38" s="9" t="s">
        <v>60</v>
      </c>
      <c r="BY38" s="9" t="s">
        <v>60</v>
      </c>
      <c r="BZ38" s="9" t="s">
        <v>60</v>
      </c>
      <c r="CA38" s="9"/>
      <c r="CB38" s="9"/>
      <c r="CC38" s="9"/>
      <c r="CD38" s="9"/>
      <c r="CF38" s="52">
        <f t="shared" si="20"/>
        <v>5507</v>
      </c>
      <c r="CG38" s="78">
        <f t="shared" si="75"/>
        <v>3767.5740598896045</v>
      </c>
      <c r="CH38" s="73">
        <f t="shared" si="76"/>
        <v>2286.5017440662373</v>
      </c>
      <c r="CI38" s="73">
        <f t="shared" si="77"/>
        <v>40.229174999999998</v>
      </c>
      <c r="CJ38" s="73">
        <f t="shared" si="78"/>
        <v>1022.7695420423183</v>
      </c>
      <c r="CK38" s="73">
        <f t="shared" si="79"/>
        <v>454.47494848206071</v>
      </c>
      <c r="CL38" s="73">
        <f t="shared" si="80"/>
        <v>1526.6925146473779</v>
      </c>
      <c r="CM38" s="73">
        <f t="shared" si="81"/>
        <v>5302.8949080000002</v>
      </c>
      <c r="CN38" s="73">
        <f t="shared" si="82"/>
        <v>5467.590116337059</v>
      </c>
      <c r="CO38" s="73">
        <f t="shared" si="83"/>
        <v>60.48459673258813</v>
      </c>
      <c r="CP38" s="73">
        <f t="shared" si="84"/>
        <v>37.606072131147542</v>
      </c>
      <c r="CQ38" s="73">
        <f t="shared" si="85"/>
        <v>53.993902709790213</v>
      </c>
      <c r="CR38" s="73">
        <f t="shared" si="86"/>
        <v>25.238683216783215</v>
      </c>
      <c r="CS38" s="73">
        <f t="shared" si="87"/>
        <v>29.579093706293705</v>
      </c>
      <c r="CT38" s="73">
        <f t="shared" si="88"/>
        <v>66.774000262237763</v>
      </c>
      <c r="CU38" s="73">
        <f t="shared" si="89"/>
        <v>48.508106118881123</v>
      </c>
      <c r="CV38" s="73">
        <f t="shared" si="90"/>
        <v>2331.7362718274112</v>
      </c>
      <c r="CW38" s="73">
        <f t="shared" si="91"/>
        <v>24.113391608391609</v>
      </c>
      <c r="CX38" s="73">
        <f t="shared" si="92"/>
        <v>18.398259390862943</v>
      </c>
      <c r="CY38" s="73">
        <f t="shared" si="93"/>
        <v>17.77590812182741</v>
      </c>
      <c r="CZ38" s="80">
        <f t="shared" si="94"/>
        <v>1096.9719055837563</v>
      </c>
      <c r="DA38" s="80">
        <f t="shared" si="95"/>
        <v>0</v>
      </c>
      <c r="DB38" s="80">
        <f t="shared" si="96"/>
        <v>0</v>
      </c>
      <c r="DC38" s="80">
        <f t="shared" si="97"/>
        <v>24.699565989847716</v>
      </c>
      <c r="DD38" s="80">
        <f t="shared" si="98"/>
        <v>29.756170050761423</v>
      </c>
      <c r="DE38" s="80">
        <f t="shared" si="99"/>
        <v>28.62815837563452</v>
      </c>
      <c r="DF38" s="80">
        <f t="shared" si="74"/>
        <v>29.250509644670053</v>
      </c>
      <c r="DG38" s="80">
        <f t="shared" si="100"/>
        <v>30.18403654822335</v>
      </c>
      <c r="DH38" s="80">
        <f t="shared" si="101"/>
        <v>29.406097461928933</v>
      </c>
      <c r="DI38" s="80">
        <f t="shared" si="102"/>
        <v>29.669561246840772</v>
      </c>
      <c r="DJ38" s="80">
        <f t="shared" si="103"/>
        <v>21.004355329949242</v>
      </c>
      <c r="DK38" s="80">
        <f t="shared" si="104"/>
        <v>25.671989847715739</v>
      </c>
      <c r="DL38" s="80">
        <f t="shared" si="105"/>
        <v>25.283020304568527</v>
      </c>
      <c r="DM38" s="80">
        <f t="shared" si="106"/>
        <v>21.393324873096446</v>
      </c>
      <c r="DN38" s="80">
        <f t="shared" si="107"/>
        <v>29.211612690355327</v>
      </c>
      <c r="DO38" s="80">
        <f t="shared" si="108"/>
        <v>30.18403654822335</v>
      </c>
      <c r="DP38" s="80">
        <f t="shared" si="109"/>
        <v>30.339624365482234</v>
      </c>
      <c r="DQ38" s="80">
        <f t="shared" si="110"/>
        <v>29.269958121827411</v>
      </c>
      <c r="DR38" s="80">
        <f t="shared" si="111"/>
        <v>25.963717005076141</v>
      </c>
      <c r="DS38" s="80">
        <f t="shared" si="112"/>
        <v>30.748042385786803</v>
      </c>
      <c r="DT38" s="80">
        <f t="shared" si="113"/>
        <v>28.083601015228425</v>
      </c>
      <c r="DU38" s="80">
        <f t="shared" si="114"/>
        <v>32.187229695431476</v>
      </c>
      <c r="DV38" s="80">
        <f t="shared" si="115"/>
        <v>29.231061167512692</v>
      </c>
      <c r="DW38" s="80">
        <f t="shared" si="116"/>
        <v>29.406097461928933</v>
      </c>
      <c r="DX38" s="80">
        <f t="shared" si="117"/>
        <v>2821.0284282264784</v>
      </c>
      <c r="DY38" s="80">
        <f t="shared" si="118"/>
        <v>382.51264873096449</v>
      </c>
      <c r="DZ38" s="80">
        <f t="shared" si="119"/>
        <v>3165.2316804079924</v>
      </c>
      <c r="EA38" s="80">
        <f t="shared" si="120"/>
        <v>0</v>
      </c>
      <c r="EB38" s="80">
        <f t="shared" si="121"/>
        <v>0</v>
      </c>
      <c r="EC38" s="80">
        <f t="shared" si="122"/>
        <v>0</v>
      </c>
    </row>
    <row r="39" spans="1:133" ht="10" customHeight="1">
      <c r="A39" s="9">
        <f t="shared" si="73"/>
        <v>36</v>
      </c>
      <c r="B39" s="61">
        <v>36365</v>
      </c>
      <c r="C39" s="62">
        <v>1183299</v>
      </c>
      <c r="D39" s="29">
        <f>BP165</f>
        <v>62.210526315789473</v>
      </c>
      <c r="E39" s="62">
        <f t="shared" si="72"/>
        <v>1560</v>
      </c>
      <c r="F39" s="72">
        <f t="shared" si="2"/>
        <v>25.076142131979697</v>
      </c>
      <c r="H39" s="304"/>
      <c r="I39" s="9">
        <v>5509</v>
      </c>
      <c r="J39" s="134" t="s">
        <v>153</v>
      </c>
      <c r="K39" s="7">
        <v>23558</v>
      </c>
      <c r="L39" s="7">
        <v>39117</v>
      </c>
      <c r="M39" s="16">
        <v>191</v>
      </c>
      <c r="N39" s="16">
        <v>38</v>
      </c>
      <c r="O39" s="31">
        <f t="shared" si="3"/>
        <v>1</v>
      </c>
      <c r="P39" s="135">
        <f t="shared" si="8"/>
        <v>191</v>
      </c>
      <c r="Q39" s="135">
        <f t="shared" si="9"/>
        <v>38</v>
      </c>
      <c r="R39" s="135"/>
      <c r="S39" s="135">
        <v>0</v>
      </c>
      <c r="T39" s="101">
        <f t="shared" si="10"/>
        <v>22291.599219985808</v>
      </c>
      <c r="U39" s="157">
        <f t="shared" si="11"/>
        <v>0.92881663416607541</v>
      </c>
      <c r="V39" s="72">
        <f t="shared" si="12"/>
        <v>89.166396879943235</v>
      </c>
      <c r="W39" s="18">
        <f t="shared" si="13"/>
        <v>1.159163159439262</v>
      </c>
      <c r="X39" s="18">
        <f t="shared" si="14"/>
        <v>6.4421330987374431E-2</v>
      </c>
      <c r="Y39" s="18">
        <f t="shared" si="15"/>
        <v>6.4421330987374431E-2</v>
      </c>
      <c r="Z39" s="16">
        <f t="shared" si="16"/>
        <v>189.92710672030046</v>
      </c>
      <c r="AA39" s="16">
        <f t="shared" si="17"/>
        <v>36.84083684056074</v>
      </c>
      <c r="AB39" s="16">
        <f t="shared" si="18"/>
        <v>0</v>
      </c>
      <c r="AC39" s="16">
        <f t="shared" si="19"/>
        <v>0</v>
      </c>
      <c r="AD39" s="16">
        <f t="shared" si="70"/>
        <v>0</v>
      </c>
      <c r="AE39" s="16">
        <f t="shared" si="71"/>
        <v>0</v>
      </c>
      <c r="AF39" s="16"/>
      <c r="AG39" s="9" t="s">
        <v>149</v>
      </c>
      <c r="AH39" s="9" t="s">
        <v>149</v>
      </c>
      <c r="AI39" s="9" t="s">
        <v>149</v>
      </c>
      <c r="AJ39" s="9" t="s">
        <v>149</v>
      </c>
      <c r="AK39" s="9" t="s">
        <v>149</v>
      </c>
      <c r="AL39" s="9" t="s">
        <v>149</v>
      </c>
      <c r="AM39" s="9" t="s">
        <v>149</v>
      </c>
      <c r="AN39" s="9" t="s">
        <v>149</v>
      </c>
      <c r="AO39" s="9" t="s">
        <v>149</v>
      </c>
      <c r="AP39" s="9" t="s">
        <v>149</v>
      </c>
      <c r="AQ39" s="9" t="s">
        <v>149</v>
      </c>
      <c r="AR39" s="9" t="s">
        <v>149</v>
      </c>
      <c r="AS39" s="9" t="s">
        <v>149</v>
      </c>
      <c r="AT39" s="9" t="s">
        <v>149</v>
      </c>
      <c r="AU39" s="9" t="s">
        <v>149</v>
      </c>
      <c r="AV39" s="13" t="s">
        <v>149</v>
      </c>
      <c r="AW39" s="13" t="s">
        <v>149</v>
      </c>
      <c r="AX39" s="13" t="s">
        <v>149</v>
      </c>
      <c r="AY39" s="13" t="s">
        <v>149</v>
      </c>
      <c r="AZ39" s="9" t="s">
        <v>149</v>
      </c>
      <c r="BA39" s="9" t="s">
        <v>149</v>
      </c>
      <c r="BB39" s="9" t="s">
        <v>149</v>
      </c>
      <c r="BC39" s="9" t="s">
        <v>149</v>
      </c>
      <c r="BD39" s="9" t="s">
        <v>149</v>
      </c>
      <c r="BE39" s="9" t="s">
        <v>149</v>
      </c>
      <c r="BF39" s="9" t="s">
        <v>149</v>
      </c>
      <c r="BG39" s="9" t="s">
        <v>149</v>
      </c>
      <c r="BH39" s="9" t="s">
        <v>149</v>
      </c>
      <c r="BI39" s="9"/>
      <c r="BJ39" s="9" t="s">
        <v>162</v>
      </c>
      <c r="BK39" s="9" t="s">
        <v>162</v>
      </c>
      <c r="BL39" s="9" t="s">
        <v>162</v>
      </c>
      <c r="BM39" s="9" t="s">
        <v>162</v>
      </c>
      <c r="BN39" s="9" t="s">
        <v>162</v>
      </c>
      <c r="BO39" s="9" t="s">
        <v>162</v>
      </c>
      <c r="BP39" s="9" t="s">
        <v>162</v>
      </c>
      <c r="BQ39" s="9" t="s">
        <v>162</v>
      </c>
      <c r="BR39" s="9" t="s">
        <v>162</v>
      </c>
      <c r="BS39" s="9" t="s">
        <v>162</v>
      </c>
      <c r="BT39" s="9" t="s">
        <v>162</v>
      </c>
      <c r="BU39" s="9" t="s">
        <v>162</v>
      </c>
      <c r="BV39" s="9" t="s">
        <v>162</v>
      </c>
      <c r="BW39" s="9" t="s">
        <v>162</v>
      </c>
      <c r="BX39" s="9" t="s">
        <v>162</v>
      </c>
      <c r="BY39" s="9" t="s">
        <v>162</v>
      </c>
      <c r="BZ39" s="9" t="s">
        <v>162</v>
      </c>
      <c r="CA39" s="9"/>
      <c r="CB39" s="9"/>
      <c r="CC39" s="9"/>
      <c r="CD39" s="9"/>
      <c r="CF39" s="52">
        <f t="shared" si="20"/>
        <v>5509</v>
      </c>
      <c r="CG39" s="78">
        <f t="shared" si="75"/>
        <v>2740.2803311867524</v>
      </c>
      <c r="CH39" s="73">
        <f t="shared" si="76"/>
        <v>1663.0478012879487</v>
      </c>
      <c r="CI39" s="73">
        <f t="shared" si="77"/>
        <v>29.26</v>
      </c>
      <c r="CJ39" s="73">
        <f t="shared" si="78"/>
        <v>743.89387304507829</v>
      </c>
      <c r="CK39" s="73">
        <f t="shared" si="79"/>
        <v>330.55455381784731</v>
      </c>
      <c r="CL39" s="73">
        <f t="shared" si="80"/>
        <v>1110.4135985533455</v>
      </c>
      <c r="CM39" s="73">
        <f t="shared" si="81"/>
        <v>3856.9695999999999</v>
      </c>
      <c r="CN39" s="73">
        <f t="shared" si="82"/>
        <v>3976.7578331900258</v>
      </c>
      <c r="CO39" s="73">
        <f t="shared" si="83"/>
        <v>43.992433361994841</v>
      </c>
      <c r="CP39" s="73">
        <f t="shared" si="84"/>
        <v>27.352131147540984</v>
      </c>
      <c r="CQ39" s="73">
        <f t="shared" si="85"/>
        <v>39.271538461538462</v>
      </c>
      <c r="CR39" s="73">
        <f t="shared" si="86"/>
        <v>18.356923076923078</v>
      </c>
      <c r="CS39" s="73">
        <f t="shared" si="87"/>
        <v>21.513846153846153</v>
      </c>
      <c r="CT39" s="73">
        <f t="shared" si="88"/>
        <v>48.566923076923075</v>
      </c>
      <c r="CU39" s="73">
        <f t="shared" si="89"/>
        <v>35.281538461538467</v>
      </c>
      <c r="CV39" s="73">
        <f t="shared" si="90"/>
        <v>1695.9483587140439</v>
      </c>
      <c r="CW39" s="73">
        <f t="shared" si="91"/>
        <v>17.53846153846154</v>
      </c>
      <c r="CX39" s="73">
        <f t="shared" si="92"/>
        <v>13.381658206429782</v>
      </c>
      <c r="CY39" s="73">
        <f t="shared" si="93"/>
        <v>12.929001692047377</v>
      </c>
      <c r="CZ39" s="80">
        <f t="shared" si="94"/>
        <v>797.86368866328269</v>
      </c>
      <c r="DA39" s="80">
        <f t="shared" si="95"/>
        <v>8.9422527944969907</v>
      </c>
      <c r="DB39" s="80">
        <f t="shared" si="96"/>
        <v>20.030050761421322</v>
      </c>
      <c r="DC39" s="80">
        <f t="shared" si="97"/>
        <v>17.964805414551609</v>
      </c>
      <c r="DD39" s="80">
        <f t="shared" si="98"/>
        <v>21.64263959390863</v>
      </c>
      <c r="DE39" s="80">
        <f t="shared" si="99"/>
        <v>20.822199661590524</v>
      </c>
      <c r="DF39" s="80">
        <f t="shared" si="74"/>
        <v>21.274856175972928</v>
      </c>
      <c r="DG39" s="80">
        <f t="shared" si="100"/>
        <v>21.953840947546531</v>
      </c>
      <c r="DH39" s="80">
        <f t="shared" si="101"/>
        <v>21.388020304568528</v>
      </c>
      <c r="DI39" s="80">
        <f t="shared" si="102"/>
        <v>0</v>
      </c>
      <c r="DJ39" s="80">
        <f t="shared" si="103"/>
        <v>15.277157360406093</v>
      </c>
      <c r="DK39" s="80">
        <f t="shared" si="104"/>
        <v>18.672081218274112</v>
      </c>
      <c r="DL39" s="80">
        <f t="shared" si="105"/>
        <v>18.38917089678511</v>
      </c>
      <c r="DM39" s="80">
        <f t="shared" si="106"/>
        <v>15.560067681895095</v>
      </c>
      <c r="DN39" s="80">
        <f t="shared" si="107"/>
        <v>21.246565143824025</v>
      </c>
      <c r="DO39" s="80">
        <f t="shared" si="108"/>
        <v>21.953840947546531</v>
      </c>
      <c r="DP39" s="80">
        <f t="shared" si="109"/>
        <v>22.067005076142134</v>
      </c>
      <c r="DQ39" s="80">
        <f t="shared" si="110"/>
        <v>21.289001692047378</v>
      </c>
      <c r="DR39" s="80">
        <f t="shared" si="111"/>
        <v>18.884263959390861</v>
      </c>
      <c r="DS39" s="80">
        <f t="shared" si="112"/>
        <v>22.364060913705586</v>
      </c>
      <c r="DT39" s="80">
        <f t="shared" si="113"/>
        <v>20.426125211505923</v>
      </c>
      <c r="DU39" s="80">
        <f t="shared" si="114"/>
        <v>23.410829103214891</v>
      </c>
      <c r="DV39" s="80">
        <f t="shared" si="115"/>
        <v>21.260710659898479</v>
      </c>
      <c r="DW39" s="80">
        <f t="shared" si="116"/>
        <v>21.388020304568528</v>
      </c>
      <c r="DX39" s="80">
        <f t="shared" si="117"/>
        <v>2051.8266111573689</v>
      </c>
      <c r="DY39" s="80">
        <f t="shared" si="118"/>
        <v>278.21401015228429</v>
      </c>
      <c r="DZ39" s="80">
        <f t="shared" si="119"/>
        <v>2302.1769392173182</v>
      </c>
      <c r="EA39" s="80">
        <f t="shared" si="120"/>
        <v>0</v>
      </c>
      <c r="EB39" s="80">
        <f t="shared" si="121"/>
        <v>0</v>
      </c>
      <c r="EC39" s="80">
        <f t="shared" si="122"/>
        <v>0</v>
      </c>
    </row>
    <row r="40" spans="1:133" ht="10" customHeight="1">
      <c r="A40" s="9">
        <f t="shared" si="73"/>
        <v>37</v>
      </c>
      <c r="B40" s="61">
        <v>36368</v>
      </c>
      <c r="C40" s="62">
        <v>1184859</v>
      </c>
      <c r="D40" s="29">
        <f>BQ165</f>
        <v>62.210526315789473</v>
      </c>
      <c r="E40" s="62">
        <f t="shared" si="72"/>
        <v>1505</v>
      </c>
      <c r="F40" s="72">
        <f t="shared" si="2"/>
        <v>24.192047377326567</v>
      </c>
      <c r="G40" s="64"/>
      <c r="H40" s="304"/>
      <c r="I40" s="9">
        <v>5510</v>
      </c>
      <c r="J40" s="134" t="s">
        <v>153</v>
      </c>
      <c r="K40" s="7">
        <v>23558</v>
      </c>
      <c r="L40" s="7">
        <v>39118</v>
      </c>
      <c r="M40" s="16">
        <v>191</v>
      </c>
      <c r="N40" s="16">
        <v>38</v>
      </c>
      <c r="O40" s="31">
        <f t="shared" si="3"/>
        <v>1</v>
      </c>
      <c r="P40" s="135">
        <f t="shared" si="8"/>
        <v>191</v>
      </c>
      <c r="Q40" s="135">
        <f t="shared" si="9"/>
        <v>38</v>
      </c>
      <c r="R40" s="135"/>
      <c r="S40" s="135">
        <v>0</v>
      </c>
      <c r="T40" s="101">
        <f t="shared" si="10"/>
        <v>22848.815826226211</v>
      </c>
      <c r="U40" s="157">
        <f t="shared" si="11"/>
        <v>0.95203399275942546</v>
      </c>
      <c r="V40" s="72">
        <f t="shared" si="12"/>
        <v>91.395263304904844</v>
      </c>
      <c r="W40" s="18">
        <f t="shared" si="13"/>
        <v>1.1881384229637628</v>
      </c>
      <c r="X40" s="18">
        <f t="shared" si="14"/>
        <v>6.599007995691096E-2</v>
      </c>
      <c r="Y40" s="18">
        <f t="shared" si="15"/>
        <v>6.599007995691096E-2</v>
      </c>
      <c r="Z40" s="16">
        <f t="shared" si="16"/>
        <v>189.9003294920646</v>
      </c>
      <c r="AA40" s="16">
        <f t="shared" si="17"/>
        <v>36.81186157703624</v>
      </c>
      <c r="AB40" s="16">
        <f t="shared" si="18"/>
        <v>0</v>
      </c>
      <c r="AC40" s="16">
        <f t="shared" si="19"/>
        <v>0</v>
      </c>
      <c r="AD40" s="16">
        <f t="shared" si="70"/>
        <v>0</v>
      </c>
      <c r="AE40" s="16">
        <f t="shared" si="71"/>
        <v>0</v>
      </c>
      <c r="AF40" s="16"/>
      <c r="AG40" s="9" t="s">
        <v>150</v>
      </c>
      <c r="AH40" s="9" t="s">
        <v>150</v>
      </c>
      <c r="AI40" s="9" t="s">
        <v>150</v>
      </c>
      <c r="AJ40" s="9" t="s">
        <v>238</v>
      </c>
      <c r="AK40" s="9" t="s">
        <v>237</v>
      </c>
      <c r="AL40" s="9" t="s">
        <v>103</v>
      </c>
      <c r="AM40" s="9" t="s">
        <v>103</v>
      </c>
      <c r="AN40" s="9" t="s">
        <v>103</v>
      </c>
      <c r="AO40" s="9" t="s">
        <v>103</v>
      </c>
      <c r="AP40" s="9" t="s">
        <v>103</v>
      </c>
      <c r="AQ40" s="9" t="s">
        <v>103</v>
      </c>
      <c r="AR40" s="9" t="s">
        <v>103</v>
      </c>
      <c r="AS40" s="9" t="s">
        <v>103</v>
      </c>
      <c r="AT40" s="9" t="s">
        <v>103</v>
      </c>
      <c r="AU40" s="9" t="s">
        <v>103</v>
      </c>
      <c r="AV40" s="13" t="s">
        <v>103</v>
      </c>
      <c r="AW40" s="13" t="s">
        <v>103</v>
      </c>
      <c r="AX40" s="13" t="s">
        <v>103</v>
      </c>
      <c r="AY40" s="13" t="s">
        <v>103</v>
      </c>
      <c r="AZ40" s="9" t="s">
        <v>103</v>
      </c>
      <c r="BA40" s="9" t="s">
        <v>103</v>
      </c>
      <c r="BB40" s="9" t="s">
        <v>103</v>
      </c>
      <c r="BC40" s="9" t="s">
        <v>103</v>
      </c>
      <c r="BD40" s="9" t="s">
        <v>103</v>
      </c>
      <c r="BE40" s="9" t="s">
        <v>103</v>
      </c>
      <c r="BF40" s="9" t="s">
        <v>103</v>
      </c>
      <c r="BG40" s="9" t="s">
        <v>103</v>
      </c>
      <c r="BH40" s="9" t="s">
        <v>103</v>
      </c>
      <c r="BI40" s="9" t="s">
        <v>103</v>
      </c>
      <c r="BJ40" s="9" t="s">
        <v>103</v>
      </c>
      <c r="BK40" s="9" t="s">
        <v>103</v>
      </c>
      <c r="BL40" s="9" t="s">
        <v>103</v>
      </c>
      <c r="BM40" s="9" t="s">
        <v>103</v>
      </c>
      <c r="BN40" s="9" t="s">
        <v>103</v>
      </c>
      <c r="BO40" s="9" t="s">
        <v>103</v>
      </c>
      <c r="BP40" s="9" t="s">
        <v>103</v>
      </c>
      <c r="BQ40" s="9" t="s">
        <v>103</v>
      </c>
      <c r="BR40" s="9" t="s">
        <v>103</v>
      </c>
      <c r="BS40" s="9" t="s">
        <v>103</v>
      </c>
      <c r="BT40" s="9" t="s">
        <v>103</v>
      </c>
      <c r="BU40" s="9" t="s">
        <v>103</v>
      </c>
      <c r="BV40" s="9" t="s">
        <v>103</v>
      </c>
      <c r="BW40" s="9" t="s">
        <v>103</v>
      </c>
      <c r="BX40" s="9" t="s">
        <v>103</v>
      </c>
      <c r="BY40" s="9" t="s">
        <v>103</v>
      </c>
      <c r="BZ40" s="9" t="s">
        <v>103</v>
      </c>
      <c r="CA40" s="9"/>
      <c r="CB40" s="9"/>
      <c r="CC40" s="9"/>
      <c r="CD40" s="9"/>
      <c r="CF40" s="52">
        <f t="shared" si="20"/>
        <v>5510</v>
      </c>
      <c r="CG40" s="78">
        <f t="shared" si="75"/>
        <v>2740.2803311867524</v>
      </c>
      <c r="CH40" s="73">
        <f t="shared" si="76"/>
        <v>1663.0478012879487</v>
      </c>
      <c r="CI40" s="73">
        <f t="shared" si="77"/>
        <v>29.26</v>
      </c>
      <c r="CJ40" s="73">
        <f t="shared" si="78"/>
        <v>1114.7418754369826</v>
      </c>
      <c r="CK40" s="73">
        <f t="shared" si="79"/>
        <v>495.34351149954</v>
      </c>
      <c r="CL40" s="73">
        <f t="shared" si="80"/>
        <v>1110.4135985533455</v>
      </c>
      <c r="CM40" s="73">
        <f t="shared" si="81"/>
        <v>3856.9695999999999</v>
      </c>
      <c r="CN40" s="73">
        <f t="shared" si="82"/>
        <v>3976.7578331900258</v>
      </c>
      <c r="CO40" s="73">
        <f t="shared" si="83"/>
        <v>43.992433361994841</v>
      </c>
      <c r="CP40" s="73">
        <f t="shared" si="84"/>
        <v>27.352131147540984</v>
      </c>
      <c r="CQ40" s="73">
        <f t="shared" si="85"/>
        <v>39.271538461538462</v>
      </c>
      <c r="CR40" s="73">
        <f t="shared" si="86"/>
        <v>18.356923076923078</v>
      </c>
      <c r="CS40" s="73">
        <f t="shared" si="87"/>
        <v>21.513846153846153</v>
      </c>
      <c r="CT40" s="73">
        <f t="shared" si="88"/>
        <v>48.566923076923075</v>
      </c>
      <c r="CU40" s="73">
        <f t="shared" si="89"/>
        <v>35.281538461538467</v>
      </c>
      <c r="CV40" s="73">
        <f t="shared" si="90"/>
        <v>1695.9483587140439</v>
      </c>
      <c r="CW40" s="73">
        <f t="shared" si="91"/>
        <v>17.53846153846154</v>
      </c>
      <c r="CX40" s="73">
        <f t="shared" si="92"/>
        <v>13.381658206429782</v>
      </c>
      <c r="CY40" s="73">
        <f t="shared" si="93"/>
        <v>12.929001692047377</v>
      </c>
      <c r="CZ40" s="80">
        <f t="shared" si="94"/>
        <v>797.86368866328269</v>
      </c>
      <c r="DA40" s="80">
        <f t="shared" si="95"/>
        <v>8.9422527944969907</v>
      </c>
      <c r="DB40" s="80">
        <f t="shared" si="96"/>
        <v>20.030050761421322</v>
      </c>
      <c r="DC40" s="80">
        <f t="shared" si="97"/>
        <v>17.964805414551609</v>
      </c>
      <c r="DD40" s="80">
        <f t="shared" si="98"/>
        <v>21.64263959390863</v>
      </c>
      <c r="DE40" s="80">
        <f t="shared" si="99"/>
        <v>20.822199661590524</v>
      </c>
      <c r="DF40" s="80">
        <f t="shared" ref="DF40:DF71" si="123">IF(BF40="",0,$O40*DF$2*VLOOKUP(LEFT(BF40),$B$74:$C$78,2))</f>
        <v>21.274856175972928</v>
      </c>
      <c r="DG40" s="80">
        <f t="shared" si="100"/>
        <v>21.953840947546531</v>
      </c>
      <c r="DH40" s="80">
        <f t="shared" si="101"/>
        <v>21.388020304568528</v>
      </c>
      <c r="DI40" s="80">
        <f t="shared" si="102"/>
        <v>21.579646166807077</v>
      </c>
      <c r="DJ40" s="80">
        <f t="shared" si="103"/>
        <v>15.277157360406093</v>
      </c>
      <c r="DK40" s="80">
        <f t="shared" si="104"/>
        <v>18.672081218274112</v>
      </c>
      <c r="DL40" s="80">
        <f t="shared" si="105"/>
        <v>18.38917089678511</v>
      </c>
      <c r="DM40" s="80">
        <f t="shared" si="106"/>
        <v>15.560067681895095</v>
      </c>
      <c r="DN40" s="80">
        <f t="shared" si="107"/>
        <v>21.246565143824025</v>
      </c>
      <c r="DO40" s="80">
        <f t="shared" si="108"/>
        <v>21.953840947546531</v>
      </c>
      <c r="DP40" s="80">
        <f t="shared" si="109"/>
        <v>22.067005076142134</v>
      </c>
      <c r="DQ40" s="80">
        <f t="shared" si="110"/>
        <v>21.289001692047378</v>
      </c>
      <c r="DR40" s="80">
        <f t="shared" si="111"/>
        <v>18.884263959390861</v>
      </c>
      <c r="DS40" s="80">
        <f t="shared" si="112"/>
        <v>22.364060913705586</v>
      </c>
      <c r="DT40" s="80">
        <f t="shared" si="113"/>
        <v>20.426125211505923</v>
      </c>
      <c r="DU40" s="80">
        <f t="shared" si="114"/>
        <v>23.410829103214891</v>
      </c>
      <c r="DV40" s="80">
        <f t="shared" si="115"/>
        <v>21.260710659898479</v>
      </c>
      <c r="DW40" s="80">
        <f t="shared" si="116"/>
        <v>21.388020304568528</v>
      </c>
      <c r="DX40" s="80">
        <f t="shared" si="117"/>
        <v>2051.8266111573689</v>
      </c>
      <c r="DY40" s="80">
        <f t="shared" si="118"/>
        <v>278.21401015228429</v>
      </c>
      <c r="DZ40" s="80">
        <f t="shared" si="119"/>
        <v>2302.1769392173182</v>
      </c>
      <c r="EA40" s="80">
        <f t="shared" si="120"/>
        <v>0</v>
      </c>
      <c r="EB40" s="80">
        <f t="shared" si="121"/>
        <v>0</v>
      </c>
      <c r="EC40" s="80">
        <f t="shared" si="122"/>
        <v>0</v>
      </c>
    </row>
    <row r="41" spans="1:133" ht="10" customHeight="1">
      <c r="A41" s="9">
        <f t="shared" si="73"/>
        <v>38</v>
      </c>
      <c r="B41" s="61">
        <v>36369</v>
      </c>
      <c r="C41" s="62">
        <v>1186364</v>
      </c>
      <c r="D41" s="29">
        <f>BR165</f>
        <v>62.210526315789473</v>
      </c>
      <c r="E41" s="62">
        <f t="shared" si="72"/>
        <v>1335</v>
      </c>
      <c r="F41" s="72">
        <f t="shared" si="2"/>
        <v>21.459390862944161</v>
      </c>
      <c r="G41" s="64"/>
      <c r="H41" s="304"/>
      <c r="I41" s="9">
        <v>5511</v>
      </c>
      <c r="J41" s="134" t="s">
        <v>153</v>
      </c>
      <c r="K41" s="7">
        <v>23558</v>
      </c>
      <c r="L41" s="7">
        <v>39119</v>
      </c>
      <c r="M41" s="16">
        <v>191</v>
      </c>
      <c r="N41" s="16">
        <v>38</v>
      </c>
      <c r="O41" s="31">
        <f t="shared" si="3"/>
        <v>1</v>
      </c>
      <c r="P41" s="135">
        <f t="shared" si="8"/>
        <v>191</v>
      </c>
      <c r="Q41" s="135">
        <f t="shared" si="9"/>
        <v>38</v>
      </c>
      <c r="R41" s="135"/>
      <c r="S41" s="135">
        <v>0</v>
      </c>
      <c r="T41" s="101">
        <f t="shared" si="10"/>
        <v>23086.305827432312</v>
      </c>
      <c r="U41" s="157">
        <f t="shared" si="11"/>
        <v>0.96192940947634631</v>
      </c>
      <c r="V41" s="72">
        <f t="shared" si="12"/>
        <v>92.345223309729249</v>
      </c>
      <c r="W41" s="18">
        <f t="shared" si="13"/>
        <v>1.2004879030264801</v>
      </c>
      <c r="X41" s="18">
        <f t="shared" si="14"/>
        <v>6.665808732487942E-2</v>
      </c>
      <c r="Y41" s="18">
        <f t="shared" si="15"/>
        <v>6.665808732487942E-2</v>
      </c>
      <c r="Z41" s="16">
        <f t="shared" si="16"/>
        <v>189.8889174370421</v>
      </c>
      <c r="AA41" s="16">
        <f t="shared" si="17"/>
        <v>36.799512096973523</v>
      </c>
      <c r="AB41" s="16">
        <f t="shared" si="18"/>
        <v>0</v>
      </c>
      <c r="AC41" s="16">
        <f t="shared" si="19"/>
        <v>0</v>
      </c>
      <c r="AD41" s="16">
        <f t="shared" si="70"/>
        <v>0</v>
      </c>
      <c r="AE41" s="16">
        <f t="shared" si="71"/>
        <v>0</v>
      </c>
      <c r="AF41" s="16"/>
      <c r="AG41" s="9" t="s">
        <v>146</v>
      </c>
      <c r="AH41" s="9" t="s">
        <v>237</v>
      </c>
      <c r="AI41" s="9" t="s">
        <v>237</v>
      </c>
      <c r="AJ41" s="9" t="s">
        <v>150</v>
      </c>
      <c r="AK41" s="9" t="s">
        <v>150</v>
      </c>
      <c r="AL41" s="9" t="s">
        <v>150</v>
      </c>
      <c r="AM41" s="9" t="s">
        <v>150</v>
      </c>
      <c r="AN41" s="9" t="s">
        <v>150</v>
      </c>
      <c r="AO41" s="9" t="s">
        <v>150</v>
      </c>
      <c r="AP41" s="9" t="s">
        <v>150</v>
      </c>
      <c r="AQ41" s="9" t="s">
        <v>150</v>
      </c>
      <c r="AR41" s="9" t="s">
        <v>150</v>
      </c>
      <c r="AS41" s="9" t="s">
        <v>150</v>
      </c>
      <c r="AT41" s="9" t="s">
        <v>150</v>
      </c>
      <c r="AU41" s="9" t="s">
        <v>150</v>
      </c>
      <c r="AV41" s="13" t="s">
        <v>150</v>
      </c>
      <c r="AW41" s="13" t="s">
        <v>150</v>
      </c>
      <c r="AX41" s="13" t="s">
        <v>150</v>
      </c>
      <c r="AY41" s="13" t="s">
        <v>150</v>
      </c>
      <c r="AZ41" s="9" t="s">
        <v>150</v>
      </c>
      <c r="BA41" s="9" t="s">
        <v>150</v>
      </c>
      <c r="BB41" s="9" t="s">
        <v>150</v>
      </c>
      <c r="BC41" s="9" t="s">
        <v>150</v>
      </c>
      <c r="BD41" s="9" t="s">
        <v>150</v>
      </c>
      <c r="BE41" s="9" t="s">
        <v>150</v>
      </c>
      <c r="BF41" s="9" t="s">
        <v>150</v>
      </c>
      <c r="BG41" s="9" t="s">
        <v>150</v>
      </c>
      <c r="BH41" s="9" t="s">
        <v>150</v>
      </c>
      <c r="BI41" s="9" t="s">
        <v>150</v>
      </c>
      <c r="BJ41" s="9" t="s">
        <v>150</v>
      </c>
      <c r="BK41" s="9"/>
      <c r="BL41" s="9" t="s">
        <v>47</v>
      </c>
      <c r="BM41" s="9" t="s">
        <v>47</v>
      </c>
      <c r="BN41" s="9" t="s">
        <v>47</v>
      </c>
      <c r="BO41" s="9" t="s">
        <v>47</v>
      </c>
      <c r="BP41" s="9" t="s">
        <v>47</v>
      </c>
      <c r="BQ41" s="9" t="s">
        <v>47</v>
      </c>
      <c r="BR41" s="9" t="s">
        <v>47</v>
      </c>
      <c r="BS41" s="9" t="s">
        <v>47</v>
      </c>
      <c r="BT41" s="9" t="s">
        <v>47</v>
      </c>
      <c r="BU41" s="9" t="s">
        <v>47</v>
      </c>
      <c r="BV41" s="9" t="s">
        <v>47</v>
      </c>
      <c r="BW41" s="9" t="s">
        <v>47</v>
      </c>
      <c r="BX41" s="9" t="s">
        <v>47</v>
      </c>
      <c r="BY41" s="9" t="s">
        <v>47</v>
      </c>
      <c r="BZ41" s="9" t="s">
        <v>47</v>
      </c>
      <c r="CA41" s="9"/>
      <c r="CB41" s="9"/>
      <c r="CC41" s="9"/>
      <c r="CD41" s="9"/>
      <c r="CF41" s="52">
        <f t="shared" si="20"/>
        <v>5511</v>
      </c>
      <c r="CG41" s="78">
        <f t="shared" si="75"/>
        <v>2740.2803311867524</v>
      </c>
      <c r="CH41" s="73">
        <f t="shared" si="76"/>
        <v>2492.1149267709293</v>
      </c>
      <c r="CI41" s="73">
        <f t="shared" si="77"/>
        <v>43.846775000000001</v>
      </c>
      <c r="CJ41" s="73">
        <f t="shared" si="78"/>
        <v>743.89387304507829</v>
      </c>
      <c r="CK41" s="73">
        <f t="shared" si="79"/>
        <v>330.55455381784731</v>
      </c>
      <c r="CL41" s="73">
        <f t="shared" si="80"/>
        <v>1110.4135985533455</v>
      </c>
      <c r="CM41" s="73">
        <f t="shared" si="81"/>
        <v>3856.9695999999999</v>
      </c>
      <c r="CN41" s="73">
        <f t="shared" si="82"/>
        <v>3976.7578331900258</v>
      </c>
      <c r="CO41" s="73">
        <f t="shared" si="83"/>
        <v>43.992433361994841</v>
      </c>
      <c r="CP41" s="73">
        <f t="shared" si="84"/>
        <v>27.352131147540984</v>
      </c>
      <c r="CQ41" s="73">
        <f t="shared" si="85"/>
        <v>39.271538461538462</v>
      </c>
      <c r="CR41" s="73">
        <f t="shared" si="86"/>
        <v>18.356923076923078</v>
      </c>
      <c r="CS41" s="73">
        <f t="shared" si="87"/>
        <v>21.513846153846153</v>
      </c>
      <c r="CT41" s="73">
        <f t="shared" si="88"/>
        <v>48.566923076923075</v>
      </c>
      <c r="CU41" s="73">
        <f t="shared" si="89"/>
        <v>35.281538461538467</v>
      </c>
      <c r="CV41" s="73">
        <f t="shared" si="90"/>
        <v>1695.9483587140439</v>
      </c>
      <c r="CW41" s="73">
        <f t="shared" si="91"/>
        <v>17.53846153846154</v>
      </c>
      <c r="CX41" s="73">
        <f t="shared" si="92"/>
        <v>13.381658206429782</v>
      </c>
      <c r="CY41" s="73">
        <f t="shared" si="93"/>
        <v>12.929001692047377</v>
      </c>
      <c r="CZ41" s="80">
        <f t="shared" si="94"/>
        <v>797.86368866328269</v>
      </c>
      <c r="DA41" s="80">
        <f t="shared" si="95"/>
        <v>8.9422527944969907</v>
      </c>
      <c r="DB41" s="80">
        <f t="shared" si="96"/>
        <v>20.030050761421322</v>
      </c>
      <c r="DC41" s="80">
        <f t="shared" si="97"/>
        <v>17.964805414551609</v>
      </c>
      <c r="DD41" s="80">
        <f t="shared" si="98"/>
        <v>21.64263959390863</v>
      </c>
      <c r="DE41" s="80">
        <f t="shared" si="99"/>
        <v>20.822199661590524</v>
      </c>
      <c r="DF41" s="80">
        <f t="shared" si="123"/>
        <v>21.274856175972928</v>
      </c>
      <c r="DG41" s="80">
        <f t="shared" si="100"/>
        <v>21.953840947546531</v>
      </c>
      <c r="DH41" s="80">
        <f t="shared" si="101"/>
        <v>21.388020304568528</v>
      </c>
      <c r="DI41" s="80">
        <f t="shared" si="102"/>
        <v>21.579646166807077</v>
      </c>
      <c r="DJ41" s="80">
        <f t="shared" si="103"/>
        <v>15.277157360406093</v>
      </c>
      <c r="DK41" s="80">
        <f t="shared" si="104"/>
        <v>0</v>
      </c>
      <c r="DL41" s="80">
        <f t="shared" si="105"/>
        <v>18.193785956006767</v>
      </c>
      <c r="DM41" s="80">
        <f t="shared" si="106"/>
        <v>15.39474196277496</v>
      </c>
      <c r="DN41" s="80">
        <f t="shared" si="107"/>
        <v>21.020820389170897</v>
      </c>
      <c r="DO41" s="80">
        <f t="shared" si="108"/>
        <v>21.720581387478852</v>
      </c>
      <c r="DP41" s="80">
        <f t="shared" si="109"/>
        <v>21.832543147208124</v>
      </c>
      <c r="DQ41" s="80">
        <f t="shared" si="110"/>
        <v>21.062806049069376</v>
      </c>
      <c r="DR41" s="80">
        <f t="shared" si="111"/>
        <v>18.683618654822336</v>
      </c>
      <c r="DS41" s="80">
        <f t="shared" si="112"/>
        <v>22.126442766497465</v>
      </c>
      <c r="DT41" s="80">
        <f t="shared" si="113"/>
        <v>20.209097631133673</v>
      </c>
      <c r="DU41" s="80">
        <f t="shared" si="114"/>
        <v>23.162089043993234</v>
      </c>
      <c r="DV41" s="80">
        <f t="shared" si="115"/>
        <v>21.034815609137059</v>
      </c>
      <c r="DW41" s="80">
        <f t="shared" si="116"/>
        <v>21.16077258883249</v>
      </c>
      <c r="DX41" s="80">
        <f t="shared" si="117"/>
        <v>2030.025953413822</v>
      </c>
      <c r="DY41" s="80">
        <f t="shared" si="118"/>
        <v>275.2579862944163</v>
      </c>
      <c r="DZ41" s="80">
        <f t="shared" si="119"/>
        <v>2277.7163092381343</v>
      </c>
      <c r="EA41" s="80">
        <f t="shared" si="120"/>
        <v>0</v>
      </c>
      <c r="EB41" s="80">
        <f t="shared" si="121"/>
        <v>0</v>
      </c>
      <c r="EC41" s="80">
        <f t="shared" si="122"/>
        <v>0</v>
      </c>
    </row>
    <row r="42" spans="1:133" ht="10" customHeight="1">
      <c r="A42" s="9">
        <f t="shared" si="73"/>
        <v>39</v>
      </c>
      <c r="B42" s="61">
        <v>36370</v>
      </c>
      <c r="C42" s="62">
        <v>1187699</v>
      </c>
      <c r="D42" s="29">
        <f>BS165</f>
        <v>62.210526315789473</v>
      </c>
      <c r="E42" s="62">
        <f>C43-C42</f>
        <v>1581</v>
      </c>
      <c r="F42" s="72">
        <f t="shared" si="2"/>
        <v>25.413705583756347</v>
      </c>
      <c r="G42" s="64"/>
      <c r="H42" s="304"/>
      <c r="I42" s="9">
        <v>5513</v>
      </c>
      <c r="J42" s="134" t="s">
        <v>153</v>
      </c>
      <c r="K42" s="7">
        <v>23558</v>
      </c>
      <c r="L42" s="7">
        <v>39120</v>
      </c>
      <c r="M42" s="16">
        <v>191</v>
      </c>
      <c r="N42" s="16">
        <v>38</v>
      </c>
      <c r="O42" s="31">
        <f t="shared" si="3"/>
        <v>1</v>
      </c>
      <c r="P42" s="135">
        <f t="shared" si="8"/>
        <v>191</v>
      </c>
      <c r="Q42" s="135">
        <f t="shared" si="9"/>
        <v>38</v>
      </c>
      <c r="R42" s="135"/>
      <c r="S42" s="135">
        <v>0</v>
      </c>
      <c r="T42" s="101">
        <f t="shared" si="10"/>
        <v>22675.21158867448</v>
      </c>
      <c r="U42" s="157">
        <f t="shared" si="11"/>
        <v>0.94480048286143659</v>
      </c>
      <c r="V42" s="72">
        <f t="shared" si="12"/>
        <v>90.700846354697916</v>
      </c>
      <c r="W42" s="18">
        <f t="shared" si="13"/>
        <v>1.1791110026110729</v>
      </c>
      <c r="X42" s="18">
        <f t="shared" si="14"/>
        <v>6.5501540356023305E-2</v>
      </c>
      <c r="Y42" s="18">
        <f t="shared" si="15"/>
        <v>6.5501540356023305E-2</v>
      </c>
      <c r="Z42" s="16">
        <f t="shared" si="16"/>
        <v>189.90867188737235</v>
      </c>
      <c r="AA42" s="16">
        <f t="shared" si="17"/>
        <v>36.820888997388927</v>
      </c>
      <c r="AB42" s="16">
        <f t="shared" si="18"/>
        <v>0</v>
      </c>
      <c r="AC42" s="16">
        <f t="shared" si="19"/>
        <v>0</v>
      </c>
      <c r="AD42" s="16">
        <f t="shared" si="70"/>
        <v>0</v>
      </c>
      <c r="AE42" s="16">
        <f t="shared" si="71"/>
        <v>0</v>
      </c>
      <c r="AF42" s="16"/>
      <c r="AG42" s="9" t="s">
        <v>151</v>
      </c>
      <c r="AH42" s="9" t="s">
        <v>151</v>
      </c>
      <c r="AI42" s="9" t="s">
        <v>151</v>
      </c>
      <c r="AJ42" s="9" t="s">
        <v>151</v>
      </c>
      <c r="AK42" s="9" t="s">
        <v>151</v>
      </c>
      <c r="AL42" s="9" t="s">
        <v>151</v>
      </c>
      <c r="AM42" s="9" t="s">
        <v>151</v>
      </c>
      <c r="AN42" s="9" t="s">
        <v>151</v>
      </c>
      <c r="AO42" s="9" t="s">
        <v>151</v>
      </c>
      <c r="AP42" s="9" t="s">
        <v>151</v>
      </c>
      <c r="AQ42" s="9" t="s">
        <v>151</v>
      </c>
      <c r="AR42" s="9" t="s">
        <v>151</v>
      </c>
      <c r="AS42" s="9" t="s">
        <v>151</v>
      </c>
      <c r="AT42" s="9" t="s">
        <v>151</v>
      </c>
      <c r="AU42" s="9" t="s">
        <v>151</v>
      </c>
      <c r="AV42" s="13" t="s">
        <v>151</v>
      </c>
      <c r="AW42" s="13" t="s">
        <v>151</v>
      </c>
      <c r="AX42" s="13" t="s">
        <v>151</v>
      </c>
      <c r="AY42" s="13" t="s">
        <v>151</v>
      </c>
      <c r="AZ42" s="9" t="s">
        <v>151</v>
      </c>
      <c r="BA42" s="9" t="s">
        <v>151</v>
      </c>
      <c r="BB42" s="9" t="s">
        <v>151</v>
      </c>
      <c r="BC42" s="9" t="s">
        <v>151</v>
      </c>
      <c r="BD42" s="9" t="s">
        <v>151</v>
      </c>
      <c r="BE42" s="9" t="s">
        <v>151</v>
      </c>
      <c r="BF42" s="9" t="s">
        <v>151</v>
      </c>
      <c r="BG42" s="9" t="s">
        <v>151</v>
      </c>
      <c r="BH42" s="9" t="s">
        <v>151</v>
      </c>
      <c r="BI42" s="9" t="s">
        <v>151</v>
      </c>
      <c r="BJ42" s="9" t="s">
        <v>151</v>
      </c>
      <c r="BK42" s="9" t="s">
        <v>151</v>
      </c>
      <c r="BL42" s="9" t="s">
        <v>151</v>
      </c>
      <c r="BM42" s="9" t="s">
        <v>151</v>
      </c>
      <c r="BN42" s="9"/>
      <c r="BO42" s="9" t="s">
        <v>155</v>
      </c>
      <c r="BP42" s="9" t="s">
        <v>155</v>
      </c>
      <c r="BQ42" s="9" t="s">
        <v>155</v>
      </c>
      <c r="BR42" s="9" t="s">
        <v>155</v>
      </c>
      <c r="BS42" s="9" t="s">
        <v>155</v>
      </c>
      <c r="BT42" s="9" t="s">
        <v>155</v>
      </c>
      <c r="BU42" s="9" t="s">
        <v>155</v>
      </c>
      <c r="BV42" s="9" t="s">
        <v>155</v>
      </c>
      <c r="BW42" s="9" t="s">
        <v>155</v>
      </c>
      <c r="BX42" s="9" t="s">
        <v>155</v>
      </c>
      <c r="BY42" s="9" t="s">
        <v>155</v>
      </c>
      <c r="BZ42" s="9" t="s">
        <v>155</v>
      </c>
      <c r="CA42" s="9"/>
      <c r="CB42" s="9"/>
      <c r="CC42" s="9"/>
      <c r="CD42" s="9"/>
      <c r="CF42" s="52">
        <f t="shared" si="20"/>
        <v>5513</v>
      </c>
      <c r="CG42" s="78">
        <f t="shared" si="75"/>
        <v>2740.2803311867524</v>
      </c>
      <c r="CH42" s="73">
        <f t="shared" si="76"/>
        <v>1663.0478012879487</v>
      </c>
      <c r="CI42" s="73">
        <f t="shared" si="77"/>
        <v>29.26</v>
      </c>
      <c r="CJ42" s="73">
        <f t="shared" si="78"/>
        <v>743.89387304507829</v>
      </c>
      <c r="CK42" s="73">
        <f t="shared" si="79"/>
        <v>330.55455381784731</v>
      </c>
      <c r="CL42" s="73">
        <f t="shared" si="80"/>
        <v>1110.4135985533455</v>
      </c>
      <c r="CM42" s="73">
        <f t="shared" si="81"/>
        <v>3856.9695999999999</v>
      </c>
      <c r="CN42" s="73">
        <f t="shared" si="82"/>
        <v>3976.7578331900258</v>
      </c>
      <c r="CO42" s="73">
        <f t="shared" si="83"/>
        <v>43.992433361994841</v>
      </c>
      <c r="CP42" s="73">
        <f t="shared" si="84"/>
        <v>27.352131147540984</v>
      </c>
      <c r="CQ42" s="73">
        <f t="shared" si="85"/>
        <v>39.271538461538462</v>
      </c>
      <c r="CR42" s="73">
        <f t="shared" si="86"/>
        <v>18.356923076923078</v>
      </c>
      <c r="CS42" s="73">
        <f t="shared" si="87"/>
        <v>21.513846153846153</v>
      </c>
      <c r="CT42" s="73">
        <f t="shared" si="88"/>
        <v>48.566923076923075</v>
      </c>
      <c r="CU42" s="73">
        <f t="shared" si="89"/>
        <v>35.281538461538467</v>
      </c>
      <c r="CV42" s="73">
        <f t="shared" si="90"/>
        <v>1695.9483587140439</v>
      </c>
      <c r="CW42" s="73">
        <f t="shared" si="91"/>
        <v>17.53846153846154</v>
      </c>
      <c r="CX42" s="73">
        <f t="shared" si="92"/>
        <v>13.381658206429782</v>
      </c>
      <c r="CY42" s="73">
        <f t="shared" si="93"/>
        <v>12.929001692047377</v>
      </c>
      <c r="CZ42" s="80">
        <f t="shared" si="94"/>
        <v>797.86368866328269</v>
      </c>
      <c r="DA42" s="80">
        <f t="shared" si="95"/>
        <v>8.9422527944969907</v>
      </c>
      <c r="DB42" s="80">
        <f t="shared" si="96"/>
        <v>20.030050761421322</v>
      </c>
      <c r="DC42" s="80">
        <f t="shared" si="97"/>
        <v>17.964805414551609</v>
      </c>
      <c r="DD42" s="80">
        <f t="shared" si="98"/>
        <v>21.64263959390863</v>
      </c>
      <c r="DE42" s="80">
        <f t="shared" si="99"/>
        <v>20.822199661590524</v>
      </c>
      <c r="DF42" s="80">
        <f t="shared" si="123"/>
        <v>21.274856175972928</v>
      </c>
      <c r="DG42" s="80">
        <f t="shared" si="100"/>
        <v>21.953840947546531</v>
      </c>
      <c r="DH42" s="80">
        <f t="shared" si="101"/>
        <v>21.388020304568528</v>
      </c>
      <c r="DI42" s="80">
        <f t="shared" si="102"/>
        <v>21.579646166807077</v>
      </c>
      <c r="DJ42" s="80">
        <f t="shared" si="103"/>
        <v>15.277157360406093</v>
      </c>
      <c r="DK42" s="80">
        <f t="shared" si="104"/>
        <v>18.672081218274112</v>
      </c>
      <c r="DL42" s="80">
        <f t="shared" si="105"/>
        <v>18.38917089678511</v>
      </c>
      <c r="DM42" s="80">
        <f t="shared" si="106"/>
        <v>15.560067681895095</v>
      </c>
      <c r="DN42" s="80">
        <f t="shared" si="107"/>
        <v>0</v>
      </c>
      <c r="DO42" s="80">
        <f t="shared" si="108"/>
        <v>23.697674450084602</v>
      </c>
      <c r="DP42" s="80">
        <f t="shared" si="109"/>
        <v>23.819827411167513</v>
      </c>
      <c r="DQ42" s="80">
        <f t="shared" si="110"/>
        <v>22.980025803722505</v>
      </c>
      <c r="DR42" s="80">
        <f t="shared" si="111"/>
        <v>20.384275380710658</v>
      </c>
      <c r="DS42" s="80">
        <f t="shared" si="112"/>
        <v>24.140478934010154</v>
      </c>
      <c r="DT42" s="80">
        <f t="shared" si="113"/>
        <v>22.048609475465312</v>
      </c>
      <c r="DU42" s="80">
        <f t="shared" si="114"/>
        <v>25.270393824027074</v>
      </c>
      <c r="DV42" s="80">
        <f t="shared" si="115"/>
        <v>22.949487563451779</v>
      </c>
      <c r="DW42" s="80">
        <f t="shared" si="116"/>
        <v>23.086909644670051</v>
      </c>
      <c r="DX42" s="80">
        <f t="shared" si="117"/>
        <v>2214.8069294754373</v>
      </c>
      <c r="DY42" s="80">
        <f t="shared" si="118"/>
        <v>300.31305482233506</v>
      </c>
      <c r="DZ42" s="80">
        <f t="shared" si="119"/>
        <v>2485.043039275603</v>
      </c>
      <c r="EA42" s="80">
        <f t="shared" si="120"/>
        <v>0</v>
      </c>
      <c r="EB42" s="80">
        <f t="shared" si="121"/>
        <v>0</v>
      </c>
      <c r="EC42" s="80">
        <f t="shared" si="122"/>
        <v>0</v>
      </c>
    </row>
    <row r="43" spans="1:133" ht="10" customHeight="1">
      <c r="A43" s="9">
        <f>A42+1</f>
        <v>40</v>
      </c>
      <c r="B43" s="61">
        <v>36372</v>
      </c>
      <c r="C43" s="62">
        <v>1189280</v>
      </c>
      <c r="D43" s="29">
        <f>BT165</f>
        <v>62.210526315789473</v>
      </c>
      <c r="E43" s="62">
        <f t="shared" si="72"/>
        <v>1444</v>
      </c>
      <c r="F43" s="72">
        <f t="shared" si="2"/>
        <v>23.21150592216582</v>
      </c>
      <c r="G43" s="64"/>
      <c r="H43" s="304"/>
      <c r="I43" s="9">
        <v>5514</v>
      </c>
      <c r="J43" s="134" t="s">
        <v>153</v>
      </c>
      <c r="K43" s="7">
        <v>23558</v>
      </c>
      <c r="L43" s="7">
        <v>39121</v>
      </c>
      <c r="M43" s="16">
        <v>191</v>
      </c>
      <c r="N43" s="16">
        <v>38</v>
      </c>
      <c r="O43" s="31">
        <f t="shared" si="3"/>
        <v>1</v>
      </c>
      <c r="P43" s="135">
        <f t="shared" si="8"/>
        <v>191</v>
      </c>
      <c r="Q43" s="135">
        <f t="shared" si="9"/>
        <v>38</v>
      </c>
      <c r="R43" s="135"/>
      <c r="S43" s="135">
        <v>0</v>
      </c>
      <c r="T43" s="101">
        <f t="shared" si="10"/>
        <v>25474.37466551485</v>
      </c>
      <c r="U43" s="157">
        <f t="shared" si="11"/>
        <v>1.0614322777297855</v>
      </c>
      <c r="V43" s="72">
        <f t="shared" si="12"/>
        <v>101.89749866205941</v>
      </c>
      <c r="W43" s="18">
        <f t="shared" si="13"/>
        <v>1.3246674826067721</v>
      </c>
      <c r="X43" s="18">
        <f t="shared" si="14"/>
        <v>7.3355135032927024E-2</v>
      </c>
      <c r="Y43" s="18">
        <f t="shared" si="15"/>
        <v>7.3355135032927024E-2</v>
      </c>
      <c r="Z43" s="16">
        <f t="shared" si="16"/>
        <v>189.77418415509919</v>
      </c>
      <c r="AA43" s="16">
        <f t="shared" si="17"/>
        <v>36.67533251739323</v>
      </c>
      <c r="AB43" s="16">
        <f t="shared" si="18"/>
        <v>0</v>
      </c>
      <c r="AC43" s="16">
        <f t="shared" si="19"/>
        <v>0</v>
      </c>
      <c r="AD43" s="16">
        <f t="shared" si="70"/>
        <v>0</v>
      </c>
      <c r="AE43" s="16">
        <f t="shared" si="71"/>
        <v>0</v>
      </c>
      <c r="AF43" s="16"/>
      <c r="AG43" s="9" t="s">
        <v>152</v>
      </c>
      <c r="AH43" s="9" t="s">
        <v>152</v>
      </c>
      <c r="AI43" s="9" t="s">
        <v>152</v>
      </c>
      <c r="AJ43" s="9" t="s">
        <v>152</v>
      </c>
      <c r="AK43" s="9" t="s">
        <v>152</v>
      </c>
      <c r="AL43" s="9" t="s">
        <v>152</v>
      </c>
      <c r="AM43" s="9" t="s">
        <v>152</v>
      </c>
      <c r="AN43" s="9" t="s">
        <v>152</v>
      </c>
      <c r="AO43" s="9" t="s">
        <v>152</v>
      </c>
      <c r="AP43" s="9" t="s">
        <v>152</v>
      </c>
      <c r="AQ43" s="9" t="s">
        <v>152</v>
      </c>
      <c r="AR43" s="9" t="s">
        <v>152</v>
      </c>
      <c r="AS43" s="9" t="s">
        <v>152</v>
      </c>
      <c r="AT43" s="9" t="s">
        <v>152</v>
      </c>
      <c r="AU43" s="9" t="s">
        <v>152</v>
      </c>
      <c r="AV43" s="13" t="s">
        <v>152</v>
      </c>
      <c r="AW43" s="13" t="s">
        <v>152</v>
      </c>
      <c r="AX43" s="13" t="s">
        <v>152</v>
      </c>
      <c r="AY43" s="13" t="s">
        <v>152</v>
      </c>
      <c r="AZ43" s="9" t="s">
        <v>152</v>
      </c>
      <c r="BA43" s="9" t="s">
        <v>152</v>
      </c>
      <c r="BB43" s="9" t="s">
        <v>152</v>
      </c>
      <c r="BC43" s="9" t="s">
        <v>152</v>
      </c>
      <c r="BD43" s="9" t="s">
        <v>152</v>
      </c>
      <c r="BE43" s="9" t="s">
        <v>152</v>
      </c>
      <c r="BF43" s="9" t="s">
        <v>152</v>
      </c>
      <c r="BG43" s="9" t="s">
        <v>152</v>
      </c>
      <c r="BH43" s="9" t="s">
        <v>152</v>
      </c>
      <c r="BI43" s="9" t="s">
        <v>152</v>
      </c>
      <c r="BJ43" s="9" t="s">
        <v>152</v>
      </c>
      <c r="BK43" s="9" t="s">
        <v>152</v>
      </c>
      <c r="BL43" s="9" t="s">
        <v>152</v>
      </c>
      <c r="BM43" s="9" t="s">
        <v>152</v>
      </c>
      <c r="BN43" s="9" t="s">
        <v>152</v>
      </c>
      <c r="BO43" s="9" t="s">
        <v>152</v>
      </c>
      <c r="BP43" s="9"/>
      <c r="BQ43" s="9" t="s">
        <v>85</v>
      </c>
      <c r="BR43" s="9" t="s">
        <v>85</v>
      </c>
      <c r="BS43" s="9" t="s">
        <v>85</v>
      </c>
      <c r="BT43" s="9" t="s">
        <v>85</v>
      </c>
      <c r="BU43" s="9" t="s">
        <v>85</v>
      </c>
      <c r="BV43" s="9" t="s">
        <v>85</v>
      </c>
      <c r="BW43" s="9" t="s">
        <v>85</v>
      </c>
      <c r="BX43" s="9" t="s">
        <v>85</v>
      </c>
      <c r="BY43" s="9" t="s">
        <v>85</v>
      </c>
      <c r="BZ43" s="9" t="s">
        <v>85</v>
      </c>
      <c r="CA43" s="9"/>
      <c r="CB43" s="9"/>
      <c r="CC43" s="9"/>
      <c r="CD43" s="9"/>
      <c r="CF43" s="52">
        <f t="shared" si="20"/>
        <v>5514</v>
      </c>
      <c r="CG43" s="78">
        <f t="shared" si="75"/>
        <v>2957.9457802207912</v>
      </c>
      <c r="CH43" s="73">
        <f t="shared" si="76"/>
        <v>1795.1467118675253</v>
      </c>
      <c r="CI43" s="73">
        <f t="shared" si="77"/>
        <v>31.584174999999998</v>
      </c>
      <c r="CJ43" s="73">
        <f t="shared" si="78"/>
        <v>802.98271591536343</v>
      </c>
      <c r="CK43" s="73">
        <f t="shared" si="79"/>
        <v>356.81110303587855</v>
      </c>
      <c r="CL43" s="73">
        <f t="shared" si="80"/>
        <v>1198.6157696202531</v>
      </c>
      <c r="CM43" s="73">
        <f t="shared" si="81"/>
        <v>4163.3357079999996</v>
      </c>
      <c r="CN43" s="73">
        <f t="shared" si="82"/>
        <v>4292.6389383490969</v>
      </c>
      <c r="CO43" s="73">
        <f t="shared" si="83"/>
        <v>47.486832330180562</v>
      </c>
      <c r="CP43" s="73">
        <f t="shared" si="84"/>
        <v>29.524760655737705</v>
      </c>
      <c r="CQ43" s="73">
        <f t="shared" si="85"/>
        <v>42.390948164335661</v>
      </c>
      <c r="CR43" s="73">
        <f t="shared" si="86"/>
        <v>19.815046853146853</v>
      </c>
      <c r="CS43" s="73">
        <f t="shared" si="87"/>
        <v>23.222730069930069</v>
      </c>
      <c r="CT43" s="73">
        <f t="shared" si="88"/>
        <v>52.424682080419579</v>
      </c>
      <c r="CU43" s="73">
        <f t="shared" si="89"/>
        <v>38.084015209790209</v>
      </c>
      <c r="CV43" s="73">
        <f t="shared" si="90"/>
        <v>1830.6606203891708</v>
      </c>
      <c r="CW43" s="73">
        <f t="shared" si="91"/>
        <v>18.931573426573426</v>
      </c>
      <c r="CX43" s="73">
        <f t="shared" si="92"/>
        <v>14.444587648054146</v>
      </c>
      <c r="CY43" s="73">
        <f t="shared" si="93"/>
        <v>13.955975803722504</v>
      </c>
      <c r="CZ43" s="80">
        <f t="shared" si="94"/>
        <v>861.23945211505929</v>
      </c>
      <c r="DA43" s="80">
        <f t="shared" si="95"/>
        <v>9.6525521926053308</v>
      </c>
      <c r="DB43" s="80">
        <f t="shared" si="96"/>
        <v>21.621074111675128</v>
      </c>
      <c r="DC43" s="80">
        <f t="shared" si="97"/>
        <v>19.391782571912014</v>
      </c>
      <c r="DD43" s="80">
        <f t="shared" si="98"/>
        <v>23.361753807106599</v>
      </c>
      <c r="DE43" s="80">
        <f t="shared" si="99"/>
        <v>22.4761448392555</v>
      </c>
      <c r="DF43" s="80">
        <f t="shared" si="123"/>
        <v>22.96475668358714</v>
      </c>
      <c r="DG43" s="80">
        <f t="shared" si="100"/>
        <v>23.697674450084602</v>
      </c>
      <c r="DH43" s="80">
        <f t="shared" si="101"/>
        <v>23.086909644670051</v>
      </c>
      <c r="DI43" s="80">
        <f t="shared" si="102"/>
        <v>23.293756697556866</v>
      </c>
      <c r="DJ43" s="80">
        <f t="shared" si="103"/>
        <v>16.490649746192894</v>
      </c>
      <c r="DK43" s="80">
        <f t="shared" si="104"/>
        <v>20.155238578680205</v>
      </c>
      <c r="DL43" s="80">
        <f t="shared" si="105"/>
        <v>19.849856175972924</v>
      </c>
      <c r="DM43" s="80">
        <f t="shared" si="106"/>
        <v>16.796032148900171</v>
      </c>
      <c r="DN43" s="80">
        <f t="shared" si="107"/>
        <v>22.934218443316411</v>
      </c>
      <c r="DO43" s="80">
        <f t="shared" si="108"/>
        <v>23.697674450084602</v>
      </c>
      <c r="DP43" s="80">
        <f t="shared" si="109"/>
        <v>0</v>
      </c>
      <c r="DQ43" s="80">
        <f t="shared" si="110"/>
        <v>29.269958121827411</v>
      </c>
      <c r="DR43" s="80">
        <f t="shared" si="111"/>
        <v>25.963717005076141</v>
      </c>
      <c r="DS43" s="80">
        <f t="shared" si="112"/>
        <v>30.748042385786803</v>
      </c>
      <c r="DT43" s="80">
        <f t="shared" si="113"/>
        <v>28.083601015228425</v>
      </c>
      <c r="DU43" s="80">
        <f t="shared" si="114"/>
        <v>32.187229695431476</v>
      </c>
      <c r="DV43" s="80">
        <f t="shared" si="115"/>
        <v>29.231061167512692</v>
      </c>
      <c r="DW43" s="80">
        <f t="shared" si="116"/>
        <v>29.406097461928933</v>
      </c>
      <c r="DX43" s="80">
        <f t="shared" si="117"/>
        <v>2821.0284282264784</v>
      </c>
      <c r="DY43" s="80">
        <f t="shared" si="118"/>
        <v>382.51264873096449</v>
      </c>
      <c r="DZ43" s="80">
        <f t="shared" si="119"/>
        <v>3165.2316804079924</v>
      </c>
      <c r="EA43" s="80">
        <f t="shared" si="120"/>
        <v>0</v>
      </c>
      <c r="EB43" s="80">
        <f t="shared" si="121"/>
        <v>0</v>
      </c>
      <c r="EC43" s="80">
        <f t="shared" si="122"/>
        <v>0</v>
      </c>
    </row>
    <row r="44" spans="1:133" ht="10" customHeight="1">
      <c r="A44" s="9">
        <f t="shared" si="73"/>
        <v>41</v>
      </c>
      <c r="B44" s="61">
        <v>36375</v>
      </c>
      <c r="C44" s="62">
        <v>1190724</v>
      </c>
      <c r="D44" s="29">
        <f>BU165</f>
        <v>62.210526315789473</v>
      </c>
      <c r="E44" s="62">
        <f t="shared" si="72"/>
        <v>1655</v>
      </c>
      <c r="F44" s="72">
        <f t="shared" si="2"/>
        <v>26.603214890016922</v>
      </c>
      <c r="G44" s="64"/>
      <c r="H44" s="304"/>
      <c r="I44" s="9">
        <v>5515</v>
      </c>
      <c r="J44" s="134" t="s">
        <v>153</v>
      </c>
      <c r="K44" s="7">
        <v>23558</v>
      </c>
      <c r="L44" s="7">
        <v>39122</v>
      </c>
      <c r="M44" s="16">
        <v>190</v>
      </c>
      <c r="N44" s="16">
        <v>38</v>
      </c>
      <c r="O44" s="31">
        <f t="shared" si="3"/>
        <v>1</v>
      </c>
      <c r="P44" s="135">
        <f t="shared" si="8"/>
        <v>190</v>
      </c>
      <c r="Q44" s="135">
        <f t="shared" si="9"/>
        <v>38</v>
      </c>
      <c r="R44" s="135"/>
      <c r="S44" s="135">
        <v>0</v>
      </c>
      <c r="T44" s="101">
        <f t="shared" si="10"/>
        <v>23863.533891151867</v>
      </c>
      <c r="U44" s="157">
        <f t="shared" si="11"/>
        <v>0.9943139121313278</v>
      </c>
      <c r="V44" s="72">
        <f t="shared" si="12"/>
        <v>95.454135564607469</v>
      </c>
      <c r="W44" s="18">
        <f t="shared" si="13"/>
        <v>1.2409037623398971</v>
      </c>
      <c r="X44" s="18">
        <f t="shared" si="14"/>
        <v>6.8841732474970205E-2</v>
      </c>
      <c r="Y44" s="18">
        <f t="shared" si="15"/>
        <v>6.8841732474970205E-2</v>
      </c>
      <c r="Z44" s="16">
        <f t="shared" si="16"/>
        <v>188.85157199428932</v>
      </c>
      <c r="AA44" s="16">
        <f t="shared" si="17"/>
        <v>36.759096237660103</v>
      </c>
      <c r="AB44" s="16">
        <f t="shared" si="18"/>
        <v>0</v>
      </c>
      <c r="AC44" s="16">
        <f t="shared" si="19"/>
        <v>0</v>
      </c>
      <c r="AD44" s="16">
        <f t="shared" si="70"/>
        <v>0</v>
      </c>
      <c r="AE44" s="16">
        <f t="shared" si="71"/>
        <v>0</v>
      </c>
      <c r="AF44" s="16"/>
      <c r="AG44" s="9" t="s">
        <v>154</v>
      </c>
      <c r="AH44" s="9" t="s">
        <v>154</v>
      </c>
      <c r="AI44" s="9" t="s">
        <v>154</v>
      </c>
      <c r="AJ44" s="9" t="s">
        <v>154</v>
      </c>
      <c r="AK44" s="9" t="s">
        <v>154</v>
      </c>
      <c r="AL44" s="9" t="s">
        <v>154</v>
      </c>
      <c r="AM44" s="9" t="s">
        <v>154</v>
      </c>
      <c r="AN44" s="9" t="s">
        <v>154</v>
      </c>
      <c r="AO44" s="9" t="s">
        <v>154</v>
      </c>
      <c r="AP44" s="9" t="s">
        <v>154</v>
      </c>
      <c r="AQ44" s="9" t="s">
        <v>154</v>
      </c>
      <c r="AR44" s="9" t="s">
        <v>154</v>
      </c>
      <c r="AS44" s="9" t="s">
        <v>154</v>
      </c>
      <c r="AT44" s="9" t="s">
        <v>154</v>
      </c>
      <c r="AU44" s="9" t="s">
        <v>154</v>
      </c>
      <c r="AV44" s="13" t="s">
        <v>154</v>
      </c>
      <c r="AW44" s="13" t="s">
        <v>154</v>
      </c>
      <c r="AX44" s="13" t="s">
        <v>154</v>
      </c>
      <c r="AY44" s="13" t="s">
        <v>154</v>
      </c>
      <c r="AZ44" s="9" t="s">
        <v>154</v>
      </c>
      <c r="BA44" s="9" t="s">
        <v>154</v>
      </c>
      <c r="BB44" s="9" t="s">
        <v>154</v>
      </c>
      <c r="BC44" s="9" t="s">
        <v>154</v>
      </c>
      <c r="BD44" s="9" t="s">
        <v>154</v>
      </c>
      <c r="BE44" s="9" t="s">
        <v>154</v>
      </c>
      <c r="BF44" s="9" t="s">
        <v>154</v>
      </c>
      <c r="BG44" s="9" t="s">
        <v>154</v>
      </c>
      <c r="BH44" s="9" t="s">
        <v>154</v>
      </c>
      <c r="BI44" s="9" t="s">
        <v>154</v>
      </c>
      <c r="BJ44" s="9" t="s">
        <v>154</v>
      </c>
      <c r="BK44" s="9" t="s">
        <v>154</v>
      </c>
      <c r="BL44" s="9" t="s">
        <v>154</v>
      </c>
      <c r="BM44" s="9" t="s">
        <v>154</v>
      </c>
      <c r="BN44" s="9" t="s">
        <v>154</v>
      </c>
      <c r="BO44" s="9" t="s">
        <v>154</v>
      </c>
      <c r="BP44" s="9"/>
      <c r="BQ44" s="9" t="s">
        <v>125</v>
      </c>
      <c r="BR44" s="9" t="s">
        <v>125</v>
      </c>
      <c r="BS44" s="9" t="s">
        <v>125</v>
      </c>
      <c r="BT44" s="9" t="s">
        <v>125</v>
      </c>
      <c r="BU44" s="9" t="s">
        <v>125</v>
      </c>
      <c r="BV44" s="9" t="s">
        <v>125</v>
      </c>
      <c r="BW44" s="9" t="s">
        <v>125</v>
      </c>
      <c r="BX44" s="9" t="s">
        <v>125</v>
      </c>
      <c r="BY44" s="9" t="s">
        <v>100</v>
      </c>
      <c r="BZ44" s="9" t="s">
        <v>100</v>
      </c>
      <c r="CA44" s="9"/>
      <c r="CB44" s="9"/>
      <c r="CC44" s="9"/>
      <c r="CD44" s="9"/>
      <c r="CF44" s="52">
        <f t="shared" si="20"/>
        <v>5515</v>
      </c>
      <c r="CG44" s="78">
        <f t="shared" si="75"/>
        <v>2957.9457802207912</v>
      </c>
      <c r="CH44" s="73">
        <f t="shared" si="76"/>
        <v>1795.1467118675253</v>
      </c>
      <c r="CI44" s="73">
        <f t="shared" si="77"/>
        <v>31.584174999999998</v>
      </c>
      <c r="CJ44" s="73">
        <f t="shared" si="78"/>
        <v>802.98271591536343</v>
      </c>
      <c r="CK44" s="73">
        <f t="shared" si="79"/>
        <v>356.81110303587855</v>
      </c>
      <c r="CL44" s="73">
        <f t="shared" si="80"/>
        <v>1198.6157696202531</v>
      </c>
      <c r="CM44" s="73">
        <f t="shared" si="81"/>
        <v>4163.3357079999996</v>
      </c>
      <c r="CN44" s="73">
        <f t="shared" si="82"/>
        <v>4292.6389383490969</v>
      </c>
      <c r="CO44" s="73">
        <f t="shared" si="83"/>
        <v>47.486832330180562</v>
      </c>
      <c r="CP44" s="73">
        <f t="shared" si="84"/>
        <v>29.524760655737705</v>
      </c>
      <c r="CQ44" s="73">
        <f t="shared" si="85"/>
        <v>42.390948164335661</v>
      </c>
      <c r="CR44" s="73">
        <f t="shared" si="86"/>
        <v>19.815046853146853</v>
      </c>
      <c r="CS44" s="73">
        <f t="shared" si="87"/>
        <v>23.222730069930069</v>
      </c>
      <c r="CT44" s="73">
        <f t="shared" si="88"/>
        <v>52.424682080419579</v>
      </c>
      <c r="CU44" s="73">
        <f t="shared" si="89"/>
        <v>38.084015209790209</v>
      </c>
      <c r="CV44" s="73">
        <f t="shared" si="90"/>
        <v>1830.6606203891708</v>
      </c>
      <c r="CW44" s="73">
        <f t="shared" si="91"/>
        <v>18.931573426573426</v>
      </c>
      <c r="CX44" s="73">
        <f t="shared" si="92"/>
        <v>14.444587648054146</v>
      </c>
      <c r="CY44" s="73">
        <f t="shared" si="93"/>
        <v>13.955975803722504</v>
      </c>
      <c r="CZ44" s="80">
        <f t="shared" si="94"/>
        <v>861.23945211505929</v>
      </c>
      <c r="DA44" s="80">
        <f t="shared" si="95"/>
        <v>9.6525521926053308</v>
      </c>
      <c r="DB44" s="80">
        <f t="shared" si="96"/>
        <v>21.621074111675128</v>
      </c>
      <c r="DC44" s="80">
        <f t="shared" si="97"/>
        <v>19.391782571912014</v>
      </c>
      <c r="DD44" s="80">
        <f t="shared" si="98"/>
        <v>23.361753807106599</v>
      </c>
      <c r="DE44" s="80">
        <f t="shared" si="99"/>
        <v>22.4761448392555</v>
      </c>
      <c r="DF44" s="80">
        <f t="shared" si="123"/>
        <v>22.96475668358714</v>
      </c>
      <c r="DG44" s="80">
        <f t="shared" si="100"/>
        <v>23.697674450084602</v>
      </c>
      <c r="DH44" s="80">
        <f t="shared" si="101"/>
        <v>23.086909644670051</v>
      </c>
      <c r="DI44" s="80">
        <f t="shared" si="102"/>
        <v>23.293756697556866</v>
      </c>
      <c r="DJ44" s="80">
        <f t="shared" si="103"/>
        <v>16.490649746192894</v>
      </c>
      <c r="DK44" s="80">
        <f t="shared" si="104"/>
        <v>20.155238578680205</v>
      </c>
      <c r="DL44" s="80">
        <f t="shared" si="105"/>
        <v>19.849856175972924</v>
      </c>
      <c r="DM44" s="80">
        <f t="shared" si="106"/>
        <v>16.796032148900171</v>
      </c>
      <c r="DN44" s="80">
        <f t="shared" si="107"/>
        <v>22.934218443316411</v>
      </c>
      <c r="DO44" s="80">
        <f t="shared" si="108"/>
        <v>23.697674450084602</v>
      </c>
      <c r="DP44" s="80">
        <f t="shared" si="109"/>
        <v>0</v>
      </c>
      <c r="DQ44" s="80">
        <f t="shared" si="110"/>
        <v>21.062806049069376</v>
      </c>
      <c r="DR44" s="80">
        <f t="shared" si="111"/>
        <v>18.683618654822336</v>
      </c>
      <c r="DS44" s="80">
        <f t="shared" si="112"/>
        <v>22.126442766497465</v>
      </c>
      <c r="DT44" s="80">
        <f t="shared" si="113"/>
        <v>20.209097631133673</v>
      </c>
      <c r="DU44" s="80">
        <f t="shared" si="114"/>
        <v>23.162089043993234</v>
      </c>
      <c r="DV44" s="80">
        <f t="shared" si="115"/>
        <v>21.034815609137059</v>
      </c>
      <c r="DW44" s="80">
        <f t="shared" si="116"/>
        <v>21.16077258883249</v>
      </c>
      <c r="DX44" s="80">
        <f t="shared" si="117"/>
        <v>2030.025953413822</v>
      </c>
      <c r="DY44" s="80">
        <f t="shared" si="118"/>
        <v>300.31305482233506</v>
      </c>
      <c r="DZ44" s="80">
        <f t="shared" si="119"/>
        <v>2485.043039275603</v>
      </c>
      <c r="EA44" s="80">
        <f t="shared" si="120"/>
        <v>0</v>
      </c>
      <c r="EB44" s="80">
        <f t="shared" si="121"/>
        <v>0</v>
      </c>
      <c r="EC44" s="80">
        <f t="shared" si="122"/>
        <v>0</v>
      </c>
    </row>
    <row r="45" spans="1:133" ht="10" customHeight="1">
      <c r="A45" s="9">
        <f>A44+1</f>
        <v>42</v>
      </c>
      <c r="B45" s="61">
        <v>36376</v>
      </c>
      <c r="C45" s="62">
        <v>1192379</v>
      </c>
      <c r="D45" s="29">
        <f>BV165</f>
        <v>62.210526315789473</v>
      </c>
      <c r="E45" s="62">
        <f t="shared" si="72"/>
        <v>1503</v>
      </c>
      <c r="F45" s="72">
        <f t="shared" si="2"/>
        <v>24.159898477157363</v>
      </c>
      <c r="G45" s="64"/>
      <c r="H45" s="304"/>
      <c r="I45" s="9">
        <v>5516</v>
      </c>
      <c r="J45" s="134" t="s">
        <v>153</v>
      </c>
      <c r="K45" s="7">
        <v>23558</v>
      </c>
      <c r="L45" s="7">
        <v>39123</v>
      </c>
      <c r="M45" s="16">
        <v>190</v>
      </c>
      <c r="N45" s="16">
        <v>38</v>
      </c>
      <c r="O45" s="31">
        <f t="shared" si="3"/>
        <v>1</v>
      </c>
      <c r="P45" s="135">
        <f t="shared" si="8"/>
        <v>190</v>
      </c>
      <c r="Q45" s="135">
        <f t="shared" si="9"/>
        <v>38</v>
      </c>
      <c r="R45" s="135"/>
      <c r="S45" s="135">
        <v>0</v>
      </c>
      <c r="T45" s="101">
        <f t="shared" si="10"/>
        <v>24061.857558457137</v>
      </c>
      <c r="U45" s="157">
        <f t="shared" si="11"/>
        <v>1.0025773982690473</v>
      </c>
      <c r="V45" s="72">
        <f t="shared" si="12"/>
        <v>96.247430233828553</v>
      </c>
      <c r="W45" s="18">
        <f t="shared" si="13"/>
        <v>1.251216593039771</v>
      </c>
      <c r="X45" s="18">
        <f t="shared" si="14"/>
        <v>6.9398309265246788E-2</v>
      </c>
      <c r="Y45" s="18">
        <f t="shared" si="15"/>
        <v>6.9398309265246788E-2</v>
      </c>
      <c r="Z45" s="16">
        <f t="shared" si="16"/>
        <v>188.84204325479016</v>
      </c>
      <c r="AA45" s="16">
        <f t="shared" si="17"/>
        <v>36.748783406960229</v>
      </c>
      <c r="AB45" s="16">
        <f t="shared" si="18"/>
        <v>0</v>
      </c>
      <c r="AC45" s="16">
        <f t="shared" si="19"/>
        <v>0</v>
      </c>
      <c r="AD45" s="16">
        <f t="shared" si="70"/>
        <v>0</v>
      </c>
      <c r="AE45" s="16">
        <f t="shared" si="71"/>
        <v>0</v>
      </c>
      <c r="AF45" s="16"/>
      <c r="AG45" s="9" t="s">
        <v>155</v>
      </c>
      <c r="AH45" s="9" t="s">
        <v>155</v>
      </c>
      <c r="AI45" s="9" t="s">
        <v>155</v>
      </c>
      <c r="AJ45" s="9" t="s">
        <v>155</v>
      </c>
      <c r="AK45" s="9" t="s">
        <v>155</v>
      </c>
      <c r="AL45" s="9" t="s">
        <v>155</v>
      </c>
      <c r="AM45" s="9" t="s">
        <v>155</v>
      </c>
      <c r="AN45" s="9" t="s">
        <v>155</v>
      </c>
      <c r="AO45" s="9" t="s">
        <v>155</v>
      </c>
      <c r="AP45" s="9" t="s">
        <v>155</v>
      </c>
      <c r="AQ45" s="9" t="s">
        <v>155</v>
      </c>
      <c r="AR45" s="9" t="s">
        <v>155</v>
      </c>
      <c r="AS45" s="9" t="s">
        <v>155</v>
      </c>
      <c r="AT45" s="9" t="s">
        <v>155</v>
      </c>
      <c r="AU45" s="9" t="s">
        <v>155</v>
      </c>
      <c r="AV45" s="13" t="s">
        <v>155</v>
      </c>
      <c r="AW45" s="13" t="s">
        <v>155</v>
      </c>
      <c r="AX45" s="13" t="s">
        <v>155</v>
      </c>
      <c r="AY45" s="13" t="s">
        <v>155</v>
      </c>
      <c r="AZ45" s="9" t="s">
        <v>155</v>
      </c>
      <c r="BA45" s="9" t="s">
        <v>155</v>
      </c>
      <c r="BB45" s="9" t="s">
        <v>155</v>
      </c>
      <c r="BC45" s="9" t="s">
        <v>155</v>
      </c>
      <c r="BD45" s="9" t="s">
        <v>155</v>
      </c>
      <c r="BE45" s="9" t="s">
        <v>155</v>
      </c>
      <c r="BF45" s="9" t="s">
        <v>155</v>
      </c>
      <c r="BG45" s="9" t="s">
        <v>155</v>
      </c>
      <c r="BH45" s="9" t="s">
        <v>155</v>
      </c>
      <c r="BI45" s="9" t="s">
        <v>155</v>
      </c>
      <c r="BJ45" s="9" t="s">
        <v>155</v>
      </c>
      <c r="BK45" s="9" t="s">
        <v>155</v>
      </c>
      <c r="BL45" s="9" t="s">
        <v>155</v>
      </c>
      <c r="BM45" s="9" t="s">
        <v>155</v>
      </c>
      <c r="BN45" s="9" t="s">
        <v>155</v>
      </c>
      <c r="BO45" s="9"/>
      <c r="BP45" s="9" t="s">
        <v>154</v>
      </c>
      <c r="BQ45" s="9" t="s">
        <v>154</v>
      </c>
      <c r="BR45" s="9" t="s">
        <v>154</v>
      </c>
      <c r="BS45" s="9" t="s">
        <v>154</v>
      </c>
      <c r="BT45" s="9" t="s">
        <v>154</v>
      </c>
      <c r="BU45" s="9" t="s">
        <v>154</v>
      </c>
      <c r="BV45" s="9" t="s">
        <v>154</v>
      </c>
      <c r="BW45" s="9" t="s">
        <v>154</v>
      </c>
      <c r="BX45" s="9" t="s">
        <v>154</v>
      </c>
      <c r="BY45" s="9" t="s">
        <v>154</v>
      </c>
      <c r="BZ45" s="9" t="s">
        <v>154</v>
      </c>
      <c r="CA45" s="9"/>
      <c r="CB45" s="9"/>
      <c r="CC45" s="9"/>
      <c r="CD45" s="9"/>
      <c r="CF45" s="52">
        <f t="shared" si="20"/>
        <v>5516</v>
      </c>
      <c r="CG45" s="78">
        <f t="shared" si="75"/>
        <v>2957.9457802207912</v>
      </c>
      <c r="CH45" s="73">
        <f t="shared" si="76"/>
        <v>1795.1467118675253</v>
      </c>
      <c r="CI45" s="73">
        <f t="shared" si="77"/>
        <v>31.584174999999998</v>
      </c>
      <c r="CJ45" s="73">
        <f t="shared" si="78"/>
        <v>802.98271591536343</v>
      </c>
      <c r="CK45" s="73">
        <f t="shared" si="79"/>
        <v>356.81110303587855</v>
      </c>
      <c r="CL45" s="73">
        <f t="shared" si="80"/>
        <v>1198.6157696202531</v>
      </c>
      <c r="CM45" s="73">
        <f t="shared" si="81"/>
        <v>4163.3357079999996</v>
      </c>
      <c r="CN45" s="73">
        <f t="shared" si="82"/>
        <v>4292.6389383490969</v>
      </c>
      <c r="CO45" s="73">
        <f t="shared" si="83"/>
        <v>47.486832330180562</v>
      </c>
      <c r="CP45" s="73">
        <f t="shared" si="84"/>
        <v>29.524760655737705</v>
      </c>
      <c r="CQ45" s="73">
        <f t="shared" si="85"/>
        <v>42.390948164335661</v>
      </c>
      <c r="CR45" s="73">
        <f t="shared" si="86"/>
        <v>19.815046853146853</v>
      </c>
      <c r="CS45" s="73">
        <f t="shared" si="87"/>
        <v>23.222730069930069</v>
      </c>
      <c r="CT45" s="73">
        <f t="shared" si="88"/>
        <v>52.424682080419579</v>
      </c>
      <c r="CU45" s="73">
        <f t="shared" si="89"/>
        <v>38.084015209790209</v>
      </c>
      <c r="CV45" s="73">
        <f t="shared" si="90"/>
        <v>1830.6606203891708</v>
      </c>
      <c r="CW45" s="73">
        <f t="shared" si="91"/>
        <v>18.931573426573426</v>
      </c>
      <c r="CX45" s="73">
        <f t="shared" si="92"/>
        <v>14.444587648054146</v>
      </c>
      <c r="CY45" s="73">
        <f t="shared" si="93"/>
        <v>13.955975803722504</v>
      </c>
      <c r="CZ45" s="80">
        <f t="shared" si="94"/>
        <v>861.23945211505929</v>
      </c>
      <c r="DA45" s="80">
        <f t="shared" si="95"/>
        <v>9.6525521926053308</v>
      </c>
      <c r="DB45" s="80">
        <f t="shared" si="96"/>
        <v>21.621074111675128</v>
      </c>
      <c r="DC45" s="80">
        <f t="shared" si="97"/>
        <v>19.391782571912014</v>
      </c>
      <c r="DD45" s="80">
        <f t="shared" si="98"/>
        <v>23.361753807106599</v>
      </c>
      <c r="DE45" s="80">
        <f t="shared" si="99"/>
        <v>22.4761448392555</v>
      </c>
      <c r="DF45" s="80">
        <f t="shared" si="123"/>
        <v>22.96475668358714</v>
      </c>
      <c r="DG45" s="80">
        <f t="shared" si="100"/>
        <v>23.697674450084602</v>
      </c>
      <c r="DH45" s="80">
        <f t="shared" si="101"/>
        <v>23.086909644670051</v>
      </c>
      <c r="DI45" s="80">
        <f t="shared" si="102"/>
        <v>23.293756697556866</v>
      </c>
      <c r="DJ45" s="80">
        <f t="shared" si="103"/>
        <v>16.490649746192894</v>
      </c>
      <c r="DK45" s="80">
        <f t="shared" si="104"/>
        <v>20.155238578680205</v>
      </c>
      <c r="DL45" s="80">
        <f t="shared" si="105"/>
        <v>19.849856175972924</v>
      </c>
      <c r="DM45" s="80">
        <f t="shared" si="106"/>
        <v>16.796032148900171</v>
      </c>
      <c r="DN45" s="80">
        <f t="shared" si="107"/>
        <v>22.934218443316411</v>
      </c>
      <c r="DO45" s="80">
        <f t="shared" si="108"/>
        <v>0</v>
      </c>
      <c r="DP45" s="80">
        <f t="shared" si="109"/>
        <v>23.819827411167513</v>
      </c>
      <c r="DQ45" s="80">
        <f t="shared" si="110"/>
        <v>22.980025803722505</v>
      </c>
      <c r="DR45" s="80">
        <f t="shared" si="111"/>
        <v>20.384275380710658</v>
      </c>
      <c r="DS45" s="80">
        <f t="shared" si="112"/>
        <v>24.140478934010154</v>
      </c>
      <c r="DT45" s="80">
        <f t="shared" si="113"/>
        <v>22.048609475465312</v>
      </c>
      <c r="DU45" s="80">
        <f t="shared" si="114"/>
        <v>25.270393824027074</v>
      </c>
      <c r="DV45" s="80">
        <f t="shared" si="115"/>
        <v>22.949487563451779</v>
      </c>
      <c r="DW45" s="80">
        <f t="shared" si="116"/>
        <v>23.086909644670051</v>
      </c>
      <c r="DX45" s="80">
        <f t="shared" si="117"/>
        <v>2214.8069294754373</v>
      </c>
      <c r="DY45" s="80">
        <f t="shared" si="118"/>
        <v>300.31305482233506</v>
      </c>
      <c r="DZ45" s="80">
        <f t="shared" si="119"/>
        <v>2485.043039275603</v>
      </c>
      <c r="EA45" s="80">
        <f t="shared" si="120"/>
        <v>0</v>
      </c>
      <c r="EB45" s="80">
        <f t="shared" si="121"/>
        <v>0</v>
      </c>
      <c r="EC45" s="80">
        <f t="shared" si="122"/>
        <v>0</v>
      </c>
    </row>
    <row r="46" spans="1:133" ht="10" customHeight="1">
      <c r="A46" s="13">
        <f>A45+1</f>
        <v>43</v>
      </c>
      <c r="B46" s="61">
        <v>36377</v>
      </c>
      <c r="C46" s="62">
        <v>1193882</v>
      </c>
      <c r="D46" s="29">
        <f>BW165</f>
        <v>62.210526315789473</v>
      </c>
      <c r="E46" s="62">
        <f t="shared" si="72"/>
        <v>1512</v>
      </c>
      <c r="F46" s="72">
        <f t="shared" si="2"/>
        <v>24.304568527918782</v>
      </c>
      <c r="G46" s="64"/>
      <c r="H46" s="304"/>
      <c r="I46" s="9">
        <v>5517</v>
      </c>
      <c r="J46" s="134" t="s">
        <v>153</v>
      </c>
      <c r="K46" s="7">
        <v>23558</v>
      </c>
      <c r="L46" s="7">
        <v>39124</v>
      </c>
      <c r="M46" s="16">
        <v>190</v>
      </c>
      <c r="N46" s="16">
        <v>38</v>
      </c>
      <c r="O46" s="31">
        <f t="shared" si="3"/>
        <v>1</v>
      </c>
      <c r="P46" s="135">
        <f t="shared" si="8"/>
        <v>190</v>
      </c>
      <c r="Q46" s="135">
        <f t="shared" si="9"/>
        <v>38</v>
      </c>
      <c r="R46" s="135"/>
      <c r="S46" s="135">
        <v>0</v>
      </c>
      <c r="T46" s="101">
        <f t="shared" si="10"/>
        <v>24061.857558457137</v>
      </c>
      <c r="U46" s="157">
        <f t="shared" si="11"/>
        <v>1.0025773982690473</v>
      </c>
      <c r="V46" s="72">
        <f t="shared" si="12"/>
        <v>96.247430233828553</v>
      </c>
      <c r="W46" s="18">
        <f t="shared" si="13"/>
        <v>1.251216593039771</v>
      </c>
      <c r="X46" s="18">
        <f t="shared" si="14"/>
        <v>6.9398309265246788E-2</v>
      </c>
      <c r="Y46" s="18">
        <f t="shared" si="15"/>
        <v>6.9398309265246788E-2</v>
      </c>
      <c r="Z46" s="16">
        <f t="shared" si="16"/>
        <v>188.84204325479016</v>
      </c>
      <c r="AA46" s="16">
        <f t="shared" si="17"/>
        <v>36.748783406960229</v>
      </c>
      <c r="AB46" s="16">
        <f t="shared" si="18"/>
        <v>0</v>
      </c>
      <c r="AC46" s="16">
        <f t="shared" si="19"/>
        <v>0</v>
      </c>
      <c r="AD46" s="16">
        <f t="shared" si="70"/>
        <v>0</v>
      </c>
      <c r="AE46" s="16">
        <f t="shared" si="71"/>
        <v>0</v>
      </c>
      <c r="AF46" s="16"/>
      <c r="AG46" s="9" t="s">
        <v>156</v>
      </c>
      <c r="AH46" s="9" t="s">
        <v>156</v>
      </c>
      <c r="AI46" s="9" t="s">
        <v>156</v>
      </c>
      <c r="AJ46" s="9" t="s">
        <v>156</v>
      </c>
      <c r="AK46" s="9" t="s">
        <v>156</v>
      </c>
      <c r="AL46" s="9" t="s">
        <v>156</v>
      </c>
      <c r="AM46" s="9" t="s">
        <v>156</v>
      </c>
      <c r="AN46" s="9" t="s">
        <v>156</v>
      </c>
      <c r="AO46" s="9" t="s">
        <v>156</v>
      </c>
      <c r="AP46" s="9" t="s">
        <v>156</v>
      </c>
      <c r="AQ46" s="9" t="s">
        <v>156</v>
      </c>
      <c r="AR46" s="9" t="s">
        <v>156</v>
      </c>
      <c r="AS46" s="9" t="s">
        <v>156</v>
      </c>
      <c r="AT46" s="9" t="s">
        <v>156</v>
      </c>
      <c r="AU46" s="9" t="s">
        <v>156</v>
      </c>
      <c r="AV46" s="13" t="s">
        <v>156</v>
      </c>
      <c r="AW46" s="13" t="s">
        <v>156</v>
      </c>
      <c r="AX46" s="13" t="s">
        <v>156</v>
      </c>
      <c r="AY46" s="13" t="s">
        <v>156</v>
      </c>
      <c r="AZ46" s="9" t="s">
        <v>156</v>
      </c>
      <c r="BA46" s="9" t="s">
        <v>156</v>
      </c>
      <c r="BB46" s="9" t="s">
        <v>156</v>
      </c>
      <c r="BC46" s="9" t="s">
        <v>156</v>
      </c>
      <c r="BD46" s="9" t="s">
        <v>156</v>
      </c>
      <c r="BE46" s="9" t="s">
        <v>156</v>
      </c>
      <c r="BF46" s="9" t="s">
        <v>156</v>
      </c>
      <c r="BG46" s="9" t="s">
        <v>156</v>
      </c>
      <c r="BH46" s="9" t="s">
        <v>156</v>
      </c>
      <c r="BI46" s="9" t="s">
        <v>156</v>
      </c>
      <c r="BJ46" s="9" t="s">
        <v>156</v>
      </c>
      <c r="BK46" s="9" t="s">
        <v>156</v>
      </c>
      <c r="BL46" s="9" t="s">
        <v>156</v>
      </c>
      <c r="BM46" s="9" t="s">
        <v>156</v>
      </c>
      <c r="BN46" s="9" t="s">
        <v>156</v>
      </c>
      <c r="BO46" s="9"/>
      <c r="BP46" s="9" t="s">
        <v>152</v>
      </c>
      <c r="BQ46" s="9" t="s">
        <v>152</v>
      </c>
      <c r="BR46" s="9" t="s">
        <v>152</v>
      </c>
      <c r="BS46" s="9" t="s">
        <v>152</v>
      </c>
      <c r="BT46" s="9" t="s">
        <v>152</v>
      </c>
      <c r="BU46" s="9" t="s">
        <v>152</v>
      </c>
      <c r="BV46" s="9" t="s">
        <v>152</v>
      </c>
      <c r="BW46" s="9" t="s">
        <v>152</v>
      </c>
      <c r="BX46" s="9" t="s">
        <v>152</v>
      </c>
      <c r="BY46" s="9" t="s">
        <v>152</v>
      </c>
      <c r="BZ46" s="9" t="s">
        <v>152</v>
      </c>
      <c r="CA46" s="9"/>
      <c r="CB46" s="9"/>
      <c r="CC46" s="9"/>
      <c r="CD46" s="9"/>
      <c r="CF46" s="52">
        <f t="shared" si="20"/>
        <v>5517</v>
      </c>
      <c r="CG46" s="78">
        <f t="shared" si="75"/>
        <v>2957.9457802207912</v>
      </c>
      <c r="CH46" s="73">
        <f t="shared" si="76"/>
        <v>1795.1467118675253</v>
      </c>
      <c r="CI46" s="73">
        <f t="shared" si="77"/>
        <v>31.584174999999998</v>
      </c>
      <c r="CJ46" s="73">
        <f t="shared" si="78"/>
        <v>802.98271591536343</v>
      </c>
      <c r="CK46" s="73">
        <f t="shared" si="79"/>
        <v>356.81110303587855</v>
      </c>
      <c r="CL46" s="73">
        <f t="shared" si="80"/>
        <v>1198.6157696202531</v>
      </c>
      <c r="CM46" s="73">
        <f t="shared" si="81"/>
        <v>4163.3357079999996</v>
      </c>
      <c r="CN46" s="73">
        <f t="shared" si="82"/>
        <v>4292.6389383490969</v>
      </c>
      <c r="CO46" s="73">
        <f t="shared" si="83"/>
        <v>47.486832330180562</v>
      </c>
      <c r="CP46" s="73">
        <f t="shared" si="84"/>
        <v>29.524760655737705</v>
      </c>
      <c r="CQ46" s="73">
        <f t="shared" si="85"/>
        <v>42.390948164335661</v>
      </c>
      <c r="CR46" s="73">
        <f t="shared" si="86"/>
        <v>19.815046853146853</v>
      </c>
      <c r="CS46" s="73">
        <f t="shared" si="87"/>
        <v>23.222730069930069</v>
      </c>
      <c r="CT46" s="73">
        <f t="shared" si="88"/>
        <v>52.424682080419579</v>
      </c>
      <c r="CU46" s="73">
        <f t="shared" si="89"/>
        <v>38.084015209790209</v>
      </c>
      <c r="CV46" s="73">
        <f t="shared" si="90"/>
        <v>1830.6606203891708</v>
      </c>
      <c r="CW46" s="73">
        <f t="shared" si="91"/>
        <v>18.931573426573426</v>
      </c>
      <c r="CX46" s="73">
        <f t="shared" si="92"/>
        <v>14.444587648054146</v>
      </c>
      <c r="CY46" s="73">
        <f t="shared" si="93"/>
        <v>13.955975803722504</v>
      </c>
      <c r="CZ46" s="80">
        <f t="shared" si="94"/>
        <v>861.23945211505929</v>
      </c>
      <c r="DA46" s="80">
        <f t="shared" si="95"/>
        <v>9.6525521926053308</v>
      </c>
      <c r="DB46" s="80">
        <f t="shared" si="96"/>
        <v>21.621074111675128</v>
      </c>
      <c r="DC46" s="80">
        <f t="shared" si="97"/>
        <v>19.391782571912014</v>
      </c>
      <c r="DD46" s="80">
        <f t="shared" si="98"/>
        <v>23.361753807106599</v>
      </c>
      <c r="DE46" s="80">
        <f t="shared" si="99"/>
        <v>22.4761448392555</v>
      </c>
      <c r="DF46" s="80">
        <f t="shared" si="123"/>
        <v>22.96475668358714</v>
      </c>
      <c r="DG46" s="80">
        <f t="shared" si="100"/>
        <v>23.697674450084602</v>
      </c>
      <c r="DH46" s="80">
        <f t="shared" si="101"/>
        <v>23.086909644670051</v>
      </c>
      <c r="DI46" s="80">
        <f t="shared" si="102"/>
        <v>23.293756697556866</v>
      </c>
      <c r="DJ46" s="80">
        <f t="shared" si="103"/>
        <v>16.490649746192894</v>
      </c>
      <c r="DK46" s="80">
        <f t="shared" si="104"/>
        <v>20.155238578680205</v>
      </c>
      <c r="DL46" s="80">
        <f t="shared" si="105"/>
        <v>19.849856175972924</v>
      </c>
      <c r="DM46" s="80">
        <f t="shared" si="106"/>
        <v>16.796032148900171</v>
      </c>
      <c r="DN46" s="80">
        <f t="shared" si="107"/>
        <v>22.934218443316411</v>
      </c>
      <c r="DO46" s="80">
        <f t="shared" si="108"/>
        <v>0</v>
      </c>
      <c r="DP46" s="80">
        <f t="shared" si="109"/>
        <v>23.819827411167513</v>
      </c>
      <c r="DQ46" s="80">
        <f t="shared" si="110"/>
        <v>22.980025803722505</v>
      </c>
      <c r="DR46" s="80">
        <f t="shared" si="111"/>
        <v>20.384275380710658</v>
      </c>
      <c r="DS46" s="80">
        <f t="shared" si="112"/>
        <v>24.140478934010154</v>
      </c>
      <c r="DT46" s="80">
        <f t="shared" si="113"/>
        <v>22.048609475465312</v>
      </c>
      <c r="DU46" s="80">
        <f t="shared" si="114"/>
        <v>25.270393824027074</v>
      </c>
      <c r="DV46" s="80">
        <f t="shared" si="115"/>
        <v>22.949487563451779</v>
      </c>
      <c r="DW46" s="80">
        <f t="shared" si="116"/>
        <v>23.086909644670051</v>
      </c>
      <c r="DX46" s="80">
        <f t="shared" si="117"/>
        <v>2214.8069294754373</v>
      </c>
      <c r="DY46" s="80">
        <f t="shared" si="118"/>
        <v>300.31305482233506</v>
      </c>
      <c r="DZ46" s="80">
        <f t="shared" si="119"/>
        <v>2485.043039275603</v>
      </c>
      <c r="EA46" s="80">
        <f t="shared" si="120"/>
        <v>0</v>
      </c>
      <c r="EB46" s="80">
        <f t="shared" si="121"/>
        <v>0</v>
      </c>
      <c r="EC46" s="80">
        <f t="shared" si="122"/>
        <v>0</v>
      </c>
    </row>
    <row r="47" spans="1:133" ht="10" customHeight="1">
      <c r="A47" s="13">
        <v>44</v>
      </c>
      <c r="B47" s="61">
        <v>36378</v>
      </c>
      <c r="C47" s="62">
        <v>1195394</v>
      </c>
      <c r="D47" s="29">
        <f>BX165</f>
        <v>63.210526315789473</v>
      </c>
      <c r="E47" s="62">
        <f t="shared" si="72"/>
        <v>147383</v>
      </c>
      <c r="F47" s="72">
        <f t="shared" si="2"/>
        <v>2331.6211490424648</v>
      </c>
      <c r="G47" s="64"/>
      <c r="H47" s="304"/>
      <c r="I47" s="9">
        <v>5518</v>
      </c>
      <c r="J47" s="134" t="s">
        <v>153</v>
      </c>
      <c r="K47" s="7">
        <v>23558</v>
      </c>
      <c r="L47" s="7">
        <v>39125</v>
      </c>
      <c r="M47" s="16">
        <v>191</v>
      </c>
      <c r="N47" s="16">
        <v>38</v>
      </c>
      <c r="O47" s="31">
        <f t="shared" si="3"/>
        <v>1</v>
      </c>
      <c r="P47" s="135">
        <f t="shared" si="8"/>
        <v>191</v>
      </c>
      <c r="Q47" s="135">
        <f t="shared" si="9"/>
        <v>38</v>
      </c>
      <c r="R47" s="135"/>
      <c r="S47" s="135">
        <v>0</v>
      </c>
      <c r="T47" s="101">
        <f t="shared" si="10"/>
        <v>27614.74952806452</v>
      </c>
      <c r="U47" s="157">
        <f t="shared" si="11"/>
        <v>1.150614563669355</v>
      </c>
      <c r="V47" s="72">
        <f t="shared" si="12"/>
        <v>110.45899811225807</v>
      </c>
      <c r="W47" s="18">
        <f t="shared" si="13"/>
        <v>1.4359669754593549</v>
      </c>
      <c r="X47" s="18">
        <f t="shared" si="14"/>
        <v>7.932664655270609E-2</v>
      </c>
      <c r="Y47" s="18">
        <f t="shared" si="15"/>
        <v>7.932664655270609E-2</v>
      </c>
      <c r="Z47" s="16">
        <f t="shared" si="16"/>
        <v>189.67138208479764</v>
      </c>
      <c r="AA47" s="16">
        <f t="shared" si="17"/>
        <v>36.564033024540642</v>
      </c>
      <c r="AB47" s="16">
        <f t="shared" si="18"/>
        <v>0</v>
      </c>
      <c r="AC47" s="16">
        <f t="shared" si="19"/>
        <v>0</v>
      </c>
      <c r="AD47" s="16">
        <f t="shared" si="70"/>
        <v>0</v>
      </c>
      <c r="AE47" s="16">
        <f t="shared" si="71"/>
        <v>0</v>
      </c>
      <c r="AF47" s="16"/>
      <c r="AG47" s="9" t="s">
        <v>157</v>
      </c>
      <c r="AH47" s="9" t="s">
        <v>157</v>
      </c>
      <c r="AI47" s="9" t="s">
        <v>157</v>
      </c>
      <c r="AJ47" s="9" t="s">
        <v>239</v>
      </c>
      <c r="AK47" s="9" t="s">
        <v>239</v>
      </c>
      <c r="AL47" s="9" t="s">
        <v>239</v>
      </c>
      <c r="AM47" s="9" t="s">
        <v>239</v>
      </c>
      <c r="AN47" s="9" t="s">
        <v>239</v>
      </c>
      <c r="AO47" s="9"/>
      <c r="AP47" s="9" t="s">
        <v>43</v>
      </c>
      <c r="AQ47" s="9" t="s">
        <v>43</v>
      </c>
      <c r="AR47" s="9" t="s">
        <v>43</v>
      </c>
      <c r="AS47" s="9" t="s">
        <v>43</v>
      </c>
      <c r="AT47" s="9" t="s">
        <v>43</v>
      </c>
      <c r="AU47" s="9" t="s">
        <v>43</v>
      </c>
      <c r="AV47" s="13" t="s">
        <v>43</v>
      </c>
      <c r="AW47" s="13" t="s">
        <v>115</v>
      </c>
      <c r="AX47" s="13" t="s">
        <v>43</v>
      </c>
      <c r="AY47" s="13" t="s">
        <v>43</v>
      </c>
      <c r="AZ47" s="9" t="s">
        <v>43</v>
      </c>
      <c r="BA47" s="9" t="s">
        <v>43</v>
      </c>
      <c r="BB47" s="9" t="s">
        <v>43</v>
      </c>
      <c r="BC47" s="9" t="s">
        <v>43</v>
      </c>
      <c r="BD47" s="9" t="s">
        <v>43</v>
      </c>
      <c r="BE47" s="9" t="s">
        <v>43</v>
      </c>
      <c r="BF47" s="9"/>
      <c r="BG47" s="9" t="s">
        <v>164</v>
      </c>
      <c r="BH47" s="9" t="s">
        <v>164</v>
      </c>
      <c r="BI47" s="9" t="s">
        <v>164</v>
      </c>
      <c r="BJ47" s="9" t="s">
        <v>164</v>
      </c>
      <c r="BK47" s="9" t="s">
        <v>164</v>
      </c>
      <c r="BL47" s="9" t="s">
        <v>164</v>
      </c>
      <c r="BM47" s="9" t="s">
        <v>164</v>
      </c>
      <c r="BN47" s="9" t="s">
        <v>164</v>
      </c>
      <c r="BO47" s="9" t="s">
        <v>164</v>
      </c>
      <c r="BP47" s="9" t="s">
        <v>164</v>
      </c>
      <c r="BQ47" s="9" t="s">
        <v>164</v>
      </c>
      <c r="BR47" s="9" t="s">
        <v>164</v>
      </c>
      <c r="BS47" s="9" t="s">
        <v>164</v>
      </c>
      <c r="BT47" s="9" t="s">
        <v>164</v>
      </c>
      <c r="BU47" s="9" t="s">
        <v>164</v>
      </c>
      <c r="BV47" s="9" t="s">
        <v>164</v>
      </c>
      <c r="BW47" s="9" t="s">
        <v>164</v>
      </c>
      <c r="BX47" s="9" t="s">
        <v>164</v>
      </c>
      <c r="BY47" s="9" t="s">
        <v>164</v>
      </c>
      <c r="BZ47" s="9" t="s">
        <v>164</v>
      </c>
      <c r="CA47" s="9"/>
      <c r="CB47" s="9"/>
      <c r="CC47" s="9"/>
      <c r="CD47" s="9"/>
      <c r="CF47" s="52">
        <f t="shared" si="20"/>
        <v>5518</v>
      </c>
      <c r="CG47" s="78">
        <f t="shared" si="75"/>
        <v>2740.2803311867524</v>
      </c>
      <c r="CH47" s="73">
        <f t="shared" si="76"/>
        <v>1663.0478012879487</v>
      </c>
      <c r="CI47" s="73">
        <f t="shared" si="77"/>
        <v>29.26</v>
      </c>
      <c r="CJ47" s="73">
        <f t="shared" si="78"/>
        <v>1114.7418754369826</v>
      </c>
      <c r="CK47" s="73">
        <f t="shared" si="79"/>
        <v>495.34351149954</v>
      </c>
      <c r="CL47" s="73">
        <f t="shared" si="80"/>
        <v>1663.9800141048825</v>
      </c>
      <c r="CM47" s="73">
        <f t="shared" si="81"/>
        <v>5779.7566040000002</v>
      </c>
      <c r="CN47" s="73">
        <f t="shared" si="82"/>
        <v>5959.2619938950993</v>
      </c>
      <c r="CO47" s="73">
        <f t="shared" si="83"/>
        <v>0</v>
      </c>
      <c r="CP47" s="73">
        <f t="shared" si="84"/>
        <v>27.061514754098361</v>
      </c>
      <c r="CQ47" s="73">
        <f t="shared" si="85"/>
        <v>38.854278365384616</v>
      </c>
      <c r="CR47" s="73">
        <f t="shared" si="86"/>
        <v>18.16188076923077</v>
      </c>
      <c r="CS47" s="73">
        <f t="shared" si="87"/>
        <v>21.285261538461537</v>
      </c>
      <c r="CT47" s="73">
        <f t="shared" si="88"/>
        <v>48.050899519230768</v>
      </c>
      <c r="CU47" s="73">
        <f t="shared" si="89"/>
        <v>34.906672115384623</v>
      </c>
      <c r="CV47" s="73">
        <f t="shared" si="90"/>
        <v>1677.9289074027074</v>
      </c>
      <c r="CW47" s="73">
        <f t="shared" si="91"/>
        <v>24.113391608391609</v>
      </c>
      <c r="CX47" s="73">
        <f t="shared" si="92"/>
        <v>13.239478087986464</v>
      </c>
      <c r="CY47" s="73">
        <f t="shared" si="93"/>
        <v>12.791631049069375</v>
      </c>
      <c r="CZ47" s="80">
        <f t="shared" si="94"/>
        <v>789.38638697123531</v>
      </c>
      <c r="DA47" s="80">
        <f t="shared" si="95"/>
        <v>8.8472413585554612</v>
      </c>
      <c r="DB47" s="80">
        <f t="shared" si="96"/>
        <v>19.817231472081222</v>
      </c>
      <c r="DC47" s="80">
        <f t="shared" si="97"/>
        <v>17.773929357021998</v>
      </c>
      <c r="DD47" s="80">
        <f t="shared" si="98"/>
        <v>21.412686548223352</v>
      </c>
      <c r="DE47" s="80">
        <f t="shared" si="99"/>
        <v>20.600963790186128</v>
      </c>
      <c r="DF47" s="80">
        <f t="shared" si="123"/>
        <v>0</v>
      </c>
      <c r="DG47" s="80">
        <f t="shared" si="100"/>
        <v>23.697674450084602</v>
      </c>
      <c r="DH47" s="80">
        <f t="shared" si="101"/>
        <v>23.086909644670051</v>
      </c>
      <c r="DI47" s="80">
        <f t="shared" si="102"/>
        <v>23.293756697556866</v>
      </c>
      <c r="DJ47" s="80">
        <f t="shared" si="103"/>
        <v>16.490649746192894</v>
      </c>
      <c r="DK47" s="80">
        <f t="shared" si="104"/>
        <v>20.155238578680205</v>
      </c>
      <c r="DL47" s="80">
        <f t="shared" si="105"/>
        <v>19.849856175972924</v>
      </c>
      <c r="DM47" s="80">
        <f t="shared" si="106"/>
        <v>16.796032148900171</v>
      </c>
      <c r="DN47" s="80">
        <f t="shared" si="107"/>
        <v>22.934218443316411</v>
      </c>
      <c r="DO47" s="80">
        <f t="shared" si="108"/>
        <v>23.697674450084602</v>
      </c>
      <c r="DP47" s="80">
        <f t="shared" si="109"/>
        <v>23.819827411167513</v>
      </c>
      <c r="DQ47" s="80">
        <f t="shared" si="110"/>
        <v>22.980025803722505</v>
      </c>
      <c r="DR47" s="80">
        <f t="shared" si="111"/>
        <v>20.384275380710658</v>
      </c>
      <c r="DS47" s="80">
        <f t="shared" si="112"/>
        <v>24.140478934010154</v>
      </c>
      <c r="DT47" s="80">
        <f t="shared" si="113"/>
        <v>22.048609475465312</v>
      </c>
      <c r="DU47" s="80">
        <f t="shared" si="114"/>
        <v>25.270393824027074</v>
      </c>
      <c r="DV47" s="80">
        <f t="shared" si="115"/>
        <v>22.949487563451779</v>
      </c>
      <c r="DW47" s="80">
        <f t="shared" si="116"/>
        <v>23.086909644670051</v>
      </c>
      <c r="DX47" s="80">
        <f t="shared" si="117"/>
        <v>2214.8069294754373</v>
      </c>
      <c r="DY47" s="80">
        <f t="shared" si="118"/>
        <v>300.31305482233506</v>
      </c>
      <c r="DZ47" s="80">
        <f t="shared" si="119"/>
        <v>2485.043039275603</v>
      </c>
      <c r="EA47" s="80">
        <f t="shared" si="120"/>
        <v>0</v>
      </c>
      <c r="EB47" s="80">
        <f t="shared" si="121"/>
        <v>0</v>
      </c>
      <c r="EC47" s="80">
        <f t="shared" si="122"/>
        <v>0</v>
      </c>
    </row>
    <row r="48" spans="1:133" ht="10" customHeight="1">
      <c r="A48" s="13">
        <v>45</v>
      </c>
      <c r="B48" s="61">
        <v>38006</v>
      </c>
      <c r="C48" s="62">
        <v>1342777</v>
      </c>
      <c r="D48" s="29">
        <f>BY165</f>
        <v>62.210526315789473</v>
      </c>
      <c r="E48" s="62">
        <f t="shared" si="72"/>
        <v>19668</v>
      </c>
      <c r="F48" s="72">
        <f t="shared" si="2"/>
        <v>316.15228426395942</v>
      </c>
      <c r="G48" s="64"/>
      <c r="H48" s="304"/>
      <c r="I48" s="9">
        <v>5519</v>
      </c>
      <c r="J48" s="134" t="s">
        <v>153</v>
      </c>
      <c r="K48" s="7">
        <v>23558</v>
      </c>
      <c r="L48" s="7">
        <v>39126</v>
      </c>
      <c r="M48" s="16">
        <v>191</v>
      </c>
      <c r="N48" s="16">
        <v>38</v>
      </c>
      <c r="O48" s="31">
        <f t="shared" si="3"/>
        <v>1</v>
      </c>
      <c r="P48" s="135">
        <f t="shared" si="8"/>
        <v>191</v>
      </c>
      <c r="Q48" s="135">
        <f t="shared" si="9"/>
        <v>38</v>
      </c>
      <c r="R48" s="135"/>
      <c r="S48" s="135">
        <v>0</v>
      </c>
      <c r="T48" s="101">
        <f t="shared" si="10"/>
        <v>23518.865489157459</v>
      </c>
      <c r="U48" s="157">
        <f t="shared" si="11"/>
        <v>0.97995272871489414</v>
      </c>
      <c r="V48" s="72">
        <f t="shared" si="12"/>
        <v>94.075461956629837</v>
      </c>
      <c r="W48" s="18">
        <f t="shared" si="13"/>
        <v>1.2229810054361878</v>
      </c>
      <c r="X48" s="18">
        <f t="shared" si="14"/>
        <v>6.787385393994326E-2</v>
      </c>
      <c r="Y48" s="18">
        <f t="shared" si="15"/>
        <v>6.787385393994326E-2</v>
      </c>
      <c r="Z48" s="16">
        <f t="shared" si="16"/>
        <v>189.86813267133059</v>
      </c>
      <c r="AA48" s="16">
        <f t="shared" si="17"/>
        <v>36.777018994563811</v>
      </c>
      <c r="AB48" s="16">
        <f t="shared" si="18"/>
        <v>0</v>
      </c>
      <c r="AC48" s="16">
        <f t="shared" si="19"/>
        <v>0</v>
      </c>
      <c r="AD48" s="16">
        <f t="shared" si="70"/>
        <v>0</v>
      </c>
      <c r="AE48" s="16">
        <f t="shared" si="71"/>
        <v>0</v>
      </c>
      <c r="AF48" s="16"/>
      <c r="AG48" s="9" t="s">
        <v>158</v>
      </c>
      <c r="AH48" s="9" t="s">
        <v>238</v>
      </c>
      <c r="AI48" s="9" t="s">
        <v>238</v>
      </c>
      <c r="AJ48" s="9" t="s">
        <v>157</v>
      </c>
      <c r="AK48" s="9" t="s">
        <v>157</v>
      </c>
      <c r="AL48" s="9" t="s">
        <v>157</v>
      </c>
      <c r="AM48" s="9" t="s">
        <v>157</v>
      </c>
      <c r="AN48" s="9" t="s">
        <v>157</v>
      </c>
      <c r="AO48" s="9" t="s">
        <v>157</v>
      </c>
      <c r="AP48" s="9" t="s">
        <v>157</v>
      </c>
      <c r="AQ48" s="9" t="s">
        <v>157</v>
      </c>
      <c r="AR48" s="9" t="s">
        <v>157</v>
      </c>
      <c r="AS48" s="9" t="s">
        <v>157</v>
      </c>
      <c r="AT48" s="9" t="s">
        <v>157</v>
      </c>
      <c r="AU48" s="9" t="s">
        <v>157</v>
      </c>
      <c r="AV48" s="13" t="s">
        <v>157</v>
      </c>
      <c r="AW48" s="13" t="s">
        <v>157</v>
      </c>
      <c r="AX48" s="13" t="s">
        <v>157</v>
      </c>
      <c r="AY48" s="13" t="s">
        <v>157</v>
      </c>
      <c r="AZ48" s="9" t="s">
        <v>157</v>
      </c>
      <c r="BA48" s="9" t="s">
        <v>157</v>
      </c>
      <c r="BB48" s="9" t="s">
        <v>157</v>
      </c>
      <c r="BC48" s="9" t="s">
        <v>157</v>
      </c>
      <c r="BD48" s="9" t="s">
        <v>157</v>
      </c>
      <c r="BE48" s="9" t="s">
        <v>157</v>
      </c>
      <c r="BF48" s="9" t="s">
        <v>157</v>
      </c>
      <c r="BG48" s="9" t="s">
        <v>157</v>
      </c>
      <c r="BH48" s="9" t="s">
        <v>157</v>
      </c>
      <c r="BI48" s="9" t="s">
        <v>157</v>
      </c>
      <c r="BJ48" s="9" t="s">
        <v>157</v>
      </c>
      <c r="BK48" s="9" t="s">
        <v>157</v>
      </c>
      <c r="BL48" s="9" t="s">
        <v>157</v>
      </c>
      <c r="BM48" s="9" t="s">
        <v>157</v>
      </c>
      <c r="BN48" s="9"/>
      <c r="BO48" s="9" t="s">
        <v>156</v>
      </c>
      <c r="BP48" s="9" t="s">
        <v>156</v>
      </c>
      <c r="BQ48" s="9" t="s">
        <v>156</v>
      </c>
      <c r="BR48" s="9" t="s">
        <v>156</v>
      </c>
      <c r="BS48" s="9" t="s">
        <v>156</v>
      </c>
      <c r="BT48" s="9" t="s">
        <v>156</v>
      </c>
      <c r="BU48" s="9" t="s">
        <v>156</v>
      </c>
      <c r="BV48" s="9" t="s">
        <v>156</v>
      </c>
      <c r="BW48" s="9" t="s">
        <v>156</v>
      </c>
      <c r="BX48" s="9" t="s">
        <v>156</v>
      </c>
      <c r="BY48" s="9" t="s">
        <v>156</v>
      </c>
      <c r="BZ48" s="9" t="s">
        <v>156</v>
      </c>
      <c r="CA48" s="9"/>
      <c r="CB48" s="9"/>
      <c r="CC48" s="9"/>
      <c r="CD48" s="9"/>
      <c r="CF48" s="52">
        <f t="shared" si="20"/>
        <v>5519</v>
      </c>
      <c r="CG48" s="78">
        <f t="shared" si="75"/>
        <v>2740.2803311867524</v>
      </c>
      <c r="CH48" s="73">
        <f t="shared" si="76"/>
        <v>2492.1149267709293</v>
      </c>
      <c r="CI48" s="73">
        <f t="shared" si="77"/>
        <v>43.846775000000001</v>
      </c>
      <c r="CJ48" s="73">
        <f t="shared" si="78"/>
        <v>743.89387304507829</v>
      </c>
      <c r="CK48" s="73">
        <f t="shared" si="79"/>
        <v>330.55455381784731</v>
      </c>
      <c r="CL48" s="73">
        <f t="shared" si="80"/>
        <v>1110.4135985533455</v>
      </c>
      <c r="CM48" s="73">
        <f t="shared" si="81"/>
        <v>3856.9695999999999</v>
      </c>
      <c r="CN48" s="73">
        <f t="shared" si="82"/>
        <v>3976.7578331900258</v>
      </c>
      <c r="CO48" s="73">
        <f t="shared" si="83"/>
        <v>43.992433361994841</v>
      </c>
      <c r="CP48" s="73">
        <f t="shared" si="84"/>
        <v>27.352131147540984</v>
      </c>
      <c r="CQ48" s="73">
        <f t="shared" si="85"/>
        <v>39.271538461538462</v>
      </c>
      <c r="CR48" s="73">
        <f t="shared" si="86"/>
        <v>18.356923076923078</v>
      </c>
      <c r="CS48" s="73">
        <f t="shared" si="87"/>
        <v>21.513846153846153</v>
      </c>
      <c r="CT48" s="73">
        <f t="shared" si="88"/>
        <v>48.566923076923075</v>
      </c>
      <c r="CU48" s="73">
        <f t="shared" si="89"/>
        <v>35.281538461538467</v>
      </c>
      <c r="CV48" s="73">
        <f t="shared" si="90"/>
        <v>1695.9483587140439</v>
      </c>
      <c r="CW48" s="73">
        <f t="shared" si="91"/>
        <v>17.53846153846154</v>
      </c>
      <c r="CX48" s="73">
        <f t="shared" si="92"/>
        <v>13.381658206429782</v>
      </c>
      <c r="CY48" s="73">
        <f t="shared" si="93"/>
        <v>12.929001692047377</v>
      </c>
      <c r="CZ48" s="80">
        <f t="shared" si="94"/>
        <v>797.86368866328269</v>
      </c>
      <c r="DA48" s="80">
        <f t="shared" si="95"/>
        <v>8.9422527944969907</v>
      </c>
      <c r="DB48" s="80">
        <f t="shared" si="96"/>
        <v>20.030050761421322</v>
      </c>
      <c r="DC48" s="80">
        <f t="shared" si="97"/>
        <v>17.964805414551609</v>
      </c>
      <c r="DD48" s="80">
        <f t="shared" si="98"/>
        <v>21.64263959390863</v>
      </c>
      <c r="DE48" s="80">
        <f t="shared" si="99"/>
        <v>20.822199661590524</v>
      </c>
      <c r="DF48" s="80">
        <f t="shared" si="123"/>
        <v>21.274856175972928</v>
      </c>
      <c r="DG48" s="80">
        <f t="shared" si="100"/>
        <v>21.953840947546531</v>
      </c>
      <c r="DH48" s="80">
        <f t="shared" si="101"/>
        <v>21.388020304568528</v>
      </c>
      <c r="DI48" s="80">
        <f t="shared" si="102"/>
        <v>21.579646166807077</v>
      </c>
      <c r="DJ48" s="80">
        <f t="shared" si="103"/>
        <v>15.277157360406093</v>
      </c>
      <c r="DK48" s="80">
        <f t="shared" si="104"/>
        <v>18.672081218274112</v>
      </c>
      <c r="DL48" s="80">
        <f t="shared" si="105"/>
        <v>18.38917089678511</v>
      </c>
      <c r="DM48" s="80">
        <f t="shared" si="106"/>
        <v>15.560067681895095</v>
      </c>
      <c r="DN48" s="80">
        <f t="shared" si="107"/>
        <v>0</v>
      </c>
      <c r="DO48" s="80">
        <f t="shared" si="108"/>
        <v>23.697674450084602</v>
      </c>
      <c r="DP48" s="80">
        <f t="shared" si="109"/>
        <v>23.819827411167513</v>
      </c>
      <c r="DQ48" s="80">
        <f t="shared" si="110"/>
        <v>22.980025803722505</v>
      </c>
      <c r="DR48" s="80">
        <f t="shared" si="111"/>
        <v>20.384275380710658</v>
      </c>
      <c r="DS48" s="80">
        <f t="shared" si="112"/>
        <v>24.140478934010154</v>
      </c>
      <c r="DT48" s="80">
        <f t="shared" si="113"/>
        <v>22.048609475465312</v>
      </c>
      <c r="DU48" s="80">
        <f t="shared" si="114"/>
        <v>25.270393824027074</v>
      </c>
      <c r="DV48" s="80">
        <f t="shared" si="115"/>
        <v>22.949487563451779</v>
      </c>
      <c r="DW48" s="80">
        <f t="shared" si="116"/>
        <v>23.086909644670051</v>
      </c>
      <c r="DX48" s="80">
        <f t="shared" si="117"/>
        <v>2214.8069294754373</v>
      </c>
      <c r="DY48" s="80">
        <f t="shared" si="118"/>
        <v>300.31305482233506</v>
      </c>
      <c r="DZ48" s="80">
        <f t="shared" si="119"/>
        <v>2485.043039275603</v>
      </c>
      <c r="EA48" s="80">
        <f t="shared" si="120"/>
        <v>0</v>
      </c>
      <c r="EB48" s="80">
        <f t="shared" si="121"/>
        <v>0</v>
      </c>
      <c r="EC48" s="80">
        <f t="shared" si="122"/>
        <v>0</v>
      </c>
    </row>
    <row r="49" spans="1:133" ht="12" customHeight="1">
      <c r="A49" s="9">
        <v>46</v>
      </c>
      <c r="B49" s="61">
        <v>38188</v>
      </c>
      <c r="C49" s="62">
        <v>1362445</v>
      </c>
      <c r="D49" s="29">
        <f>BZ165</f>
        <v>63.210526315789473</v>
      </c>
      <c r="E49" s="62">
        <f t="shared" si="72"/>
        <v>165365.69999999995</v>
      </c>
      <c r="F49" s="72">
        <f t="shared" si="2"/>
        <v>2616.1101582014981</v>
      </c>
      <c r="G49" s="64"/>
      <c r="H49" s="304"/>
      <c r="I49" s="9">
        <v>5520</v>
      </c>
      <c r="J49" s="134" t="s">
        <v>153</v>
      </c>
      <c r="K49" s="7">
        <v>23558</v>
      </c>
      <c r="L49" s="7">
        <v>39127</v>
      </c>
      <c r="M49" s="16">
        <v>191</v>
      </c>
      <c r="N49" s="16">
        <v>38</v>
      </c>
      <c r="O49" s="31">
        <f t="shared" si="3"/>
        <v>1</v>
      </c>
      <c r="P49" s="135">
        <f t="shared" si="8"/>
        <v>191</v>
      </c>
      <c r="Q49" s="135">
        <f t="shared" si="9"/>
        <v>38</v>
      </c>
      <c r="R49" s="135"/>
      <c r="S49" s="135">
        <v>0</v>
      </c>
      <c r="T49" s="101">
        <f t="shared" si="10"/>
        <v>22297.618798470721</v>
      </c>
      <c r="U49" s="157">
        <f t="shared" si="11"/>
        <v>0.9290674499362801</v>
      </c>
      <c r="V49" s="72">
        <f t="shared" si="12"/>
        <v>89.190475193882889</v>
      </c>
      <c r="W49" s="18">
        <f t="shared" si="13"/>
        <v>1.1594761775204774</v>
      </c>
      <c r="X49" s="18">
        <f t="shared" si="14"/>
        <v>6.4438288742125746E-2</v>
      </c>
      <c r="Y49" s="18">
        <f t="shared" si="15"/>
        <v>6.4438288742125746E-2</v>
      </c>
      <c r="Z49" s="16">
        <f t="shared" si="16"/>
        <v>189.92681743681504</v>
      </c>
      <c r="AA49" s="16">
        <f t="shared" si="17"/>
        <v>36.840523822479526</v>
      </c>
      <c r="AB49" s="16">
        <f t="shared" si="18"/>
        <v>0</v>
      </c>
      <c r="AC49" s="16">
        <f t="shared" si="19"/>
        <v>0</v>
      </c>
      <c r="AD49" s="16">
        <f t="shared" si="70"/>
        <v>0</v>
      </c>
      <c r="AE49" s="16">
        <f t="shared" si="71"/>
        <v>0</v>
      </c>
      <c r="AF49" s="16"/>
      <c r="AG49" s="9" t="s">
        <v>159</v>
      </c>
      <c r="AH49" s="9" t="s">
        <v>159</v>
      </c>
      <c r="AI49" s="9" t="s">
        <v>159</v>
      </c>
      <c r="AJ49" s="9" t="s">
        <v>159</v>
      </c>
      <c r="AK49" s="9" t="s">
        <v>159</v>
      </c>
      <c r="AL49" s="9" t="s">
        <v>159</v>
      </c>
      <c r="AM49" s="9" t="s">
        <v>159</v>
      </c>
      <c r="AN49" s="9" t="s">
        <v>159</v>
      </c>
      <c r="AO49" s="9" t="s">
        <v>159</v>
      </c>
      <c r="AP49" s="9" t="s">
        <v>159</v>
      </c>
      <c r="AQ49" s="9" t="s">
        <v>159</v>
      </c>
      <c r="AR49" s="9" t="s">
        <v>159</v>
      </c>
      <c r="AS49" s="9" t="s">
        <v>159</v>
      </c>
      <c r="AT49" s="9" t="s">
        <v>159</v>
      </c>
      <c r="AU49" s="9" t="s">
        <v>159</v>
      </c>
      <c r="AV49" s="13" t="s">
        <v>159</v>
      </c>
      <c r="AW49" s="13" t="s">
        <v>159</v>
      </c>
      <c r="AX49" s="13" t="s">
        <v>159</v>
      </c>
      <c r="AY49" s="13" t="s">
        <v>159</v>
      </c>
      <c r="AZ49" s="9" t="s">
        <v>159</v>
      </c>
      <c r="BA49" s="9" t="s">
        <v>159</v>
      </c>
      <c r="BB49" s="9" t="s">
        <v>159</v>
      </c>
      <c r="BC49" s="9" t="s">
        <v>159</v>
      </c>
      <c r="BD49" s="9" t="s">
        <v>159</v>
      </c>
      <c r="BE49" s="9" t="s">
        <v>159</v>
      </c>
      <c r="BF49" s="9" t="s">
        <v>159</v>
      </c>
      <c r="BG49" s="9" t="s">
        <v>159</v>
      </c>
      <c r="BH49" s="9" t="s">
        <v>159</v>
      </c>
      <c r="BI49" s="9" t="s">
        <v>159</v>
      </c>
      <c r="BJ49" s="9" t="s">
        <v>159</v>
      </c>
      <c r="BK49" s="9" t="s">
        <v>159</v>
      </c>
      <c r="BL49" s="9" t="s">
        <v>159</v>
      </c>
      <c r="BM49" s="9"/>
      <c r="BN49" s="9" t="s">
        <v>157</v>
      </c>
      <c r="BO49" s="9" t="s">
        <v>157</v>
      </c>
      <c r="BP49" s="9" t="s">
        <v>157</v>
      </c>
      <c r="BQ49" s="9" t="s">
        <v>157</v>
      </c>
      <c r="BR49" s="9" t="s">
        <v>157</v>
      </c>
      <c r="BS49" s="9" t="s">
        <v>157</v>
      </c>
      <c r="BT49" s="9" t="s">
        <v>157</v>
      </c>
      <c r="BU49" s="9" t="s">
        <v>157</v>
      </c>
      <c r="BV49" s="9" t="s">
        <v>157</v>
      </c>
      <c r="BW49" s="9" t="s">
        <v>157</v>
      </c>
      <c r="BX49" s="9" t="s">
        <v>157</v>
      </c>
      <c r="BY49" s="9" t="s">
        <v>157</v>
      </c>
      <c r="BZ49" s="9" t="s">
        <v>157</v>
      </c>
      <c r="CA49" s="9"/>
      <c r="CB49" s="9"/>
      <c r="CC49" s="9"/>
      <c r="CD49" s="9"/>
      <c r="CF49" s="52">
        <f t="shared" si="20"/>
        <v>5520</v>
      </c>
      <c r="CG49" s="78">
        <f t="shared" si="75"/>
        <v>2740.2803311867524</v>
      </c>
      <c r="CH49" s="73">
        <f t="shared" si="76"/>
        <v>1663.0478012879487</v>
      </c>
      <c r="CI49" s="73">
        <f t="shared" si="77"/>
        <v>29.26</v>
      </c>
      <c r="CJ49" s="73">
        <f t="shared" si="78"/>
        <v>743.89387304507829</v>
      </c>
      <c r="CK49" s="73">
        <f t="shared" si="79"/>
        <v>330.55455381784731</v>
      </c>
      <c r="CL49" s="73">
        <f t="shared" si="80"/>
        <v>1110.4135985533455</v>
      </c>
      <c r="CM49" s="73">
        <f t="shared" si="81"/>
        <v>3856.9695999999999</v>
      </c>
      <c r="CN49" s="73">
        <f t="shared" si="82"/>
        <v>3976.7578331900258</v>
      </c>
      <c r="CO49" s="73">
        <f t="shared" si="83"/>
        <v>43.992433361994841</v>
      </c>
      <c r="CP49" s="73">
        <f t="shared" si="84"/>
        <v>27.352131147540984</v>
      </c>
      <c r="CQ49" s="73">
        <f t="shared" si="85"/>
        <v>39.271538461538462</v>
      </c>
      <c r="CR49" s="73">
        <f t="shared" si="86"/>
        <v>18.356923076923078</v>
      </c>
      <c r="CS49" s="73">
        <f t="shared" si="87"/>
        <v>21.513846153846153</v>
      </c>
      <c r="CT49" s="73">
        <f t="shared" si="88"/>
        <v>48.566923076923075</v>
      </c>
      <c r="CU49" s="73">
        <f t="shared" si="89"/>
        <v>35.281538461538467</v>
      </c>
      <c r="CV49" s="73">
        <f t="shared" si="90"/>
        <v>1695.9483587140439</v>
      </c>
      <c r="CW49" s="73">
        <f t="shared" si="91"/>
        <v>17.53846153846154</v>
      </c>
      <c r="CX49" s="73">
        <f t="shared" si="92"/>
        <v>13.381658206429782</v>
      </c>
      <c r="CY49" s="73">
        <f t="shared" si="93"/>
        <v>12.929001692047377</v>
      </c>
      <c r="CZ49" s="80">
        <f t="shared" si="94"/>
        <v>797.86368866328269</v>
      </c>
      <c r="DA49" s="80">
        <f t="shared" si="95"/>
        <v>8.9422527944969907</v>
      </c>
      <c r="DB49" s="80">
        <f t="shared" si="96"/>
        <v>20.030050761421322</v>
      </c>
      <c r="DC49" s="80">
        <f t="shared" si="97"/>
        <v>17.964805414551609</v>
      </c>
      <c r="DD49" s="80">
        <f t="shared" si="98"/>
        <v>21.64263959390863</v>
      </c>
      <c r="DE49" s="80">
        <f t="shared" si="99"/>
        <v>20.822199661590524</v>
      </c>
      <c r="DF49" s="80">
        <f t="shared" si="123"/>
        <v>21.274856175972928</v>
      </c>
      <c r="DG49" s="80">
        <f t="shared" si="100"/>
        <v>21.953840947546531</v>
      </c>
      <c r="DH49" s="80">
        <f t="shared" si="101"/>
        <v>21.388020304568528</v>
      </c>
      <c r="DI49" s="80">
        <f t="shared" si="102"/>
        <v>21.579646166807077</v>
      </c>
      <c r="DJ49" s="80">
        <f t="shared" si="103"/>
        <v>15.277157360406093</v>
      </c>
      <c r="DK49" s="80">
        <f t="shared" si="104"/>
        <v>18.672081218274112</v>
      </c>
      <c r="DL49" s="80">
        <f t="shared" si="105"/>
        <v>18.38917089678511</v>
      </c>
      <c r="DM49" s="80">
        <f t="shared" si="106"/>
        <v>0</v>
      </c>
      <c r="DN49" s="80">
        <f t="shared" si="107"/>
        <v>21.246565143824025</v>
      </c>
      <c r="DO49" s="80">
        <f t="shared" si="108"/>
        <v>21.953840947546531</v>
      </c>
      <c r="DP49" s="80">
        <f t="shared" si="109"/>
        <v>22.067005076142134</v>
      </c>
      <c r="DQ49" s="80">
        <f t="shared" si="110"/>
        <v>21.289001692047378</v>
      </c>
      <c r="DR49" s="80">
        <f t="shared" si="111"/>
        <v>18.884263959390861</v>
      </c>
      <c r="DS49" s="80">
        <f t="shared" si="112"/>
        <v>22.364060913705586</v>
      </c>
      <c r="DT49" s="80">
        <f t="shared" si="113"/>
        <v>20.426125211505923</v>
      </c>
      <c r="DU49" s="80">
        <f t="shared" si="114"/>
        <v>23.410829103214891</v>
      </c>
      <c r="DV49" s="80">
        <f t="shared" si="115"/>
        <v>21.260710659898479</v>
      </c>
      <c r="DW49" s="80">
        <f t="shared" si="116"/>
        <v>21.388020304568528</v>
      </c>
      <c r="DX49" s="80">
        <f t="shared" si="117"/>
        <v>2051.8266111573689</v>
      </c>
      <c r="DY49" s="80">
        <f t="shared" si="118"/>
        <v>278.21401015228429</v>
      </c>
      <c r="DZ49" s="80">
        <f t="shared" si="119"/>
        <v>2302.1769392173182</v>
      </c>
      <c r="EA49" s="80">
        <f t="shared" si="120"/>
        <v>0</v>
      </c>
      <c r="EB49" s="80">
        <f t="shared" si="121"/>
        <v>0</v>
      </c>
      <c r="EC49" s="80">
        <f t="shared" si="122"/>
        <v>0</v>
      </c>
    </row>
    <row r="50" spans="1:133" ht="12" customHeight="1">
      <c r="A50" s="9">
        <v>47</v>
      </c>
      <c r="B50" s="61">
        <v>39092</v>
      </c>
      <c r="C50" s="62">
        <v>1527810.7</v>
      </c>
      <c r="D50" s="29">
        <f>CA165</f>
        <v>79</v>
      </c>
      <c r="E50" s="62">
        <f t="shared" ref="E50:E52" si="124">C51-C50</f>
        <v>0</v>
      </c>
      <c r="F50" s="72">
        <f t="shared" ref="F50:F52" si="125">E50/D50</f>
        <v>0</v>
      </c>
      <c r="G50" s="64"/>
      <c r="H50" s="304"/>
      <c r="I50" s="9">
        <v>5521</v>
      </c>
      <c r="J50" s="134" t="s">
        <v>153</v>
      </c>
      <c r="K50" s="7">
        <v>23558</v>
      </c>
      <c r="L50" s="7">
        <v>39128</v>
      </c>
      <c r="M50" s="16">
        <v>191</v>
      </c>
      <c r="N50" s="16">
        <v>38</v>
      </c>
      <c r="O50" s="31">
        <f t="shared" si="3"/>
        <v>1</v>
      </c>
      <c r="P50" s="135">
        <f t="shared" si="8"/>
        <v>191</v>
      </c>
      <c r="Q50" s="135">
        <f t="shared" si="9"/>
        <v>38</v>
      </c>
      <c r="R50" s="135"/>
      <c r="S50" s="135">
        <v>0</v>
      </c>
      <c r="T50" s="101">
        <f t="shared" si="10"/>
        <v>23169.930873499787</v>
      </c>
      <c r="U50" s="157">
        <f t="shared" si="11"/>
        <v>0.96541378639582442</v>
      </c>
      <c r="V50" s="72">
        <f t="shared" si="12"/>
        <v>92.679723493999148</v>
      </c>
      <c r="W50" s="18">
        <f t="shared" si="13"/>
        <v>1.2048364054219889</v>
      </c>
      <c r="X50" s="18">
        <f t="shared" si="14"/>
        <v>6.6893220173675369E-2</v>
      </c>
      <c r="Y50" s="18">
        <f t="shared" si="15"/>
        <v>6.6893220173675369E-2</v>
      </c>
      <c r="Z50" s="16">
        <f t="shared" si="16"/>
        <v>189.88489910710919</v>
      </c>
      <c r="AA50" s="16">
        <f t="shared" si="17"/>
        <v>36.795163594578014</v>
      </c>
      <c r="AB50" s="16">
        <f t="shared" si="18"/>
        <v>0</v>
      </c>
      <c r="AC50" s="16">
        <f t="shared" si="19"/>
        <v>0</v>
      </c>
      <c r="AD50" s="16">
        <f t="shared" si="70"/>
        <v>0</v>
      </c>
      <c r="AE50" s="16">
        <f t="shared" si="71"/>
        <v>0</v>
      </c>
      <c r="AF50" s="16"/>
      <c r="AG50" s="9" t="s">
        <v>41</v>
      </c>
      <c r="AH50" s="9" t="s">
        <v>41</v>
      </c>
      <c r="AI50" s="9" t="s">
        <v>44</v>
      </c>
      <c r="AJ50" s="9" t="s">
        <v>44</v>
      </c>
      <c r="AK50" s="9" t="s">
        <v>44</v>
      </c>
      <c r="AL50" s="9" t="s">
        <v>44</v>
      </c>
      <c r="AM50" s="9" t="s">
        <v>44</v>
      </c>
      <c r="AN50" s="9" t="s">
        <v>44</v>
      </c>
      <c r="AO50" s="9" t="s">
        <v>44</v>
      </c>
      <c r="AP50" s="9" t="s">
        <v>44</v>
      </c>
      <c r="AQ50" s="9"/>
      <c r="AR50" s="9" t="s">
        <v>60</v>
      </c>
      <c r="AS50" s="9"/>
      <c r="AT50" s="9"/>
      <c r="AU50" s="9"/>
      <c r="AV50" s="13" t="s">
        <v>44</v>
      </c>
      <c r="AW50" s="13" t="s">
        <v>44</v>
      </c>
      <c r="AX50" s="13" t="s">
        <v>44</v>
      </c>
      <c r="AY50" s="13" t="s">
        <v>44</v>
      </c>
      <c r="AZ50" s="9" t="s">
        <v>44</v>
      </c>
      <c r="BA50" s="9" t="s">
        <v>44</v>
      </c>
      <c r="BB50" s="9" t="s">
        <v>44</v>
      </c>
      <c r="BC50" s="9" t="s">
        <v>44</v>
      </c>
      <c r="BD50" s="9" t="s">
        <v>44</v>
      </c>
      <c r="BE50" s="9" t="s">
        <v>44</v>
      </c>
      <c r="BF50" s="9" t="s">
        <v>44</v>
      </c>
      <c r="BG50" s="9" t="s">
        <v>44</v>
      </c>
      <c r="BH50" s="9"/>
      <c r="BI50" s="9" t="s">
        <v>149</v>
      </c>
      <c r="BJ50" s="9" t="s">
        <v>149</v>
      </c>
      <c r="BK50" s="9" t="s">
        <v>149</v>
      </c>
      <c r="BL50" s="9" t="s">
        <v>149</v>
      </c>
      <c r="BM50" s="9" t="s">
        <v>149</v>
      </c>
      <c r="BN50" s="9" t="s">
        <v>149</v>
      </c>
      <c r="BO50" s="9" t="s">
        <v>149</v>
      </c>
      <c r="BP50" s="9" t="s">
        <v>149</v>
      </c>
      <c r="BQ50" s="9" t="s">
        <v>149</v>
      </c>
      <c r="BR50" s="9" t="s">
        <v>149</v>
      </c>
      <c r="BS50" s="9" t="s">
        <v>149</v>
      </c>
      <c r="BT50" s="9" t="s">
        <v>149</v>
      </c>
      <c r="BU50" s="9" t="s">
        <v>149</v>
      </c>
      <c r="BV50" s="9" t="s">
        <v>149</v>
      </c>
      <c r="BW50" s="9" t="s">
        <v>149</v>
      </c>
      <c r="BX50" s="9" t="s">
        <v>149</v>
      </c>
      <c r="BY50" s="9" t="s">
        <v>149</v>
      </c>
      <c r="BZ50" s="9" t="s">
        <v>149</v>
      </c>
      <c r="CA50" s="9"/>
      <c r="CB50" s="9"/>
      <c r="CC50" s="9"/>
      <c r="CD50" s="9"/>
      <c r="CF50" s="52">
        <f t="shared" si="20"/>
        <v>5521</v>
      </c>
      <c r="CG50" s="78">
        <f t="shared" si="75"/>
        <v>2740.2803311867524</v>
      </c>
      <c r="CH50" s="73">
        <f t="shared" si="76"/>
        <v>1663.0478012879487</v>
      </c>
      <c r="CI50" s="73">
        <f t="shared" si="77"/>
        <v>31.584174999999998</v>
      </c>
      <c r="CJ50" s="73">
        <f t="shared" si="78"/>
        <v>802.98271591536343</v>
      </c>
      <c r="CK50" s="73">
        <f t="shared" si="79"/>
        <v>356.81110303587855</v>
      </c>
      <c r="CL50" s="73">
        <f t="shared" si="80"/>
        <v>1198.6157696202531</v>
      </c>
      <c r="CM50" s="73">
        <f t="shared" si="81"/>
        <v>4163.3357079999996</v>
      </c>
      <c r="CN50" s="73">
        <f t="shared" si="82"/>
        <v>4292.6389383490969</v>
      </c>
      <c r="CO50" s="73">
        <f t="shared" si="83"/>
        <v>47.486832330180562</v>
      </c>
      <c r="CP50" s="73">
        <f t="shared" si="84"/>
        <v>29.524760655737705</v>
      </c>
      <c r="CQ50" s="73">
        <f t="shared" si="85"/>
        <v>0</v>
      </c>
      <c r="CR50" s="73">
        <f t="shared" si="86"/>
        <v>25.238683216783215</v>
      </c>
      <c r="CS50" s="73">
        <f t="shared" si="87"/>
        <v>0</v>
      </c>
      <c r="CT50" s="73">
        <f t="shared" si="88"/>
        <v>0</v>
      </c>
      <c r="CU50" s="73">
        <f t="shared" si="89"/>
        <v>0</v>
      </c>
      <c r="CV50" s="73">
        <f t="shared" si="90"/>
        <v>1830.6606203891708</v>
      </c>
      <c r="CW50" s="73">
        <f t="shared" si="91"/>
        <v>18.931573426573426</v>
      </c>
      <c r="CX50" s="73">
        <f t="shared" si="92"/>
        <v>14.444587648054146</v>
      </c>
      <c r="CY50" s="73">
        <f t="shared" si="93"/>
        <v>13.955975803722504</v>
      </c>
      <c r="CZ50" s="80">
        <f t="shared" si="94"/>
        <v>861.23945211505929</v>
      </c>
      <c r="DA50" s="80">
        <f t="shared" si="95"/>
        <v>9.6525521926053308</v>
      </c>
      <c r="DB50" s="80">
        <f t="shared" si="96"/>
        <v>21.621074111675128</v>
      </c>
      <c r="DC50" s="80">
        <f t="shared" si="97"/>
        <v>19.391782571912014</v>
      </c>
      <c r="DD50" s="80">
        <f t="shared" si="98"/>
        <v>23.361753807106599</v>
      </c>
      <c r="DE50" s="80">
        <f t="shared" si="99"/>
        <v>22.4761448392555</v>
      </c>
      <c r="DF50" s="80">
        <f t="shared" si="123"/>
        <v>22.96475668358714</v>
      </c>
      <c r="DG50" s="80">
        <f t="shared" si="100"/>
        <v>23.697674450084602</v>
      </c>
      <c r="DH50" s="80">
        <f t="shared" si="101"/>
        <v>0</v>
      </c>
      <c r="DI50" s="80">
        <f t="shared" si="102"/>
        <v>21.579646166807077</v>
      </c>
      <c r="DJ50" s="80">
        <f t="shared" si="103"/>
        <v>15.277157360406093</v>
      </c>
      <c r="DK50" s="80">
        <f t="shared" si="104"/>
        <v>18.672081218274112</v>
      </c>
      <c r="DL50" s="80">
        <f t="shared" si="105"/>
        <v>18.38917089678511</v>
      </c>
      <c r="DM50" s="80">
        <f t="shared" si="106"/>
        <v>15.560067681895095</v>
      </c>
      <c r="DN50" s="80">
        <f t="shared" si="107"/>
        <v>21.246565143824025</v>
      </c>
      <c r="DO50" s="80">
        <f t="shared" si="108"/>
        <v>21.953840947546531</v>
      </c>
      <c r="DP50" s="80">
        <f t="shared" si="109"/>
        <v>22.067005076142134</v>
      </c>
      <c r="DQ50" s="80">
        <f t="shared" si="110"/>
        <v>21.289001692047378</v>
      </c>
      <c r="DR50" s="80">
        <f t="shared" si="111"/>
        <v>18.884263959390861</v>
      </c>
      <c r="DS50" s="80">
        <f t="shared" si="112"/>
        <v>22.364060913705586</v>
      </c>
      <c r="DT50" s="80">
        <f t="shared" si="113"/>
        <v>20.426125211505923</v>
      </c>
      <c r="DU50" s="80">
        <f t="shared" si="114"/>
        <v>23.410829103214891</v>
      </c>
      <c r="DV50" s="80">
        <f t="shared" si="115"/>
        <v>21.260710659898479</v>
      </c>
      <c r="DW50" s="80">
        <f t="shared" si="116"/>
        <v>21.388020304568528</v>
      </c>
      <c r="DX50" s="80">
        <f t="shared" si="117"/>
        <v>2051.8266111573689</v>
      </c>
      <c r="DY50" s="80">
        <f t="shared" si="118"/>
        <v>278.21401015228429</v>
      </c>
      <c r="DZ50" s="80">
        <f t="shared" si="119"/>
        <v>2302.1769392173182</v>
      </c>
      <c r="EA50" s="80">
        <f t="shared" si="120"/>
        <v>0</v>
      </c>
      <c r="EB50" s="80">
        <f t="shared" si="121"/>
        <v>0</v>
      </c>
      <c r="EC50" s="80">
        <f t="shared" si="122"/>
        <v>0</v>
      </c>
    </row>
    <row r="51" spans="1:133" ht="12" customHeight="1">
      <c r="A51" s="9">
        <v>48</v>
      </c>
      <c r="B51" s="61">
        <v>39829</v>
      </c>
      <c r="C51" s="62">
        <v>1527810.7</v>
      </c>
      <c r="D51" s="29">
        <f>CB165</f>
        <v>79</v>
      </c>
      <c r="E51" s="62">
        <f t="shared" si="124"/>
        <v>0</v>
      </c>
      <c r="F51" s="72">
        <f t="shared" si="125"/>
        <v>0</v>
      </c>
      <c r="G51" s="64"/>
      <c r="H51" s="304"/>
      <c r="I51" s="9">
        <v>5522</v>
      </c>
      <c r="J51" s="134" t="s">
        <v>153</v>
      </c>
      <c r="K51" s="7">
        <v>23558</v>
      </c>
      <c r="L51" s="7">
        <v>39129</v>
      </c>
      <c r="M51" s="16">
        <v>191</v>
      </c>
      <c r="N51" s="16">
        <v>38</v>
      </c>
      <c r="O51" s="31">
        <f t="shared" si="3"/>
        <v>1</v>
      </c>
      <c r="P51" s="135">
        <f t="shared" si="8"/>
        <v>191</v>
      </c>
      <c r="Q51" s="135">
        <f t="shared" si="9"/>
        <v>38</v>
      </c>
      <c r="R51" s="135"/>
      <c r="S51" s="135">
        <v>0</v>
      </c>
      <c r="T51" s="101">
        <f>SUM(CG51:EC51)</f>
        <v>23138.443595738809</v>
      </c>
      <c r="U51" s="157">
        <f t="shared" si="11"/>
        <v>0.96410181648911708</v>
      </c>
      <c r="V51" s="72">
        <f t="shared" si="12"/>
        <v>92.55377438295524</v>
      </c>
      <c r="W51" s="18">
        <f t="shared" si="13"/>
        <v>1.2031990669784181</v>
      </c>
      <c r="X51" s="18">
        <f t="shared" si="14"/>
        <v>6.6804691035353359E-2</v>
      </c>
      <c r="Y51" s="18">
        <f t="shared" si="15"/>
        <v>6.6804691035353359E-2</v>
      </c>
      <c r="Z51" s="16">
        <f t="shared" si="16"/>
        <v>189.88641212069342</v>
      </c>
      <c r="AA51" s="16">
        <f t="shared" si="17"/>
        <v>36.796800933021579</v>
      </c>
      <c r="AB51" s="16">
        <f t="shared" si="18"/>
        <v>0</v>
      </c>
      <c r="AC51" s="16">
        <f t="shared" si="19"/>
        <v>0</v>
      </c>
      <c r="AD51" s="16">
        <f t="shared" si="70"/>
        <v>0</v>
      </c>
      <c r="AE51" s="16">
        <f t="shared" si="71"/>
        <v>0</v>
      </c>
      <c r="AF51" s="16"/>
      <c r="AG51" s="9" t="s">
        <v>50</v>
      </c>
      <c r="AH51" s="9" t="s">
        <v>239</v>
      </c>
      <c r="AI51" s="9" t="s">
        <v>239</v>
      </c>
      <c r="AJ51" s="9" t="s">
        <v>41</v>
      </c>
      <c r="AK51" s="9" t="s">
        <v>41</v>
      </c>
      <c r="AL51" s="9" t="s">
        <v>41</v>
      </c>
      <c r="AM51" s="9" t="s">
        <v>41</v>
      </c>
      <c r="AN51" s="9" t="s">
        <v>41</v>
      </c>
      <c r="AO51" s="9" t="s">
        <v>41</v>
      </c>
      <c r="AP51" s="9" t="s">
        <v>41</v>
      </c>
      <c r="AQ51" s="9" t="s">
        <v>41</v>
      </c>
      <c r="AR51" s="9" t="s">
        <v>41</v>
      </c>
      <c r="AS51" s="9" t="s">
        <v>41</v>
      </c>
      <c r="AT51" s="9" t="s">
        <v>41</v>
      </c>
      <c r="AU51" s="9" t="s">
        <v>41</v>
      </c>
      <c r="AV51" s="13" t="s">
        <v>41</v>
      </c>
      <c r="AW51" s="13" t="s">
        <v>41</v>
      </c>
      <c r="AX51" s="13" t="s">
        <v>41</v>
      </c>
      <c r="AY51" s="13" t="s">
        <v>41</v>
      </c>
      <c r="AZ51" s="9" t="s">
        <v>41</v>
      </c>
      <c r="BA51" s="9" t="s">
        <v>41</v>
      </c>
      <c r="BB51" s="9" t="s">
        <v>41</v>
      </c>
      <c r="BC51" s="9" t="s">
        <v>41</v>
      </c>
      <c r="BD51" s="9" t="s">
        <v>41</v>
      </c>
      <c r="BE51" s="9" t="s">
        <v>41</v>
      </c>
      <c r="BF51" s="9" t="s">
        <v>41</v>
      </c>
      <c r="BG51" s="9" t="s">
        <v>41</v>
      </c>
      <c r="BH51" s="9" t="s">
        <v>41</v>
      </c>
      <c r="BI51" s="9" t="s">
        <v>41</v>
      </c>
      <c r="BJ51" s="9" t="s">
        <v>41</v>
      </c>
      <c r="BK51" s="9" t="s">
        <v>41</v>
      </c>
      <c r="BL51" s="9"/>
      <c r="BM51" s="9" t="s">
        <v>158</v>
      </c>
      <c r="BN51" s="9" t="s">
        <v>158</v>
      </c>
      <c r="BO51" s="9" t="s">
        <v>158</v>
      </c>
      <c r="BP51" s="9" t="s">
        <v>158</v>
      </c>
      <c r="BQ51" s="9" t="s">
        <v>158</v>
      </c>
      <c r="BR51" s="9" t="s">
        <v>158</v>
      </c>
      <c r="BS51" s="9" t="s">
        <v>158</v>
      </c>
      <c r="BT51" s="9" t="s">
        <v>158</v>
      </c>
      <c r="BU51" s="9" t="s">
        <v>158</v>
      </c>
      <c r="BV51" s="9" t="s">
        <v>158</v>
      </c>
      <c r="BW51" s="9" t="s">
        <v>158</v>
      </c>
      <c r="BX51" s="9" t="s">
        <v>158</v>
      </c>
      <c r="BY51" s="9" t="s">
        <v>158</v>
      </c>
      <c r="BZ51" s="9" t="s">
        <v>158</v>
      </c>
      <c r="CA51" s="9"/>
      <c r="CB51" s="9"/>
      <c r="CC51" s="9"/>
      <c r="CD51" s="9"/>
      <c r="CF51" s="52">
        <f t="shared" si="20"/>
        <v>5522</v>
      </c>
      <c r="CG51" s="78">
        <f t="shared" si="75"/>
        <v>2740.2803311867524</v>
      </c>
      <c r="CH51" s="73">
        <f t="shared" si="76"/>
        <v>2492.1149267709293</v>
      </c>
      <c r="CI51" s="73">
        <f t="shared" si="77"/>
        <v>43.846775000000001</v>
      </c>
      <c r="CJ51" s="73">
        <f t="shared" si="78"/>
        <v>743.89387304507829</v>
      </c>
      <c r="CK51" s="73">
        <f t="shared" si="79"/>
        <v>330.55455381784731</v>
      </c>
      <c r="CL51" s="73">
        <f t="shared" si="80"/>
        <v>1110.4135985533455</v>
      </c>
      <c r="CM51" s="73">
        <f t="shared" si="81"/>
        <v>3856.9695999999999</v>
      </c>
      <c r="CN51" s="73">
        <f t="shared" si="82"/>
        <v>3976.7578331900258</v>
      </c>
      <c r="CO51" s="73">
        <f t="shared" si="83"/>
        <v>43.992433361994841</v>
      </c>
      <c r="CP51" s="73">
        <f t="shared" si="84"/>
        <v>27.352131147540984</v>
      </c>
      <c r="CQ51" s="73">
        <f t="shared" si="85"/>
        <v>39.271538461538462</v>
      </c>
      <c r="CR51" s="73">
        <f t="shared" si="86"/>
        <v>18.356923076923078</v>
      </c>
      <c r="CS51" s="73">
        <f t="shared" si="87"/>
        <v>21.513846153846153</v>
      </c>
      <c r="CT51" s="73">
        <f t="shared" si="88"/>
        <v>48.566923076923075</v>
      </c>
      <c r="CU51" s="73">
        <f t="shared" si="89"/>
        <v>35.281538461538467</v>
      </c>
      <c r="CV51" s="73">
        <f t="shared" si="90"/>
        <v>1695.9483587140439</v>
      </c>
      <c r="CW51" s="73">
        <f t="shared" si="91"/>
        <v>17.53846153846154</v>
      </c>
      <c r="CX51" s="73">
        <f t="shared" si="92"/>
        <v>13.381658206429782</v>
      </c>
      <c r="CY51" s="73">
        <f t="shared" si="93"/>
        <v>12.929001692047377</v>
      </c>
      <c r="CZ51" s="80">
        <f t="shared" si="94"/>
        <v>797.86368866328269</v>
      </c>
      <c r="DA51" s="80">
        <f t="shared" si="95"/>
        <v>8.9422527944969907</v>
      </c>
      <c r="DB51" s="80">
        <f t="shared" si="96"/>
        <v>20.030050761421322</v>
      </c>
      <c r="DC51" s="80">
        <f t="shared" si="97"/>
        <v>17.964805414551609</v>
      </c>
      <c r="DD51" s="80">
        <f t="shared" si="98"/>
        <v>21.64263959390863</v>
      </c>
      <c r="DE51" s="80">
        <f t="shared" si="99"/>
        <v>20.822199661590524</v>
      </c>
      <c r="DF51" s="80">
        <f t="shared" si="123"/>
        <v>21.274856175972928</v>
      </c>
      <c r="DG51" s="80">
        <f t="shared" si="100"/>
        <v>21.953840947546531</v>
      </c>
      <c r="DH51" s="80">
        <f t="shared" si="101"/>
        <v>21.388020304568528</v>
      </c>
      <c r="DI51" s="80">
        <f t="shared" si="102"/>
        <v>21.579646166807077</v>
      </c>
      <c r="DJ51" s="80">
        <f t="shared" si="103"/>
        <v>15.277157360406093</v>
      </c>
      <c r="DK51" s="80">
        <f t="shared" si="104"/>
        <v>18.672081218274112</v>
      </c>
      <c r="DL51" s="80">
        <f t="shared" si="105"/>
        <v>0</v>
      </c>
      <c r="DM51" s="80">
        <f t="shared" si="106"/>
        <v>15.560067681895095</v>
      </c>
      <c r="DN51" s="80">
        <f t="shared" si="107"/>
        <v>21.246565143824025</v>
      </c>
      <c r="DO51" s="80">
        <f t="shared" si="108"/>
        <v>21.953840947546531</v>
      </c>
      <c r="DP51" s="80">
        <f t="shared" si="109"/>
        <v>22.067005076142134</v>
      </c>
      <c r="DQ51" s="80">
        <f t="shared" si="110"/>
        <v>21.289001692047378</v>
      </c>
      <c r="DR51" s="80">
        <f t="shared" si="111"/>
        <v>18.884263959390861</v>
      </c>
      <c r="DS51" s="80">
        <f t="shared" si="112"/>
        <v>22.364060913705586</v>
      </c>
      <c r="DT51" s="80">
        <f t="shared" si="113"/>
        <v>20.426125211505923</v>
      </c>
      <c r="DU51" s="80">
        <f t="shared" si="114"/>
        <v>23.410829103214891</v>
      </c>
      <c r="DV51" s="80">
        <f t="shared" si="115"/>
        <v>21.260710659898479</v>
      </c>
      <c r="DW51" s="80">
        <f t="shared" si="116"/>
        <v>21.388020304568528</v>
      </c>
      <c r="DX51" s="80">
        <f t="shared" si="117"/>
        <v>2051.8266111573689</v>
      </c>
      <c r="DY51" s="80">
        <f t="shared" si="118"/>
        <v>278.21401015228429</v>
      </c>
      <c r="DZ51" s="80">
        <f t="shared" si="119"/>
        <v>2302.1769392173182</v>
      </c>
      <c r="EA51" s="80">
        <f t="shared" si="120"/>
        <v>0</v>
      </c>
      <c r="EB51" s="80">
        <f t="shared" si="121"/>
        <v>0</v>
      </c>
      <c r="EC51" s="80">
        <f t="shared" si="122"/>
        <v>0</v>
      </c>
    </row>
    <row r="52" spans="1:133" ht="10" customHeight="1">
      <c r="A52" s="9">
        <v>49</v>
      </c>
      <c r="B52" s="61">
        <v>42018</v>
      </c>
      <c r="C52" s="62">
        <v>1527810.7</v>
      </c>
      <c r="D52" s="29">
        <f>CC165</f>
        <v>79</v>
      </c>
      <c r="E52" s="62">
        <f t="shared" si="124"/>
        <v>10000</v>
      </c>
      <c r="F52" s="72">
        <f t="shared" si="125"/>
        <v>126.58227848101266</v>
      </c>
      <c r="G52" s="64"/>
      <c r="H52" s="304"/>
      <c r="I52" s="9">
        <v>5523</v>
      </c>
      <c r="J52" s="134" t="s">
        <v>153</v>
      </c>
      <c r="K52" s="7">
        <v>23558</v>
      </c>
      <c r="L52" s="7">
        <v>39130</v>
      </c>
      <c r="M52" s="16">
        <v>190</v>
      </c>
      <c r="N52" s="16">
        <v>38</v>
      </c>
      <c r="O52" s="31">
        <f t="shared" si="3"/>
        <v>1</v>
      </c>
      <c r="P52" s="135">
        <f t="shared" si="8"/>
        <v>190</v>
      </c>
      <c r="Q52" s="135">
        <f t="shared" si="9"/>
        <v>38</v>
      </c>
      <c r="R52" s="135"/>
      <c r="S52" s="135">
        <v>0</v>
      </c>
      <c r="T52" s="101">
        <f t="shared" si="10"/>
        <v>28563.520725784474</v>
      </c>
      <c r="U52" s="157">
        <f t="shared" si="11"/>
        <v>1.1901466969076864</v>
      </c>
      <c r="V52" s="72">
        <f t="shared" si="12"/>
        <v>114.2540829031379</v>
      </c>
      <c r="W52" s="18">
        <f t="shared" si="13"/>
        <v>1.4853030777407925</v>
      </c>
      <c r="X52" s="18">
        <f t="shared" si="14"/>
        <v>8.1964351145671979E-2</v>
      </c>
      <c r="Y52" s="18">
        <f t="shared" si="15"/>
        <v>8.1964351145671979E-2</v>
      </c>
      <c r="Z52" s="16">
        <f t="shared" si="16"/>
        <v>188.62582197121984</v>
      </c>
      <c r="AA52" s="16">
        <f t="shared" si="17"/>
        <v>36.514696922259205</v>
      </c>
      <c r="AB52" s="16">
        <f t="shared" si="18"/>
        <v>0</v>
      </c>
      <c r="AC52" s="16">
        <f t="shared" si="19"/>
        <v>0</v>
      </c>
      <c r="AD52" s="16">
        <f t="shared" si="70"/>
        <v>0</v>
      </c>
      <c r="AE52" s="16">
        <f t="shared" si="71"/>
        <v>0</v>
      </c>
      <c r="AF52" s="16"/>
      <c r="AG52" s="9" t="s">
        <v>60</v>
      </c>
      <c r="AH52" s="9" t="s">
        <v>60</v>
      </c>
      <c r="AI52" s="9" t="s">
        <v>60</v>
      </c>
      <c r="AJ52" s="9" t="s">
        <v>60</v>
      </c>
      <c r="AK52" s="9" t="s">
        <v>60</v>
      </c>
      <c r="AL52" s="9" t="s">
        <v>60</v>
      </c>
      <c r="AM52" s="9" t="s">
        <v>60</v>
      </c>
      <c r="AN52" s="9" t="s">
        <v>60</v>
      </c>
      <c r="AO52" s="9" t="s">
        <v>60</v>
      </c>
      <c r="AP52" s="9" t="s">
        <v>60</v>
      </c>
      <c r="AQ52" s="9" t="s">
        <v>60</v>
      </c>
      <c r="AR52" s="9"/>
      <c r="AS52" s="9"/>
      <c r="AT52" s="9"/>
      <c r="AU52" s="9" t="s">
        <v>60</v>
      </c>
      <c r="AV52" s="13" t="s">
        <v>60</v>
      </c>
      <c r="AW52" s="13"/>
      <c r="AX52" s="13" t="s">
        <v>60</v>
      </c>
      <c r="AY52" s="13" t="s">
        <v>60</v>
      </c>
      <c r="AZ52" s="9" t="s">
        <v>60</v>
      </c>
      <c r="BA52" s="9" t="s">
        <v>60</v>
      </c>
      <c r="BB52" s="9" t="s">
        <v>60</v>
      </c>
      <c r="BC52" s="9"/>
      <c r="BD52" s="9" t="s">
        <v>95</v>
      </c>
      <c r="BE52" s="9" t="s">
        <v>95</v>
      </c>
      <c r="BF52" s="9" t="s">
        <v>95</v>
      </c>
      <c r="BG52" s="9" t="s">
        <v>95</v>
      </c>
      <c r="BH52" s="9" t="s">
        <v>95</v>
      </c>
      <c r="BI52" s="9" t="s">
        <v>95</v>
      </c>
      <c r="BJ52" s="9" t="s">
        <v>95</v>
      </c>
      <c r="BK52" s="9" t="s">
        <v>95</v>
      </c>
      <c r="BL52" s="9" t="s">
        <v>95</v>
      </c>
      <c r="BM52" s="9" t="s">
        <v>95</v>
      </c>
      <c r="BN52" s="9" t="s">
        <v>95</v>
      </c>
      <c r="BO52" s="9" t="s">
        <v>95</v>
      </c>
      <c r="BP52" s="9" t="s">
        <v>95</v>
      </c>
      <c r="BQ52" s="9" t="s">
        <v>95</v>
      </c>
      <c r="BR52" s="9" t="s">
        <v>95</v>
      </c>
      <c r="BS52" s="9" t="s">
        <v>95</v>
      </c>
      <c r="BT52" s="9" t="s">
        <v>95</v>
      </c>
      <c r="BU52" s="9" t="s">
        <v>95</v>
      </c>
      <c r="BV52" s="9" t="s">
        <v>95</v>
      </c>
      <c r="BW52" s="9" t="s">
        <v>95</v>
      </c>
      <c r="BX52" s="9" t="s">
        <v>95</v>
      </c>
      <c r="BY52" s="9" t="s">
        <v>95</v>
      </c>
      <c r="BZ52" s="9" t="s">
        <v>95</v>
      </c>
      <c r="CA52" s="9"/>
      <c r="CB52" s="9"/>
      <c r="CC52" s="9"/>
      <c r="CD52" s="9"/>
      <c r="CF52" s="52">
        <f t="shared" si="20"/>
        <v>5523</v>
      </c>
      <c r="CG52" s="78">
        <f t="shared" si="75"/>
        <v>3767.5740598896045</v>
      </c>
      <c r="CH52" s="73">
        <f t="shared" si="76"/>
        <v>2286.5017440662373</v>
      </c>
      <c r="CI52" s="73">
        <f t="shared" si="77"/>
        <v>40.229174999999998</v>
      </c>
      <c r="CJ52" s="73">
        <f t="shared" si="78"/>
        <v>1022.7695420423183</v>
      </c>
      <c r="CK52" s="73">
        <f t="shared" si="79"/>
        <v>454.47494848206071</v>
      </c>
      <c r="CL52" s="73">
        <f t="shared" si="80"/>
        <v>1526.6925146473779</v>
      </c>
      <c r="CM52" s="73">
        <f t="shared" si="81"/>
        <v>5302.8949080000002</v>
      </c>
      <c r="CN52" s="73">
        <f t="shared" si="82"/>
        <v>5467.590116337059</v>
      </c>
      <c r="CO52" s="73">
        <f t="shared" si="83"/>
        <v>60.48459673258813</v>
      </c>
      <c r="CP52" s="73">
        <f t="shared" si="84"/>
        <v>37.606072131147542</v>
      </c>
      <c r="CQ52" s="73">
        <f t="shared" si="85"/>
        <v>53.993902709790213</v>
      </c>
      <c r="CR52" s="73">
        <f t="shared" si="86"/>
        <v>0</v>
      </c>
      <c r="CS52" s="73">
        <f t="shared" si="87"/>
        <v>0</v>
      </c>
      <c r="CT52" s="73">
        <f t="shared" si="88"/>
        <v>0</v>
      </c>
      <c r="CU52" s="73">
        <f t="shared" si="89"/>
        <v>48.508106118881123</v>
      </c>
      <c r="CV52" s="73">
        <f t="shared" si="90"/>
        <v>2331.7362718274112</v>
      </c>
      <c r="CW52" s="73">
        <f t="shared" si="91"/>
        <v>0</v>
      </c>
      <c r="CX52" s="73">
        <f t="shared" si="92"/>
        <v>18.398259390862943</v>
      </c>
      <c r="CY52" s="73">
        <f t="shared" si="93"/>
        <v>17.77590812182741</v>
      </c>
      <c r="CZ52" s="80">
        <f t="shared" si="94"/>
        <v>1096.9719055837563</v>
      </c>
      <c r="DA52" s="80">
        <f t="shared" si="95"/>
        <v>12.294581427343079</v>
      </c>
      <c r="DB52" s="80">
        <f t="shared" si="96"/>
        <v>27.539043654822336</v>
      </c>
      <c r="DC52" s="80">
        <f t="shared" si="97"/>
        <v>0</v>
      </c>
      <c r="DD52" s="80">
        <f t="shared" si="98"/>
        <v>21.412686548223352</v>
      </c>
      <c r="DE52" s="80">
        <f t="shared" si="99"/>
        <v>20.600963790186128</v>
      </c>
      <c r="DF52" s="80">
        <f t="shared" si="123"/>
        <v>21.048810829103218</v>
      </c>
      <c r="DG52" s="80">
        <f t="shared" si="100"/>
        <v>21.720581387478852</v>
      </c>
      <c r="DH52" s="80">
        <f t="shared" si="101"/>
        <v>21.16077258883249</v>
      </c>
      <c r="DI52" s="80">
        <f t="shared" si="102"/>
        <v>21.35036242628475</v>
      </c>
      <c r="DJ52" s="80">
        <f t="shared" si="103"/>
        <v>15.114837563451779</v>
      </c>
      <c r="DK52" s="80">
        <f t="shared" si="104"/>
        <v>18.47369035532995</v>
      </c>
      <c r="DL52" s="80">
        <f t="shared" si="105"/>
        <v>18.193785956006767</v>
      </c>
      <c r="DM52" s="80">
        <f t="shared" si="106"/>
        <v>15.39474196277496</v>
      </c>
      <c r="DN52" s="80">
        <f t="shared" si="107"/>
        <v>21.020820389170897</v>
      </c>
      <c r="DO52" s="80">
        <f t="shared" si="108"/>
        <v>21.720581387478852</v>
      </c>
      <c r="DP52" s="80">
        <f t="shared" si="109"/>
        <v>21.832543147208124</v>
      </c>
      <c r="DQ52" s="80">
        <f t="shared" si="110"/>
        <v>21.062806049069376</v>
      </c>
      <c r="DR52" s="80">
        <f t="shared" si="111"/>
        <v>18.683618654822336</v>
      </c>
      <c r="DS52" s="80">
        <f t="shared" si="112"/>
        <v>22.126442766497465</v>
      </c>
      <c r="DT52" s="80">
        <f t="shared" si="113"/>
        <v>20.209097631133673</v>
      </c>
      <c r="DU52" s="80">
        <f t="shared" si="114"/>
        <v>23.162089043993234</v>
      </c>
      <c r="DV52" s="80">
        <f t="shared" si="115"/>
        <v>21.034815609137059</v>
      </c>
      <c r="DW52" s="80">
        <f t="shared" si="116"/>
        <v>21.16077258883249</v>
      </c>
      <c r="DX52" s="80">
        <f t="shared" si="117"/>
        <v>2030.025953413822</v>
      </c>
      <c r="DY52" s="80">
        <f t="shared" si="118"/>
        <v>275.2579862944163</v>
      </c>
      <c r="DZ52" s="80">
        <f t="shared" si="119"/>
        <v>2277.7163092381343</v>
      </c>
      <c r="EA52" s="80">
        <f t="shared" si="120"/>
        <v>0</v>
      </c>
      <c r="EB52" s="80">
        <f t="shared" si="121"/>
        <v>0</v>
      </c>
      <c r="EC52" s="80">
        <f t="shared" si="122"/>
        <v>0</v>
      </c>
    </row>
    <row r="53" spans="1:133" ht="10" customHeight="1">
      <c r="A53" s="10" t="s">
        <v>218</v>
      </c>
      <c r="B53" s="119">
        <v>39628</v>
      </c>
      <c r="C53" s="62">
        <v>1537810.7</v>
      </c>
      <c r="D53" s="29">
        <f>CC166</f>
        <v>0</v>
      </c>
      <c r="E53" s="62" t="s">
        <v>265</v>
      </c>
      <c r="F53" s="72" t="s">
        <v>265</v>
      </c>
      <c r="G53" s="64"/>
      <c r="H53" s="304"/>
      <c r="I53" s="9">
        <v>5524</v>
      </c>
      <c r="J53" s="134" t="s">
        <v>153</v>
      </c>
      <c r="K53" s="7">
        <v>23558</v>
      </c>
      <c r="L53" s="7">
        <v>39131</v>
      </c>
      <c r="M53" s="16">
        <v>191</v>
      </c>
      <c r="N53" s="16">
        <v>38</v>
      </c>
      <c r="O53" s="31">
        <f t="shared" si="3"/>
        <v>1</v>
      </c>
      <c r="P53" s="135">
        <f t="shared" si="8"/>
        <v>191</v>
      </c>
      <c r="Q53" s="135">
        <f t="shared" si="9"/>
        <v>38</v>
      </c>
      <c r="R53" s="135"/>
      <c r="S53" s="135">
        <v>0</v>
      </c>
      <c r="T53" s="101">
        <f t="shared" si="10"/>
        <v>22297.901708792208</v>
      </c>
      <c r="U53" s="157">
        <f t="shared" si="11"/>
        <v>0.92907923786634194</v>
      </c>
      <c r="V53" s="72">
        <f t="shared" si="12"/>
        <v>89.191606835168827</v>
      </c>
      <c r="W53" s="18">
        <f t="shared" si="13"/>
        <v>1.1594908888571946</v>
      </c>
      <c r="X53" s="18">
        <f t="shared" si="14"/>
        <v>6.4439085723075662E-2</v>
      </c>
      <c r="Y53" s="18">
        <f t="shared" si="15"/>
        <v>6.4439085723075662E-2</v>
      </c>
      <c r="Z53" s="16">
        <f t="shared" si="16"/>
        <v>189.92680384097116</v>
      </c>
      <c r="AA53" s="16">
        <f t="shared" si="17"/>
        <v>36.840509111142808</v>
      </c>
      <c r="AB53" s="16">
        <f t="shared" si="18"/>
        <v>0</v>
      </c>
      <c r="AC53" s="16">
        <f t="shared" si="19"/>
        <v>0</v>
      </c>
      <c r="AD53" s="16">
        <f t="shared" si="70"/>
        <v>0</v>
      </c>
      <c r="AE53" s="16">
        <f t="shared" si="71"/>
        <v>0</v>
      </c>
      <c r="AF53" s="16"/>
      <c r="AG53" s="9" t="s">
        <v>160</v>
      </c>
      <c r="AH53" s="9" t="s">
        <v>160</v>
      </c>
      <c r="AI53" s="9" t="s">
        <v>160</v>
      </c>
      <c r="AJ53" s="9" t="s">
        <v>160</v>
      </c>
      <c r="AK53" s="9" t="s">
        <v>160</v>
      </c>
      <c r="AL53" s="9" t="s">
        <v>160</v>
      </c>
      <c r="AM53" s="9" t="s">
        <v>160</v>
      </c>
      <c r="AN53" s="9" t="s">
        <v>160</v>
      </c>
      <c r="AO53" s="9" t="s">
        <v>160</v>
      </c>
      <c r="AP53" s="9" t="s">
        <v>160</v>
      </c>
      <c r="AQ53" s="9" t="s">
        <v>160</v>
      </c>
      <c r="AR53" s="9" t="s">
        <v>160</v>
      </c>
      <c r="AS53" s="9" t="s">
        <v>160</v>
      </c>
      <c r="AT53" s="9" t="s">
        <v>160</v>
      </c>
      <c r="AU53" s="9" t="s">
        <v>160</v>
      </c>
      <c r="AV53" s="13" t="s">
        <v>160</v>
      </c>
      <c r="AW53" s="13" t="s">
        <v>160</v>
      </c>
      <c r="AX53" s="13" t="s">
        <v>160</v>
      </c>
      <c r="AY53" s="13" t="s">
        <v>160</v>
      </c>
      <c r="AZ53" s="9" t="s">
        <v>160</v>
      </c>
      <c r="BA53" s="9" t="s">
        <v>160</v>
      </c>
      <c r="BB53" s="9" t="s">
        <v>160</v>
      </c>
      <c r="BC53" s="9" t="s">
        <v>160</v>
      </c>
      <c r="BD53" s="9" t="s">
        <v>160</v>
      </c>
      <c r="BE53" s="9" t="s">
        <v>160</v>
      </c>
      <c r="BF53" s="9" t="s">
        <v>160</v>
      </c>
      <c r="BG53" s="9" t="s">
        <v>160</v>
      </c>
      <c r="BH53" s="9" t="s">
        <v>160</v>
      </c>
      <c r="BI53" s="9" t="s">
        <v>160</v>
      </c>
      <c r="BJ53" s="9"/>
      <c r="BK53" s="9" t="s">
        <v>150</v>
      </c>
      <c r="BL53" s="9" t="s">
        <v>150</v>
      </c>
      <c r="BM53" s="9" t="s">
        <v>150</v>
      </c>
      <c r="BN53" s="9" t="s">
        <v>150</v>
      </c>
      <c r="BO53" s="9" t="s">
        <v>150</v>
      </c>
      <c r="BP53" s="9" t="s">
        <v>150</v>
      </c>
      <c r="BQ53" s="9" t="s">
        <v>150</v>
      </c>
      <c r="BR53" s="9" t="s">
        <v>150</v>
      </c>
      <c r="BS53" s="9" t="s">
        <v>150</v>
      </c>
      <c r="BT53" s="9" t="s">
        <v>150</v>
      </c>
      <c r="BU53" s="9" t="s">
        <v>150</v>
      </c>
      <c r="BV53" s="9" t="s">
        <v>150</v>
      </c>
      <c r="BW53" s="9" t="s">
        <v>150</v>
      </c>
      <c r="BX53" s="9" t="s">
        <v>150</v>
      </c>
      <c r="BY53" s="9" t="s">
        <v>150</v>
      </c>
      <c r="BZ53" s="9" t="s">
        <v>150</v>
      </c>
      <c r="CA53" s="9"/>
      <c r="CB53" s="9"/>
      <c r="CC53" s="9"/>
      <c r="CD53" s="9"/>
      <c r="CF53" s="52">
        <f t="shared" si="20"/>
        <v>5524</v>
      </c>
      <c r="CG53" s="78">
        <f t="shared" si="75"/>
        <v>2740.2803311867524</v>
      </c>
      <c r="CH53" s="73">
        <f t="shared" si="76"/>
        <v>1663.0478012879487</v>
      </c>
      <c r="CI53" s="73">
        <f t="shared" si="77"/>
        <v>29.26</v>
      </c>
      <c r="CJ53" s="73">
        <f t="shared" si="78"/>
        <v>743.89387304507829</v>
      </c>
      <c r="CK53" s="73">
        <f t="shared" si="79"/>
        <v>330.55455381784731</v>
      </c>
      <c r="CL53" s="73">
        <f t="shared" si="80"/>
        <v>1110.4135985533455</v>
      </c>
      <c r="CM53" s="73">
        <f t="shared" si="81"/>
        <v>3856.9695999999999</v>
      </c>
      <c r="CN53" s="73">
        <f t="shared" si="82"/>
        <v>3976.7578331900258</v>
      </c>
      <c r="CO53" s="73">
        <f t="shared" si="83"/>
        <v>43.992433361994841</v>
      </c>
      <c r="CP53" s="73">
        <f t="shared" si="84"/>
        <v>27.352131147540984</v>
      </c>
      <c r="CQ53" s="73">
        <f t="shared" si="85"/>
        <v>39.271538461538462</v>
      </c>
      <c r="CR53" s="73">
        <f t="shared" si="86"/>
        <v>18.356923076923078</v>
      </c>
      <c r="CS53" s="73">
        <f t="shared" si="87"/>
        <v>21.513846153846153</v>
      </c>
      <c r="CT53" s="73">
        <f t="shared" si="88"/>
        <v>48.566923076923075</v>
      </c>
      <c r="CU53" s="73">
        <f t="shared" si="89"/>
        <v>35.281538461538467</v>
      </c>
      <c r="CV53" s="73">
        <f t="shared" si="90"/>
        <v>1695.9483587140439</v>
      </c>
      <c r="CW53" s="73">
        <f t="shared" si="91"/>
        <v>17.53846153846154</v>
      </c>
      <c r="CX53" s="73">
        <f t="shared" si="92"/>
        <v>13.381658206429782</v>
      </c>
      <c r="CY53" s="73">
        <f t="shared" si="93"/>
        <v>12.929001692047377</v>
      </c>
      <c r="CZ53" s="80">
        <f t="shared" si="94"/>
        <v>797.86368866328269</v>
      </c>
      <c r="DA53" s="80">
        <f t="shared" si="95"/>
        <v>8.9422527944969907</v>
      </c>
      <c r="DB53" s="80">
        <f t="shared" si="96"/>
        <v>20.030050761421322</v>
      </c>
      <c r="DC53" s="80">
        <f t="shared" si="97"/>
        <v>17.964805414551609</v>
      </c>
      <c r="DD53" s="80">
        <f t="shared" si="98"/>
        <v>21.64263959390863</v>
      </c>
      <c r="DE53" s="80">
        <f t="shared" si="99"/>
        <v>20.822199661590524</v>
      </c>
      <c r="DF53" s="80">
        <f t="shared" si="123"/>
        <v>21.274856175972928</v>
      </c>
      <c r="DG53" s="80">
        <f t="shared" si="100"/>
        <v>21.953840947546531</v>
      </c>
      <c r="DH53" s="80">
        <f t="shared" si="101"/>
        <v>21.388020304568528</v>
      </c>
      <c r="DI53" s="80">
        <f t="shared" si="102"/>
        <v>21.579646166807077</v>
      </c>
      <c r="DJ53" s="80">
        <f t="shared" si="103"/>
        <v>0</v>
      </c>
      <c r="DK53" s="80">
        <f t="shared" si="104"/>
        <v>18.672081218274112</v>
      </c>
      <c r="DL53" s="80">
        <f t="shared" si="105"/>
        <v>18.38917089678511</v>
      </c>
      <c r="DM53" s="80">
        <f t="shared" si="106"/>
        <v>15.560067681895095</v>
      </c>
      <c r="DN53" s="80">
        <f t="shared" si="107"/>
        <v>21.246565143824025</v>
      </c>
      <c r="DO53" s="80">
        <f t="shared" si="108"/>
        <v>21.953840947546531</v>
      </c>
      <c r="DP53" s="80">
        <f t="shared" si="109"/>
        <v>22.067005076142134</v>
      </c>
      <c r="DQ53" s="80">
        <f t="shared" si="110"/>
        <v>21.289001692047378</v>
      </c>
      <c r="DR53" s="80">
        <f t="shared" si="111"/>
        <v>18.884263959390861</v>
      </c>
      <c r="DS53" s="80">
        <f t="shared" si="112"/>
        <v>22.364060913705586</v>
      </c>
      <c r="DT53" s="80">
        <f t="shared" si="113"/>
        <v>20.426125211505923</v>
      </c>
      <c r="DU53" s="80">
        <f t="shared" si="114"/>
        <v>23.410829103214891</v>
      </c>
      <c r="DV53" s="80">
        <f t="shared" si="115"/>
        <v>21.260710659898479</v>
      </c>
      <c r="DW53" s="80">
        <f t="shared" si="116"/>
        <v>21.388020304568528</v>
      </c>
      <c r="DX53" s="80">
        <f t="shared" si="117"/>
        <v>2051.8266111573689</v>
      </c>
      <c r="DY53" s="80">
        <f t="shared" si="118"/>
        <v>278.21401015228429</v>
      </c>
      <c r="DZ53" s="80">
        <f t="shared" si="119"/>
        <v>2302.1769392173182</v>
      </c>
      <c r="EA53" s="80">
        <f t="shared" si="120"/>
        <v>0</v>
      </c>
      <c r="EB53" s="80">
        <f t="shared" si="121"/>
        <v>0</v>
      </c>
      <c r="EC53" s="80">
        <f t="shared" si="122"/>
        <v>0</v>
      </c>
    </row>
    <row r="54" spans="1:133" ht="10" customHeight="1">
      <c r="B54" s="165"/>
      <c r="C54" s="163"/>
      <c r="D54" s="64"/>
      <c r="H54" s="304"/>
      <c r="I54" s="9">
        <v>5525</v>
      </c>
      <c r="J54" s="134" t="s">
        <v>153</v>
      </c>
      <c r="K54" s="7">
        <v>23558</v>
      </c>
      <c r="L54" s="7">
        <v>39132</v>
      </c>
      <c r="M54" s="16">
        <v>192</v>
      </c>
      <c r="N54" s="16">
        <v>38</v>
      </c>
      <c r="O54" s="31">
        <f t="shared" si="3"/>
        <v>1</v>
      </c>
      <c r="P54" s="135">
        <f t="shared" si="8"/>
        <v>192</v>
      </c>
      <c r="Q54" s="135">
        <f t="shared" si="9"/>
        <v>38</v>
      </c>
      <c r="R54" s="135"/>
      <c r="S54" s="135">
        <v>0</v>
      </c>
      <c r="T54" s="101">
        <f t="shared" si="10"/>
        <v>23663.710822665751</v>
      </c>
      <c r="U54" s="157">
        <f t="shared" si="11"/>
        <v>0.98598795094440639</v>
      </c>
      <c r="V54" s="72">
        <f t="shared" si="12"/>
        <v>94.65484329066301</v>
      </c>
      <c r="W54" s="18">
        <f t="shared" si="13"/>
        <v>1.2305129627786189</v>
      </c>
      <c r="X54" s="18">
        <f t="shared" si="14"/>
        <v>6.8280693164870399E-2</v>
      </c>
      <c r="Y54" s="18">
        <f t="shared" si="15"/>
        <v>6.8280693164870399E-2</v>
      </c>
      <c r="Z54" s="16">
        <f t="shared" si="16"/>
        <v>190.86117302921772</v>
      </c>
      <c r="AA54" s="16">
        <f t="shared" si="17"/>
        <v>36.769487037221381</v>
      </c>
      <c r="AB54" s="16">
        <f t="shared" si="18"/>
        <v>0</v>
      </c>
      <c r="AC54" s="16">
        <f t="shared" si="19"/>
        <v>0</v>
      </c>
      <c r="AD54" s="16">
        <f t="shared" si="70"/>
        <v>0</v>
      </c>
      <c r="AE54" s="16">
        <f t="shared" si="71"/>
        <v>0</v>
      </c>
      <c r="AF54" s="16"/>
      <c r="AG54" s="9" t="s">
        <v>238</v>
      </c>
      <c r="AH54" s="9" t="s">
        <v>158</v>
      </c>
      <c r="AI54" s="9" t="s">
        <v>158</v>
      </c>
      <c r="AJ54" s="9" t="s">
        <v>158</v>
      </c>
      <c r="AK54" s="9" t="s">
        <v>158</v>
      </c>
      <c r="AL54" s="9" t="s">
        <v>158</v>
      </c>
      <c r="AM54" s="9" t="s">
        <v>158</v>
      </c>
      <c r="AN54" s="9" t="s">
        <v>158</v>
      </c>
      <c r="AO54" s="9" t="s">
        <v>158</v>
      </c>
      <c r="AP54" s="9" t="s">
        <v>158</v>
      </c>
      <c r="AQ54" s="9" t="s">
        <v>158</v>
      </c>
      <c r="AR54" s="9" t="s">
        <v>158</v>
      </c>
      <c r="AS54" s="9" t="s">
        <v>158</v>
      </c>
      <c r="AT54" s="9" t="s">
        <v>158</v>
      </c>
      <c r="AU54" s="9" t="s">
        <v>158</v>
      </c>
      <c r="AV54" s="13" t="s">
        <v>158</v>
      </c>
      <c r="AW54" s="13" t="s">
        <v>158</v>
      </c>
      <c r="AX54" s="13" t="s">
        <v>158</v>
      </c>
      <c r="AY54" s="13" t="s">
        <v>158</v>
      </c>
      <c r="AZ54" s="9" t="s">
        <v>158</v>
      </c>
      <c r="BA54" s="9" t="s">
        <v>158</v>
      </c>
      <c r="BB54" s="9" t="s">
        <v>158</v>
      </c>
      <c r="BC54" s="9" t="s">
        <v>158</v>
      </c>
      <c r="BD54" s="9" t="s">
        <v>158</v>
      </c>
      <c r="BE54" s="9" t="s">
        <v>158</v>
      </c>
      <c r="BF54" s="9" t="s">
        <v>158</v>
      </c>
      <c r="BG54" s="9" t="s">
        <v>158</v>
      </c>
      <c r="BH54" s="9" t="s">
        <v>158</v>
      </c>
      <c r="BI54" s="9" t="s">
        <v>158</v>
      </c>
      <c r="BJ54" s="9" t="s">
        <v>158</v>
      </c>
      <c r="BK54" s="9" t="s">
        <v>158</v>
      </c>
      <c r="BL54" s="9" t="s">
        <v>158</v>
      </c>
      <c r="BM54" s="9"/>
      <c r="BN54" s="9" t="s">
        <v>151</v>
      </c>
      <c r="BO54" s="9" t="s">
        <v>151</v>
      </c>
      <c r="BP54" s="9" t="s">
        <v>151</v>
      </c>
      <c r="BQ54" s="9" t="s">
        <v>151</v>
      </c>
      <c r="BR54" s="9" t="s">
        <v>151</v>
      </c>
      <c r="BS54" s="9" t="s">
        <v>151</v>
      </c>
      <c r="BT54" s="9" t="s">
        <v>151</v>
      </c>
      <c r="BU54" s="9" t="s">
        <v>151</v>
      </c>
      <c r="BV54" s="9" t="s">
        <v>151</v>
      </c>
      <c r="BW54" s="9" t="s">
        <v>151</v>
      </c>
      <c r="BX54" s="9" t="s">
        <v>151</v>
      </c>
      <c r="BY54" s="9" t="s">
        <v>151</v>
      </c>
      <c r="BZ54" s="9" t="s">
        <v>151</v>
      </c>
      <c r="CA54" s="9"/>
      <c r="CB54" s="9"/>
      <c r="CC54" s="9"/>
      <c r="CD54" s="9"/>
      <c r="CF54" s="52">
        <f t="shared" si="20"/>
        <v>5525</v>
      </c>
      <c r="CG54" s="78">
        <f t="shared" si="75"/>
        <v>4106.3723553817845</v>
      </c>
      <c r="CH54" s="73">
        <f t="shared" si="76"/>
        <v>1663.0478012879487</v>
      </c>
      <c r="CI54" s="73">
        <f t="shared" si="77"/>
        <v>29.26</v>
      </c>
      <c r="CJ54" s="73">
        <f t="shared" si="78"/>
        <v>743.89387304507829</v>
      </c>
      <c r="CK54" s="73">
        <f t="shared" si="79"/>
        <v>330.55455381784731</v>
      </c>
      <c r="CL54" s="73">
        <f t="shared" si="80"/>
        <v>1110.4135985533455</v>
      </c>
      <c r="CM54" s="73">
        <f t="shared" si="81"/>
        <v>3856.9695999999999</v>
      </c>
      <c r="CN54" s="73">
        <f t="shared" si="82"/>
        <v>3976.7578331900258</v>
      </c>
      <c r="CO54" s="73">
        <f t="shared" si="83"/>
        <v>43.992433361994841</v>
      </c>
      <c r="CP54" s="73">
        <f t="shared" si="84"/>
        <v>27.352131147540984</v>
      </c>
      <c r="CQ54" s="73">
        <f t="shared" si="85"/>
        <v>39.271538461538462</v>
      </c>
      <c r="CR54" s="73">
        <f t="shared" si="86"/>
        <v>18.356923076923078</v>
      </c>
      <c r="CS54" s="73">
        <f t="shared" si="87"/>
        <v>21.513846153846153</v>
      </c>
      <c r="CT54" s="73">
        <f t="shared" si="88"/>
        <v>48.566923076923075</v>
      </c>
      <c r="CU54" s="73">
        <f t="shared" si="89"/>
        <v>35.281538461538467</v>
      </c>
      <c r="CV54" s="73">
        <f t="shared" si="90"/>
        <v>1695.9483587140439</v>
      </c>
      <c r="CW54" s="73">
        <f t="shared" si="91"/>
        <v>17.53846153846154</v>
      </c>
      <c r="CX54" s="73">
        <f t="shared" si="92"/>
        <v>13.381658206429782</v>
      </c>
      <c r="CY54" s="73">
        <f t="shared" si="93"/>
        <v>12.929001692047377</v>
      </c>
      <c r="CZ54" s="80">
        <f t="shared" si="94"/>
        <v>797.86368866328269</v>
      </c>
      <c r="DA54" s="80">
        <f t="shared" si="95"/>
        <v>8.9422527944969907</v>
      </c>
      <c r="DB54" s="80">
        <f t="shared" si="96"/>
        <v>20.030050761421322</v>
      </c>
      <c r="DC54" s="80">
        <f t="shared" si="97"/>
        <v>17.964805414551609</v>
      </c>
      <c r="DD54" s="80">
        <f t="shared" si="98"/>
        <v>21.64263959390863</v>
      </c>
      <c r="DE54" s="80">
        <f t="shared" si="99"/>
        <v>20.822199661590524</v>
      </c>
      <c r="DF54" s="80">
        <f t="shared" si="123"/>
        <v>21.274856175972928</v>
      </c>
      <c r="DG54" s="80">
        <f t="shared" si="100"/>
        <v>21.953840947546531</v>
      </c>
      <c r="DH54" s="80">
        <f t="shared" si="101"/>
        <v>21.388020304568528</v>
      </c>
      <c r="DI54" s="80">
        <f t="shared" si="102"/>
        <v>21.579646166807077</v>
      </c>
      <c r="DJ54" s="80">
        <f t="shared" si="103"/>
        <v>15.277157360406093</v>
      </c>
      <c r="DK54" s="80">
        <f t="shared" si="104"/>
        <v>18.672081218274112</v>
      </c>
      <c r="DL54" s="80">
        <f t="shared" si="105"/>
        <v>18.38917089678511</v>
      </c>
      <c r="DM54" s="80">
        <f t="shared" si="106"/>
        <v>0</v>
      </c>
      <c r="DN54" s="80">
        <f t="shared" si="107"/>
        <v>21.246565143824025</v>
      </c>
      <c r="DO54" s="80">
        <f t="shared" si="108"/>
        <v>21.953840947546531</v>
      </c>
      <c r="DP54" s="80">
        <f t="shared" si="109"/>
        <v>22.067005076142134</v>
      </c>
      <c r="DQ54" s="80">
        <f t="shared" si="110"/>
        <v>21.289001692047378</v>
      </c>
      <c r="DR54" s="80">
        <f t="shared" si="111"/>
        <v>18.884263959390861</v>
      </c>
      <c r="DS54" s="80">
        <f t="shared" si="112"/>
        <v>22.364060913705586</v>
      </c>
      <c r="DT54" s="80">
        <f t="shared" si="113"/>
        <v>20.426125211505923</v>
      </c>
      <c r="DU54" s="80">
        <f t="shared" si="114"/>
        <v>23.410829103214891</v>
      </c>
      <c r="DV54" s="80">
        <f t="shared" si="115"/>
        <v>21.260710659898479</v>
      </c>
      <c r="DW54" s="80">
        <f t="shared" si="116"/>
        <v>21.388020304568528</v>
      </c>
      <c r="DX54" s="80">
        <f t="shared" si="117"/>
        <v>2051.8266111573689</v>
      </c>
      <c r="DY54" s="80">
        <f t="shared" si="118"/>
        <v>278.21401015228429</v>
      </c>
      <c r="DZ54" s="80">
        <f t="shared" si="119"/>
        <v>2302.1769392173182</v>
      </c>
      <c r="EA54" s="80">
        <f t="shared" si="120"/>
        <v>0</v>
      </c>
      <c r="EB54" s="80">
        <f t="shared" si="121"/>
        <v>0</v>
      </c>
      <c r="EC54" s="80">
        <f t="shared" si="122"/>
        <v>0</v>
      </c>
    </row>
    <row r="55" spans="1:133" ht="10" customHeight="1">
      <c r="D55" s="64"/>
      <c r="H55" s="304"/>
      <c r="I55" s="9">
        <v>5526</v>
      </c>
      <c r="J55" s="134" t="s">
        <v>153</v>
      </c>
      <c r="K55" s="7">
        <v>23558</v>
      </c>
      <c r="L55" s="7">
        <v>39133</v>
      </c>
      <c r="M55" s="16">
        <v>191</v>
      </c>
      <c r="N55" s="16">
        <v>38</v>
      </c>
      <c r="O55" s="31">
        <f t="shared" si="3"/>
        <v>1</v>
      </c>
      <c r="P55" s="135">
        <f t="shared" si="8"/>
        <v>191</v>
      </c>
      <c r="Q55" s="135">
        <f t="shared" si="9"/>
        <v>38</v>
      </c>
      <c r="R55" s="135"/>
      <c r="S55" s="135">
        <v>0</v>
      </c>
      <c r="T55" s="101">
        <f t="shared" si="10"/>
        <v>23617.94911988881</v>
      </c>
      <c r="U55" s="157">
        <f t="shared" si="11"/>
        <v>0.98408121332870035</v>
      </c>
      <c r="V55" s="72">
        <f t="shared" si="12"/>
        <v>94.471796479555238</v>
      </c>
      <c r="W55" s="18">
        <f t="shared" si="13"/>
        <v>1.2281333542342181</v>
      </c>
      <c r="X55" s="18">
        <f t="shared" si="14"/>
        <v>6.8152172954262111E-2</v>
      </c>
      <c r="Y55" s="18">
        <f t="shared" si="15"/>
        <v>6.8152172954262111E-2</v>
      </c>
      <c r="Z55" s="16">
        <f t="shared" si="16"/>
        <v>189.86337180886198</v>
      </c>
      <c r="AA55" s="16">
        <f t="shared" si="17"/>
        <v>36.771866645765783</v>
      </c>
      <c r="AB55" s="16">
        <f t="shared" si="18"/>
        <v>0</v>
      </c>
      <c r="AC55" s="16">
        <f t="shared" si="19"/>
        <v>0</v>
      </c>
      <c r="AD55" s="16">
        <f t="shared" si="70"/>
        <v>0</v>
      </c>
      <c r="AE55" s="16">
        <f t="shared" si="71"/>
        <v>0</v>
      </c>
      <c r="AF55" s="16"/>
      <c r="AG55" s="9" t="s">
        <v>161</v>
      </c>
      <c r="AH55" s="9" t="s">
        <v>161</v>
      </c>
      <c r="AI55" s="9" t="s">
        <v>161</v>
      </c>
      <c r="AJ55" s="9" t="s">
        <v>161</v>
      </c>
      <c r="AK55" s="9" t="s">
        <v>161</v>
      </c>
      <c r="AL55" s="9" t="s">
        <v>161</v>
      </c>
      <c r="AM55" s="9" t="s">
        <v>161</v>
      </c>
      <c r="AN55" s="9" t="s">
        <v>161</v>
      </c>
      <c r="AO55" s="9" t="s">
        <v>161</v>
      </c>
      <c r="AP55" s="9" t="s">
        <v>161</v>
      </c>
      <c r="AQ55" s="9" t="s">
        <v>161</v>
      </c>
      <c r="AR55" s="9" t="s">
        <v>161</v>
      </c>
      <c r="AS55" s="9" t="s">
        <v>161</v>
      </c>
      <c r="AT55" s="9" t="s">
        <v>161</v>
      </c>
      <c r="AU55" s="9" t="s">
        <v>161</v>
      </c>
      <c r="AV55" s="13" t="s">
        <v>161</v>
      </c>
      <c r="AW55" s="13" t="s">
        <v>161</v>
      </c>
      <c r="AX55" s="13" t="s">
        <v>161</v>
      </c>
      <c r="AY55" s="13" t="s">
        <v>161</v>
      </c>
      <c r="AZ55" s="9" t="s">
        <v>161</v>
      </c>
      <c r="BA55" s="9" t="s">
        <v>161</v>
      </c>
      <c r="BB55" s="9" t="s">
        <v>161</v>
      </c>
      <c r="BC55" s="9" t="s">
        <v>161</v>
      </c>
      <c r="BD55" s="9" t="s">
        <v>161</v>
      </c>
      <c r="BE55" s="9" t="s">
        <v>161</v>
      </c>
      <c r="BF55" s="9" t="s">
        <v>161</v>
      </c>
      <c r="BG55" s="9" t="s">
        <v>161</v>
      </c>
      <c r="BH55" s="9"/>
      <c r="BI55" s="9" t="s">
        <v>42</v>
      </c>
      <c r="BJ55" s="9" t="s">
        <v>42</v>
      </c>
      <c r="BK55" s="9" t="s">
        <v>42</v>
      </c>
      <c r="BL55" s="9" t="s">
        <v>42</v>
      </c>
      <c r="BM55" s="9" t="s">
        <v>42</v>
      </c>
      <c r="BN55" s="9" t="s">
        <v>42</v>
      </c>
      <c r="BO55" s="9" t="s">
        <v>42</v>
      </c>
      <c r="BP55" s="9" t="s">
        <v>42</v>
      </c>
      <c r="BQ55" s="9" t="s">
        <v>42</v>
      </c>
      <c r="BR55" s="9" t="s">
        <v>42</v>
      </c>
      <c r="BS55" s="9" t="s">
        <v>42</v>
      </c>
      <c r="BT55" s="9" t="s">
        <v>42</v>
      </c>
      <c r="BU55" s="9" t="s">
        <v>42</v>
      </c>
      <c r="BV55" s="9" t="s">
        <v>42</v>
      </c>
      <c r="BW55" s="9" t="s">
        <v>42</v>
      </c>
      <c r="BX55" s="9" t="s">
        <v>42</v>
      </c>
      <c r="BY55" s="9" t="s">
        <v>42</v>
      </c>
      <c r="BZ55" s="9" t="s">
        <v>42</v>
      </c>
      <c r="CA55" s="9"/>
      <c r="CB55" s="9"/>
      <c r="CC55" s="9"/>
      <c r="CD55" s="9"/>
      <c r="CF55" s="52">
        <f t="shared" si="20"/>
        <v>5526</v>
      </c>
      <c r="CG55" s="78">
        <f t="shared" si="75"/>
        <v>2957.9457802207912</v>
      </c>
      <c r="CH55" s="73">
        <f t="shared" si="76"/>
        <v>1795.1467118675253</v>
      </c>
      <c r="CI55" s="73">
        <f t="shared" si="77"/>
        <v>31.584174999999998</v>
      </c>
      <c r="CJ55" s="73">
        <f t="shared" si="78"/>
        <v>802.98271591536343</v>
      </c>
      <c r="CK55" s="73">
        <f t="shared" si="79"/>
        <v>356.81110303587855</v>
      </c>
      <c r="CL55" s="73">
        <f t="shared" si="80"/>
        <v>1198.6157696202531</v>
      </c>
      <c r="CM55" s="73">
        <f t="shared" si="81"/>
        <v>4163.3357079999996</v>
      </c>
      <c r="CN55" s="73">
        <f t="shared" si="82"/>
        <v>4292.6389383490969</v>
      </c>
      <c r="CO55" s="73">
        <f t="shared" si="83"/>
        <v>47.486832330180562</v>
      </c>
      <c r="CP55" s="73">
        <f t="shared" si="84"/>
        <v>29.524760655737705</v>
      </c>
      <c r="CQ55" s="73">
        <f t="shared" si="85"/>
        <v>42.390948164335661</v>
      </c>
      <c r="CR55" s="73">
        <f t="shared" si="86"/>
        <v>19.815046853146853</v>
      </c>
      <c r="CS55" s="73">
        <f t="shared" si="87"/>
        <v>23.222730069930069</v>
      </c>
      <c r="CT55" s="73">
        <f t="shared" si="88"/>
        <v>52.424682080419579</v>
      </c>
      <c r="CU55" s="73">
        <f t="shared" si="89"/>
        <v>38.084015209790209</v>
      </c>
      <c r="CV55" s="73">
        <f t="shared" si="90"/>
        <v>1830.6606203891708</v>
      </c>
      <c r="CW55" s="73">
        <f t="shared" si="91"/>
        <v>18.931573426573426</v>
      </c>
      <c r="CX55" s="73">
        <f t="shared" si="92"/>
        <v>14.444587648054146</v>
      </c>
      <c r="CY55" s="73">
        <f t="shared" si="93"/>
        <v>13.955975803722504</v>
      </c>
      <c r="CZ55" s="80">
        <f t="shared" si="94"/>
        <v>861.23945211505929</v>
      </c>
      <c r="DA55" s="80">
        <f t="shared" si="95"/>
        <v>9.6525521926053308</v>
      </c>
      <c r="DB55" s="80">
        <f t="shared" si="96"/>
        <v>21.621074111675128</v>
      </c>
      <c r="DC55" s="80">
        <f t="shared" si="97"/>
        <v>19.391782571912014</v>
      </c>
      <c r="DD55" s="80">
        <f t="shared" si="98"/>
        <v>23.361753807106599</v>
      </c>
      <c r="DE55" s="80">
        <f t="shared" si="99"/>
        <v>22.4761448392555</v>
      </c>
      <c r="DF55" s="80">
        <f t="shared" si="123"/>
        <v>22.96475668358714</v>
      </c>
      <c r="DG55" s="80">
        <f t="shared" si="100"/>
        <v>23.697674450084602</v>
      </c>
      <c r="DH55" s="80">
        <f t="shared" si="101"/>
        <v>0</v>
      </c>
      <c r="DI55" s="80">
        <f t="shared" si="102"/>
        <v>21.35036242628475</v>
      </c>
      <c r="DJ55" s="80">
        <f t="shared" si="103"/>
        <v>15.114837563451779</v>
      </c>
      <c r="DK55" s="80">
        <f t="shared" si="104"/>
        <v>18.47369035532995</v>
      </c>
      <c r="DL55" s="80">
        <f t="shared" si="105"/>
        <v>18.193785956006767</v>
      </c>
      <c r="DM55" s="80">
        <f t="shared" si="106"/>
        <v>15.39474196277496</v>
      </c>
      <c r="DN55" s="80">
        <f t="shared" si="107"/>
        <v>21.020820389170897</v>
      </c>
      <c r="DO55" s="80">
        <f t="shared" si="108"/>
        <v>21.720581387478852</v>
      </c>
      <c r="DP55" s="80">
        <f t="shared" si="109"/>
        <v>21.832543147208124</v>
      </c>
      <c r="DQ55" s="80">
        <f t="shared" si="110"/>
        <v>21.062806049069376</v>
      </c>
      <c r="DR55" s="80">
        <f t="shared" si="111"/>
        <v>18.683618654822336</v>
      </c>
      <c r="DS55" s="80">
        <f t="shared" si="112"/>
        <v>22.126442766497465</v>
      </c>
      <c r="DT55" s="80">
        <f t="shared" si="113"/>
        <v>20.209097631133673</v>
      </c>
      <c r="DU55" s="80">
        <f t="shared" si="114"/>
        <v>23.162089043993234</v>
      </c>
      <c r="DV55" s="80">
        <f t="shared" si="115"/>
        <v>21.034815609137059</v>
      </c>
      <c r="DW55" s="80">
        <f t="shared" si="116"/>
        <v>21.16077258883249</v>
      </c>
      <c r="DX55" s="80">
        <f t="shared" si="117"/>
        <v>2030.025953413822</v>
      </c>
      <c r="DY55" s="80">
        <f t="shared" si="118"/>
        <v>275.2579862944163</v>
      </c>
      <c r="DZ55" s="80">
        <f t="shared" si="119"/>
        <v>2277.7163092381343</v>
      </c>
      <c r="EA55" s="80">
        <f t="shared" si="120"/>
        <v>0</v>
      </c>
      <c r="EB55" s="80">
        <f t="shared" si="121"/>
        <v>0</v>
      </c>
      <c r="EC55" s="80">
        <f t="shared" si="122"/>
        <v>0</v>
      </c>
    </row>
    <row r="56" spans="1:133" ht="10" customHeight="1">
      <c r="D56" s="64"/>
      <c r="H56" s="304"/>
      <c r="I56" s="9">
        <v>5527</v>
      </c>
      <c r="J56" s="134" t="s">
        <v>153</v>
      </c>
      <c r="K56" s="7">
        <v>23558</v>
      </c>
      <c r="L56" s="7">
        <v>39134</v>
      </c>
      <c r="M56" s="16">
        <v>191</v>
      </c>
      <c r="N56" s="16">
        <v>38</v>
      </c>
      <c r="O56" s="31">
        <f t="shared" si="3"/>
        <v>1</v>
      </c>
      <c r="P56" s="135">
        <f t="shared" si="8"/>
        <v>191</v>
      </c>
      <c r="Q56" s="135">
        <f t="shared" si="9"/>
        <v>38</v>
      </c>
      <c r="R56" s="135"/>
      <c r="S56" s="135">
        <v>0</v>
      </c>
      <c r="T56" s="101">
        <f t="shared" si="10"/>
        <v>22297.901708792208</v>
      </c>
      <c r="U56" s="157">
        <f t="shared" si="11"/>
        <v>0.92907923786634194</v>
      </c>
      <c r="V56" s="72">
        <f t="shared" si="12"/>
        <v>89.191606835168827</v>
      </c>
      <c r="W56" s="18">
        <f t="shared" si="13"/>
        <v>1.1594908888571946</v>
      </c>
      <c r="X56" s="18">
        <f t="shared" si="14"/>
        <v>6.4439085723075662E-2</v>
      </c>
      <c r="Y56" s="18">
        <f t="shared" si="15"/>
        <v>6.4439085723075662E-2</v>
      </c>
      <c r="Z56" s="16">
        <f t="shared" si="16"/>
        <v>189.92680384097116</v>
      </c>
      <c r="AA56" s="16">
        <f t="shared" si="17"/>
        <v>36.840509111142808</v>
      </c>
      <c r="AB56" s="16">
        <f t="shared" si="18"/>
        <v>0</v>
      </c>
      <c r="AC56" s="16">
        <f t="shared" si="19"/>
        <v>0</v>
      </c>
      <c r="AD56" s="16">
        <f t="shared" si="70"/>
        <v>0</v>
      </c>
      <c r="AE56" s="16">
        <f t="shared" si="71"/>
        <v>0</v>
      </c>
      <c r="AF56" s="16"/>
      <c r="AG56" s="9" t="s">
        <v>162</v>
      </c>
      <c r="AH56" s="9" t="s">
        <v>162</v>
      </c>
      <c r="AI56" s="9" t="s">
        <v>162</v>
      </c>
      <c r="AJ56" s="9" t="s">
        <v>162</v>
      </c>
      <c r="AK56" s="9" t="s">
        <v>162</v>
      </c>
      <c r="AL56" s="9" t="s">
        <v>162</v>
      </c>
      <c r="AM56" s="9" t="s">
        <v>162</v>
      </c>
      <c r="AN56" s="9" t="s">
        <v>162</v>
      </c>
      <c r="AO56" s="9" t="s">
        <v>162</v>
      </c>
      <c r="AP56" s="9" t="s">
        <v>162</v>
      </c>
      <c r="AQ56" s="9" t="s">
        <v>162</v>
      </c>
      <c r="AR56" s="9" t="s">
        <v>162</v>
      </c>
      <c r="AS56" s="9" t="s">
        <v>162</v>
      </c>
      <c r="AT56" s="9" t="s">
        <v>162</v>
      </c>
      <c r="AU56" s="9" t="s">
        <v>162</v>
      </c>
      <c r="AV56" s="13" t="s">
        <v>162</v>
      </c>
      <c r="AW56" s="13" t="s">
        <v>162</v>
      </c>
      <c r="AX56" s="13" t="s">
        <v>162</v>
      </c>
      <c r="AY56" s="13" t="s">
        <v>162</v>
      </c>
      <c r="AZ56" s="9" t="s">
        <v>162</v>
      </c>
      <c r="BA56" s="9" t="s">
        <v>162</v>
      </c>
      <c r="BB56" s="9" t="s">
        <v>162</v>
      </c>
      <c r="BC56" s="9" t="s">
        <v>162</v>
      </c>
      <c r="BD56" s="9" t="s">
        <v>162</v>
      </c>
      <c r="BE56" s="9" t="s">
        <v>162</v>
      </c>
      <c r="BF56" s="9" t="s">
        <v>162</v>
      </c>
      <c r="BG56" s="9" t="s">
        <v>162</v>
      </c>
      <c r="BH56" s="9" t="s">
        <v>162</v>
      </c>
      <c r="BI56" s="9" t="s">
        <v>162</v>
      </c>
      <c r="BJ56" s="9"/>
      <c r="BK56" s="9" t="s">
        <v>146</v>
      </c>
      <c r="BL56" s="9" t="s">
        <v>146</v>
      </c>
      <c r="BM56" s="9" t="s">
        <v>146</v>
      </c>
      <c r="BN56" s="9" t="s">
        <v>146</v>
      </c>
      <c r="BO56" s="9" t="s">
        <v>146</v>
      </c>
      <c r="BP56" s="9" t="s">
        <v>146</v>
      </c>
      <c r="BQ56" s="9" t="s">
        <v>146</v>
      </c>
      <c r="BR56" s="9" t="s">
        <v>146</v>
      </c>
      <c r="BS56" s="9" t="s">
        <v>146</v>
      </c>
      <c r="BT56" s="9" t="s">
        <v>146</v>
      </c>
      <c r="BU56" s="9" t="s">
        <v>146</v>
      </c>
      <c r="BV56" s="9" t="s">
        <v>146</v>
      </c>
      <c r="BW56" s="9" t="s">
        <v>146</v>
      </c>
      <c r="BX56" s="9" t="s">
        <v>146</v>
      </c>
      <c r="BY56" s="9" t="s">
        <v>146</v>
      </c>
      <c r="BZ56" s="9" t="s">
        <v>146</v>
      </c>
      <c r="CA56" s="9"/>
      <c r="CB56" s="9"/>
      <c r="CC56" s="9"/>
      <c r="CD56" s="9"/>
      <c r="CF56" s="52">
        <f t="shared" si="20"/>
        <v>5527</v>
      </c>
      <c r="CG56" s="78">
        <f t="shared" si="75"/>
        <v>2740.2803311867524</v>
      </c>
      <c r="CH56" s="73">
        <f t="shared" si="76"/>
        <v>1663.0478012879487</v>
      </c>
      <c r="CI56" s="73">
        <f t="shared" si="77"/>
        <v>29.26</v>
      </c>
      <c r="CJ56" s="73">
        <f t="shared" si="78"/>
        <v>743.89387304507829</v>
      </c>
      <c r="CK56" s="73">
        <f t="shared" si="79"/>
        <v>330.55455381784731</v>
      </c>
      <c r="CL56" s="73">
        <f t="shared" si="80"/>
        <v>1110.4135985533455</v>
      </c>
      <c r="CM56" s="73">
        <f t="shared" si="81"/>
        <v>3856.9695999999999</v>
      </c>
      <c r="CN56" s="73">
        <f t="shared" si="82"/>
        <v>3976.7578331900258</v>
      </c>
      <c r="CO56" s="73">
        <f t="shared" si="83"/>
        <v>43.992433361994841</v>
      </c>
      <c r="CP56" s="73">
        <f t="shared" si="84"/>
        <v>27.352131147540984</v>
      </c>
      <c r="CQ56" s="73">
        <f t="shared" si="85"/>
        <v>39.271538461538462</v>
      </c>
      <c r="CR56" s="73">
        <f t="shared" si="86"/>
        <v>18.356923076923078</v>
      </c>
      <c r="CS56" s="73">
        <f t="shared" si="87"/>
        <v>21.513846153846153</v>
      </c>
      <c r="CT56" s="73">
        <f t="shared" si="88"/>
        <v>48.566923076923075</v>
      </c>
      <c r="CU56" s="73">
        <f t="shared" si="89"/>
        <v>35.281538461538467</v>
      </c>
      <c r="CV56" s="73">
        <f t="shared" si="90"/>
        <v>1695.9483587140439</v>
      </c>
      <c r="CW56" s="73">
        <f t="shared" si="91"/>
        <v>17.53846153846154</v>
      </c>
      <c r="CX56" s="73">
        <f t="shared" si="92"/>
        <v>13.381658206429782</v>
      </c>
      <c r="CY56" s="73">
        <f t="shared" si="93"/>
        <v>12.929001692047377</v>
      </c>
      <c r="CZ56" s="80">
        <f t="shared" si="94"/>
        <v>797.86368866328269</v>
      </c>
      <c r="DA56" s="80">
        <f t="shared" si="95"/>
        <v>8.9422527944969907</v>
      </c>
      <c r="DB56" s="80">
        <f t="shared" si="96"/>
        <v>20.030050761421322</v>
      </c>
      <c r="DC56" s="80">
        <f t="shared" si="97"/>
        <v>17.964805414551609</v>
      </c>
      <c r="DD56" s="80">
        <f t="shared" si="98"/>
        <v>21.64263959390863</v>
      </c>
      <c r="DE56" s="80">
        <f t="shared" si="99"/>
        <v>20.822199661590524</v>
      </c>
      <c r="DF56" s="80">
        <f t="shared" si="123"/>
        <v>21.274856175972928</v>
      </c>
      <c r="DG56" s="80">
        <f t="shared" si="100"/>
        <v>21.953840947546531</v>
      </c>
      <c r="DH56" s="80">
        <f t="shared" si="101"/>
        <v>21.388020304568528</v>
      </c>
      <c r="DI56" s="80">
        <f t="shared" si="102"/>
        <v>21.579646166807077</v>
      </c>
      <c r="DJ56" s="80">
        <f t="shared" si="103"/>
        <v>0</v>
      </c>
      <c r="DK56" s="80">
        <f t="shared" si="104"/>
        <v>18.672081218274112</v>
      </c>
      <c r="DL56" s="80">
        <f t="shared" si="105"/>
        <v>18.38917089678511</v>
      </c>
      <c r="DM56" s="80">
        <f t="shared" si="106"/>
        <v>15.560067681895095</v>
      </c>
      <c r="DN56" s="80">
        <f t="shared" si="107"/>
        <v>21.246565143824025</v>
      </c>
      <c r="DO56" s="80">
        <f t="shared" si="108"/>
        <v>21.953840947546531</v>
      </c>
      <c r="DP56" s="80">
        <f t="shared" si="109"/>
        <v>22.067005076142134</v>
      </c>
      <c r="DQ56" s="80">
        <f t="shared" si="110"/>
        <v>21.289001692047378</v>
      </c>
      <c r="DR56" s="80">
        <f t="shared" si="111"/>
        <v>18.884263959390861</v>
      </c>
      <c r="DS56" s="80">
        <f t="shared" si="112"/>
        <v>22.364060913705586</v>
      </c>
      <c r="DT56" s="80">
        <f t="shared" si="113"/>
        <v>20.426125211505923</v>
      </c>
      <c r="DU56" s="80">
        <f t="shared" si="114"/>
        <v>23.410829103214891</v>
      </c>
      <c r="DV56" s="80">
        <f t="shared" si="115"/>
        <v>21.260710659898479</v>
      </c>
      <c r="DW56" s="80">
        <f t="shared" si="116"/>
        <v>21.388020304568528</v>
      </c>
      <c r="DX56" s="80">
        <f t="shared" si="117"/>
        <v>2051.8266111573689</v>
      </c>
      <c r="DY56" s="80">
        <f t="shared" si="118"/>
        <v>278.21401015228429</v>
      </c>
      <c r="DZ56" s="80">
        <f t="shared" si="119"/>
        <v>2302.1769392173182</v>
      </c>
      <c r="EA56" s="80">
        <f t="shared" si="120"/>
        <v>0</v>
      </c>
      <c r="EB56" s="80">
        <f t="shared" si="121"/>
        <v>0</v>
      </c>
      <c r="EC56" s="80">
        <f t="shared" si="122"/>
        <v>0</v>
      </c>
    </row>
    <row r="57" spans="1:133" ht="10" customHeight="1">
      <c r="D57" s="178"/>
      <c r="H57" s="304"/>
      <c r="I57" s="9">
        <v>5528</v>
      </c>
      <c r="J57" s="134" t="s">
        <v>153</v>
      </c>
      <c r="K57" s="7">
        <v>23558</v>
      </c>
      <c r="L57" s="7">
        <v>39135</v>
      </c>
      <c r="M57" s="16">
        <v>191</v>
      </c>
      <c r="N57" s="16">
        <v>38</v>
      </c>
      <c r="O57" s="31">
        <f t="shared" si="3"/>
        <v>1</v>
      </c>
      <c r="P57" s="135">
        <f t="shared" si="8"/>
        <v>191</v>
      </c>
      <c r="Q57" s="135">
        <f t="shared" si="9"/>
        <v>38</v>
      </c>
      <c r="R57" s="135"/>
      <c r="S57" s="135">
        <v>0</v>
      </c>
      <c r="T57" s="101">
        <f t="shared" si="10"/>
        <v>23156.832766635594</v>
      </c>
      <c r="U57" s="157">
        <f t="shared" si="11"/>
        <v>0.96486803194314985</v>
      </c>
      <c r="V57" s="72">
        <f t="shared" si="12"/>
        <v>92.627331066542382</v>
      </c>
      <c r="W57" s="18">
        <f t="shared" si="13"/>
        <v>1.2041553038650508</v>
      </c>
      <c r="X57" s="18">
        <f t="shared" si="14"/>
        <v>6.6856394513023207E-2</v>
      </c>
      <c r="Y57" s="18">
        <f t="shared" si="15"/>
        <v>6.6856394513023207E-2</v>
      </c>
      <c r="Z57" s="16">
        <f t="shared" si="16"/>
        <v>189.88552849112438</v>
      </c>
      <c r="AA57" s="16">
        <f t="shared" si="17"/>
        <v>36.795844696134949</v>
      </c>
      <c r="AB57" s="16">
        <f t="shared" si="18"/>
        <v>0</v>
      </c>
      <c r="AC57" s="16">
        <f t="shared" si="19"/>
        <v>0</v>
      </c>
      <c r="AD57" s="16">
        <f t="shared" si="70"/>
        <v>0</v>
      </c>
      <c r="AE57" s="16">
        <f t="shared" si="71"/>
        <v>0</v>
      </c>
      <c r="AF57" s="16"/>
      <c r="AG57" s="9" t="s">
        <v>66</v>
      </c>
      <c r="AH57" s="9" t="s">
        <v>236</v>
      </c>
      <c r="AI57" s="9" t="s">
        <v>236</v>
      </c>
      <c r="AJ57" s="9" t="s">
        <v>140</v>
      </c>
      <c r="AK57" s="9" t="s">
        <v>140</v>
      </c>
      <c r="AL57" s="9" t="s">
        <v>140</v>
      </c>
      <c r="AM57" s="9" t="s">
        <v>140</v>
      </c>
      <c r="AN57" s="9" t="s">
        <v>140</v>
      </c>
      <c r="AO57" s="9" t="s">
        <v>140</v>
      </c>
      <c r="AP57" s="9" t="s">
        <v>140</v>
      </c>
      <c r="AQ57" s="9" t="s">
        <v>140</v>
      </c>
      <c r="AR57" s="9" t="s">
        <v>140</v>
      </c>
      <c r="AS57" s="9" t="s">
        <v>140</v>
      </c>
      <c r="AT57" s="9" t="s">
        <v>140</v>
      </c>
      <c r="AU57" s="9" t="s">
        <v>140</v>
      </c>
      <c r="AV57" s="13" t="s">
        <v>140</v>
      </c>
      <c r="AW57" s="13" t="s">
        <v>140</v>
      </c>
      <c r="AX57" s="13" t="s">
        <v>140</v>
      </c>
      <c r="AY57" s="13" t="s">
        <v>140</v>
      </c>
      <c r="AZ57" s="9" t="s">
        <v>140</v>
      </c>
      <c r="BA57" s="9" t="s">
        <v>140</v>
      </c>
      <c r="BB57" s="9" t="s">
        <v>140</v>
      </c>
      <c r="BC57" s="9" t="s">
        <v>140</v>
      </c>
      <c r="BD57" s="9" t="s">
        <v>140</v>
      </c>
      <c r="BE57" s="9" t="s">
        <v>140</v>
      </c>
      <c r="BF57" s="9" t="s">
        <v>140</v>
      </c>
      <c r="BG57" s="9" t="s">
        <v>140</v>
      </c>
      <c r="BH57" s="9" t="s">
        <v>140</v>
      </c>
      <c r="BI57" s="9" t="s">
        <v>140</v>
      </c>
      <c r="BJ57" s="9" t="s">
        <v>140</v>
      </c>
      <c r="BK57" s="9" t="s">
        <v>140</v>
      </c>
      <c r="BL57" s="9" t="s">
        <v>140</v>
      </c>
      <c r="BM57" s="9" t="s">
        <v>140</v>
      </c>
      <c r="BN57" s="9" t="s">
        <v>140</v>
      </c>
      <c r="BO57" s="9" t="s">
        <v>140</v>
      </c>
      <c r="BP57" s="9" t="s">
        <v>140</v>
      </c>
      <c r="BQ57" s="9" t="s">
        <v>140</v>
      </c>
      <c r="BR57" s="9" t="s">
        <v>140</v>
      </c>
      <c r="BS57" s="9" t="s">
        <v>140</v>
      </c>
      <c r="BT57" s="9" t="s">
        <v>140</v>
      </c>
      <c r="BU57" s="9" t="s">
        <v>140</v>
      </c>
      <c r="BV57" s="9" t="s">
        <v>140</v>
      </c>
      <c r="BW57" s="9" t="s">
        <v>140</v>
      </c>
      <c r="BX57" s="9" t="s">
        <v>140</v>
      </c>
      <c r="BY57" s="9" t="s">
        <v>140</v>
      </c>
      <c r="BZ57" s="9" t="s">
        <v>140</v>
      </c>
      <c r="CA57" s="9"/>
      <c r="CB57" s="9"/>
      <c r="CC57" s="9"/>
      <c r="CD57" s="9"/>
      <c r="CF57" s="52">
        <f t="shared" si="20"/>
        <v>5528</v>
      </c>
      <c r="CG57" s="78">
        <f t="shared" si="75"/>
        <v>2740.2803311867524</v>
      </c>
      <c r="CH57" s="73">
        <f t="shared" si="76"/>
        <v>2492.1149267709293</v>
      </c>
      <c r="CI57" s="73">
        <f t="shared" si="77"/>
        <v>43.846775000000001</v>
      </c>
      <c r="CJ57" s="73">
        <f t="shared" si="78"/>
        <v>743.89387304507829</v>
      </c>
      <c r="CK57" s="73">
        <f t="shared" si="79"/>
        <v>330.55455381784731</v>
      </c>
      <c r="CL57" s="73">
        <f t="shared" si="80"/>
        <v>1110.4135985533455</v>
      </c>
      <c r="CM57" s="73">
        <f t="shared" si="81"/>
        <v>3856.9695999999999</v>
      </c>
      <c r="CN57" s="73">
        <f t="shared" si="82"/>
        <v>3976.7578331900258</v>
      </c>
      <c r="CO57" s="73">
        <f t="shared" si="83"/>
        <v>43.992433361994841</v>
      </c>
      <c r="CP57" s="73">
        <f t="shared" si="84"/>
        <v>27.352131147540984</v>
      </c>
      <c r="CQ57" s="73">
        <f t="shared" si="85"/>
        <v>39.271538461538462</v>
      </c>
      <c r="CR57" s="73">
        <f t="shared" si="86"/>
        <v>18.356923076923078</v>
      </c>
      <c r="CS57" s="73">
        <f t="shared" si="87"/>
        <v>21.513846153846153</v>
      </c>
      <c r="CT57" s="73">
        <f t="shared" si="88"/>
        <v>48.566923076923075</v>
      </c>
      <c r="CU57" s="73">
        <f t="shared" si="89"/>
        <v>35.281538461538467</v>
      </c>
      <c r="CV57" s="73">
        <f t="shared" si="90"/>
        <v>1695.9483587140439</v>
      </c>
      <c r="CW57" s="73">
        <f t="shared" si="91"/>
        <v>17.53846153846154</v>
      </c>
      <c r="CX57" s="73">
        <f t="shared" si="92"/>
        <v>13.381658206429782</v>
      </c>
      <c r="CY57" s="73">
        <f t="shared" si="93"/>
        <v>12.929001692047377</v>
      </c>
      <c r="CZ57" s="80">
        <f t="shared" si="94"/>
        <v>797.86368866328269</v>
      </c>
      <c r="DA57" s="80">
        <f t="shared" si="95"/>
        <v>8.9422527944969907</v>
      </c>
      <c r="DB57" s="80">
        <f t="shared" si="96"/>
        <v>20.030050761421322</v>
      </c>
      <c r="DC57" s="80">
        <f t="shared" si="97"/>
        <v>17.964805414551609</v>
      </c>
      <c r="DD57" s="80">
        <f t="shared" si="98"/>
        <v>21.64263959390863</v>
      </c>
      <c r="DE57" s="80">
        <f t="shared" si="99"/>
        <v>20.822199661590524</v>
      </c>
      <c r="DF57" s="80">
        <f t="shared" si="123"/>
        <v>21.274856175972928</v>
      </c>
      <c r="DG57" s="80">
        <f t="shared" si="100"/>
        <v>21.953840947546531</v>
      </c>
      <c r="DH57" s="80">
        <f t="shared" si="101"/>
        <v>21.388020304568528</v>
      </c>
      <c r="DI57" s="80">
        <f t="shared" si="102"/>
        <v>21.579646166807077</v>
      </c>
      <c r="DJ57" s="80">
        <f t="shared" si="103"/>
        <v>15.277157360406093</v>
      </c>
      <c r="DK57" s="80">
        <f t="shared" si="104"/>
        <v>18.672081218274112</v>
      </c>
      <c r="DL57" s="80">
        <f t="shared" si="105"/>
        <v>18.38917089678511</v>
      </c>
      <c r="DM57" s="80">
        <f t="shared" si="106"/>
        <v>15.560067681895095</v>
      </c>
      <c r="DN57" s="80">
        <f t="shared" si="107"/>
        <v>21.246565143824025</v>
      </c>
      <c r="DO57" s="80">
        <f t="shared" si="108"/>
        <v>21.953840947546531</v>
      </c>
      <c r="DP57" s="80">
        <f t="shared" si="109"/>
        <v>22.067005076142134</v>
      </c>
      <c r="DQ57" s="80">
        <f t="shared" si="110"/>
        <v>21.289001692047378</v>
      </c>
      <c r="DR57" s="80">
        <f t="shared" si="111"/>
        <v>18.884263959390861</v>
      </c>
      <c r="DS57" s="80">
        <f t="shared" si="112"/>
        <v>22.364060913705586</v>
      </c>
      <c r="DT57" s="80">
        <f t="shared" si="113"/>
        <v>20.426125211505923</v>
      </c>
      <c r="DU57" s="80">
        <f t="shared" si="114"/>
        <v>23.410829103214891</v>
      </c>
      <c r="DV57" s="80">
        <f t="shared" si="115"/>
        <v>21.260710659898479</v>
      </c>
      <c r="DW57" s="80">
        <f t="shared" si="116"/>
        <v>21.388020304568528</v>
      </c>
      <c r="DX57" s="80">
        <f t="shared" si="117"/>
        <v>2051.8266111573689</v>
      </c>
      <c r="DY57" s="80">
        <f t="shared" si="118"/>
        <v>278.21401015228429</v>
      </c>
      <c r="DZ57" s="80">
        <f t="shared" si="119"/>
        <v>2302.1769392173182</v>
      </c>
      <c r="EA57" s="80">
        <f t="shared" si="120"/>
        <v>0</v>
      </c>
      <c r="EB57" s="80">
        <f t="shared" si="121"/>
        <v>0</v>
      </c>
      <c r="EC57" s="80">
        <f t="shared" si="122"/>
        <v>0</v>
      </c>
    </row>
    <row r="58" spans="1:133" ht="10" customHeight="1">
      <c r="D58" s="64"/>
      <c r="H58" s="304"/>
      <c r="I58" s="9">
        <v>5529</v>
      </c>
      <c r="J58" s="134" t="s">
        <v>153</v>
      </c>
      <c r="K58" s="7">
        <v>23558</v>
      </c>
      <c r="L58" s="7">
        <v>39136</v>
      </c>
      <c r="M58" s="16">
        <v>191</v>
      </c>
      <c r="N58" s="16">
        <v>38</v>
      </c>
      <c r="O58" s="31">
        <f t="shared" si="3"/>
        <v>1</v>
      </c>
      <c r="P58" s="135">
        <f t="shared" si="8"/>
        <v>191</v>
      </c>
      <c r="Q58" s="135">
        <f t="shared" si="9"/>
        <v>38</v>
      </c>
      <c r="R58" s="135"/>
      <c r="S58" s="135">
        <v>0</v>
      </c>
      <c r="T58" s="101">
        <f t="shared" si="10"/>
        <v>4753.0924920883162</v>
      </c>
      <c r="U58" s="157">
        <f t="shared" si="11"/>
        <v>0.19804552050367985</v>
      </c>
      <c r="V58" s="72">
        <f t="shared" si="12"/>
        <v>19.012369968353266</v>
      </c>
      <c r="W58" s="18">
        <f t="shared" si="13"/>
        <v>0.24716080958859243</v>
      </c>
      <c r="X58" s="18">
        <f t="shared" si="14"/>
        <v>1.4012104070685472E-2</v>
      </c>
      <c r="Y58" s="18">
        <f t="shared" si="15"/>
        <v>1.4012104070685472E-2</v>
      </c>
      <c r="Z58" s="16">
        <f t="shared" si="16"/>
        <v>190.77095799158724</v>
      </c>
      <c r="AA58" s="16">
        <f t="shared" si="17"/>
        <v>37.752839190411407</v>
      </c>
      <c r="AB58" s="16">
        <f t="shared" si="18"/>
        <v>0</v>
      </c>
      <c r="AC58" s="16">
        <f t="shared" si="19"/>
        <v>0</v>
      </c>
      <c r="AD58" s="16">
        <f t="shared" si="70"/>
        <v>0</v>
      </c>
      <c r="AE58" s="16">
        <f t="shared" si="71"/>
        <v>0</v>
      </c>
      <c r="AF58" s="16"/>
      <c r="AG58" s="9" t="s">
        <v>44</v>
      </c>
      <c r="AH58" s="9" t="s">
        <v>44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13"/>
      <c r="AW58" s="13"/>
      <c r="AX58" s="13"/>
      <c r="AY58" s="13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F58" s="52">
        <f t="shared" si="20"/>
        <v>5529</v>
      </c>
      <c r="CG58" s="78">
        <f t="shared" si="75"/>
        <v>2957.9457802207912</v>
      </c>
      <c r="CH58" s="73">
        <f t="shared" si="76"/>
        <v>1795.1467118675253</v>
      </c>
      <c r="CI58" s="73">
        <f t="shared" si="77"/>
        <v>0</v>
      </c>
      <c r="CJ58" s="73">
        <f t="shared" si="78"/>
        <v>0</v>
      </c>
      <c r="CK58" s="73">
        <f t="shared" si="79"/>
        <v>0</v>
      </c>
      <c r="CL58" s="73">
        <f t="shared" si="80"/>
        <v>0</v>
      </c>
      <c r="CM58" s="73">
        <f t="shared" si="81"/>
        <v>0</v>
      </c>
      <c r="CN58" s="73">
        <f t="shared" si="82"/>
        <v>0</v>
      </c>
      <c r="CO58" s="73">
        <f t="shared" si="83"/>
        <v>0</v>
      </c>
      <c r="CP58" s="73">
        <f t="shared" si="84"/>
        <v>0</v>
      </c>
      <c r="CQ58" s="73">
        <f t="shared" si="85"/>
        <v>0</v>
      </c>
      <c r="CR58" s="73">
        <f t="shared" si="86"/>
        <v>0</v>
      </c>
      <c r="CS58" s="73">
        <f t="shared" si="87"/>
        <v>0</v>
      </c>
      <c r="CT58" s="73">
        <f t="shared" si="88"/>
        <v>0</v>
      </c>
      <c r="CU58" s="73">
        <f t="shared" si="89"/>
        <v>0</v>
      </c>
      <c r="CV58" s="73">
        <f t="shared" si="90"/>
        <v>0</v>
      </c>
      <c r="CW58" s="73">
        <f t="shared" si="91"/>
        <v>0</v>
      </c>
      <c r="CX58" s="73">
        <f t="shared" si="92"/>
        <v>0</v>
      </c>
      <c r="CY58" s="73">
        <f t="shared" si="93"/>
        <v>0</v>
      </c>
      <c r="CZ58" s="80">
        <f t="shared" si="94"/>
        <v>0</v>
      </c>
      <c r="DA58" s="80">
        <f t="shared" si="95"/>
        <v>0</v>
      </c>
      <c r="DB58" s="80">
        <f t="shared" si="96"/>
        <v>0</v>
      </c>
      <c r="DC58" s="80">
        <f t="shared" si="97"/>
        <v>0</v>
      </c>
      <c r="DD58" s="80">
        <f t="shared" si="98"/>
        <v>0</v>
      </c>
      <c r="DE58" s="80">
        <f t="shared" si="99"/>
        <v>0</v>
      </c>
      <c r="DF58" s="80">
        <f t="shared" si="123"/>
        <v>0</v>
      </c>
      <c r="DG58" s="80">
        <f t="shared" si="100"/>
        <v>0</v>
      </c>
      <c r="DH58" s="80">
        <f t="shared" si="101"/>
        <v>0</v>
      </c>
      <c r="DI58" s="80">
        <f t="shared" si="102"/>
        <v>0</v>
      </c>
      <c r="DJ58" s="80">
        <f t="shared" si="103"/>
        <v>0</v>
      </c>
      <c r="DK58" s="80">
        <f t="shared" si="104"/>
        <v>0</v>
      </c>
      <c r="DL58" s="80">
        <f t="shared" si="105"/>
        <v>0</v>
      </c>
      <c r="DM58" s="80">
        <f t="shared" si="106"/>
        <v>0</v>
      </c>
      <c r="DN58" s="80">
        <f t="shared" si="107"/>
        <v>0</v>
      </c>
      <c r="DO58" s="80">
        <f t="shared" si="108"/>
        <v>0</v>
      </c>
      <c r="DP58" s="80">
        <f t="shared" si="109"/>
        <v>0</v>
      </c>
      <c r="DQ58" s="80">
        <f t="shared" si="110"/>
        <v>0</v>
      </c>
      <c r="DR58" s="80">
        <f t="shared" si="111"/>
        <v>0</v>
      </c>
      <c r="DS58" s="80">
        <f t="shared" si="112"/>
        <v>0</v>
      </c>
      <c r="DT58" s="80">
        <f t="shared" si="113"/>
        <v>0</v>
      </c>
      <c r="DU58" s="80">
        <f t="shared" si="114"/>
        <v>0</v>
      </c>
      <c r="DV58" s="80">
        <f t="shared" si="115"/>
        <v>0</v>
      </c>
      <c r="DW58" s="80">
        <f t="shared" si="116"/>
        <v>0</v>
      </c>
      <c r="DX58" s="80">
        <f t="shared" si="117"/>
        <v>0</v>
      </c>
      <c r="DY58" s="80">
        <f t="shared" si="118"/>
        <v>0</v>
      </c>
      <c r="DZ58" s="80">
        <f t="shared" si="119"/>
        <v>0</v>
      </c>
      <c r="EA58" s="80">
        <f t="shared" si="120"/>
        <v>0</v>
      </c>
      <c r="EB58" s="80">
        <f t="shared" si="121"/>
        <v>0</v>
      </c>
      <c r="EC58" s="80">
        <f t="shared" si="122"/>
        <v>0</v>
      </c>
    </row>
    <row r="59" spans="1:133" ht="10" customHeight="1">
      <c r="D59" s="64"/>
      <c r="H59" s="304"/>
      <c r="I59" s="9">
        <v>5530</v>
      </c>
      <c r="J59" s="134" t="s">
        <v>153</v>
      </c>
      <c r="K59" s="7">
        <v>23558</v>
      </c>
      <c r="L59" s="7">
        <v>39137</v>
      </c>
      <c r="M59" s="16">
        <v>191</v>
      </c>
      <c r="N59" s="16">
        <v>38</v>
      </c>
      <c r="O59" s="31">
        <f t="shared" si="3"/>
        <v>1</v>
      </c>
      <c r="P59" s="135">
        <f t="shared" si="8"/>
        <v>191</v>
      </c>
      <c r="Q59" s="135">
        <f t="shared" si="9"/>
        <v>38</v>
      </c>
      <c r="R59" s="135"/>
      <c r="S59" s="135">
        <v>0</v>
      </c>
      <c r="T59" s="101">
        <f t="shared" si="10"/>
        <v>24061.857558457137</v>
      </c>
      <c r="U59" s="157">
        <f t="shared" si="11"/>
        <v>1.0025773982690473</v>
      </c>
      <c r="V59" s="72">
        <f t="shared" si="12"/>
        <v>96.247430233828553</v>
      </c>
      <c r="W59" s="18">
        <f t="shared" si="13"/>
        <v>1.251216593039771</v>
      </c>
      <c r="X59" s="18">
        <f t="shared" si="14"/>
        <v>6.9398309265246788E-2</v>
      </c>
      <c r="Y59" s="18">
        <f t="shared" si="15"/>
        <v>6.9398309265246788E-2</v>
      </c>
      <c r="Z59" s="16">
        <f t="shared" si="16"/>
        <v>189.84204325479016</v>
      </c>
      <c r="AA59" s="16">
        <f t="shared" si="17"/>
        <v>36.748783406960229</v>
      </c>
      <c r="AB59" s="16">
        <f t="shared" si="18"/>
        <v>0</v>
      </c>
      <c r="AC59" s="16">
        <f t="shared" si="19"/>
        <v>0</v>
      </c>
      <c r="AD59" s="16">
        <f t="shared" si="70"/>
        <v>0</v>
      </c>
      <c r="AE59" s="16">
        <f t="shared" si="71"/>
        <v>0</v>
      </c>
      <c r="AF59" s="16"/>
      <c r="AG59" s="9" t="s">
        <v>163</v>
      </c>
      <c r="AH59" s="9" t="s">
        <v>163</v>
      </c>
      <c r="AI59" s="9" t="s">
        <v>163</v>
      </c>
      <c r="AJ59" s="9" t="s">
        <v>163</v>
      </c>
      <c r="AK59" s="9" t="s">
        <v>163</v>
      </c>
      <c r="AL59" s="9" t="s">
        <v>163</v>
      </c>
      <c r="AM59" s="9" t="s">
        <v>163</v>
      </c>
      <c r="AN59" s="9" t="s">
        <v>163</v>
      </c>
      <c r="AO59" s="9" t="s">
        <v>163</v>
      </c>
      <c r="AP59" s="9" t="s">
        <v>163</v>
      </c>
      <c r="AQ59" s="9" t="s">
        <v>163</v>
      </c>
      <c r="AR59" s="9" t="s">
        <v>163</v>
      </c>
      <c r="AS59" s="9" t="s">
        <v>163</v>
      </c>
      <c r="AT59" s="9" t="s">
        <v>163</v>
      </c>
      <c r="AU59" s="9" t="s">
        <v>163</v>
      </c>
      <c r="AV59" s="13" t="s">
        <v>163</v>
      </c>
      <c r="AW59" s="13" t="s">
        <v>163</v>
      </c>
      <c r="AX59" s="13" t="s">
        <v>163</v>
      </c>
      <c r="AY59" s="13" t="s">
        <v>163</v>
      </c>
      <c r="AZ59" s="9" t="s">
        <v>163</v>
      </c>
      <c r="BA59" s="9" t="s">
        <v>163</v>
      </c>
      <c r="BB59" s="9" t="s">
        <v>163</v>
      </c>
      <c r="BC59" s="9" t="s">
        <v>163</v>
      </c>
      <c r="BD59" s="9" t="s">
        <v>163</v>
      </c>
      <c r="BE59" s="9" t="s">
        <v>163</v>
      </c>
      <c r="BF59" s="9" t="s">
        <v>163</v>
      </c>
      <c r="BG59" s="9"/>
      <c r="BH59" s="9" t="s">
        <v>161</v>
      </c>
      <c r="BI59" s="9" t="s">
        <v>161</v>
      </c>
      <c r="BJ59" s="9" t="s">
        <v>161</v>
      </c>
      <c r="BK59" s="9" t="s">
        <v>161</v>
      </c>
      <c r="BL59" s="9" t="s">
        <v>161</v>
      </c>
      <c r="BM59" s="9" t="s">
        <v>161</v>
      </c>
      <c r="BN59" s="9" t="s">
        <v>161</v>
      </c>
      <c r="BO59" s="9" t="s">
        <v>161</v>
      </c>
      <c r="BP59" s="9" t="s">
        <v>161</v>
      </c>
      <c r="BQ59" s="9" t="s">
        <v>161</v>
      </c>
      <c r="BR59" s="9" t="s">
        <v>161</v>
      </c>
      <c r="BS59" s="9" t="s">
        <v>161</v>
      </c>
      <c r="BT59" s="9" t="s">
        <v>161</v>
      </c>
      <c r="BU59" s="9" t="s">
        <v>161</v>
      </c>
      <c r="BV59" s="9" t="s">
        <v>161</v>
      </c>
      <c r="BW59" s="9" t="s">
        <v>161</v>
      </c>
      <c r="BX59" s="9" t="s">
        <v>161</v>
      </c>
      <c r="BY59" s="9" t="s">
        <v>161</v>
      </c>
      <c r="BZ59" s="9" t="s">
        <v>161</v>
      </c>
      <c r="CA59" s="9"/>
      <c r="CB59" s="9"/>
      <c r="CC59" s="9"/>
      <c r="CD59" s="9"/>
      <c r="CF59" s="52">
        <f t="shared" si="20"/>
        <v>5530</v>
      </c>
      <c r="CG59" s="78">
        <f t="shared" si="75"/>
        <v>2957.9457802207912</v>
      </c>
      <c r="CH59" s="73">
        <f t="shared" si="76"/>
        <v>1795.1467118675253</v>
      </c>
      <c r="CI59" s="73">
        <f t="shared" si="77"/>
        <v>31.584174999999998</v>
      </c>
      <c r="CJ59" s="73">
        <f t="shared" si="78"/>
        <v>802.98271591536343</v>
      </c>
      <c r="CK59" s="73">
        <f t="shared" si="79"/>
        <v>356.81110303587855</v>
      </c>
      <c r="CL59" s="73">
        <f t="shared" si="80"/>
        <v>1198.6157696202531</v>
      </c>
      <c r="CM59" s="73">
        <f t="shared" si="81"/>
        <v>4163.3357079999996</v>
      </c>
      <c r="CN59" s="73">
        <f t="shared" si="82"/>
        <v>4292.6389383490969</v>
      </c>
      <c r="CO59" s="73">
        <f t="shared" si="83"/>
        <v>47.486832330180562</v>
      </c>
      <c r="CP59" s="73">
        <f t="shared" si="84"/>
        <v>29.524760655737705</v>
      </c>
      <c r="CQ59" s="73">
        <f t="shared" si="85"/>
        <v>42.390948164335661</v>
      </c>
      <c r="CR59" s="73">
        <f t="shared" si="86"/>
        <v>19.815046853146853</v>
      </c>
      <c r="CS59" s="73">
        <f t="shared" si="87"/>
        <v>23.222730069930069</v>
      </c>
      <c r="CT59" s="73">
        <f t="shared" si="88"/>
        <v>52.424682080419579</v>
      </c>
      <c r="CU59" s="73">
        <f t="shared" si="89"/>
        <v>38.084015209790209</v>
      </c>
      <c r="CV59" s="73">
        <f t="shared" si="90"/>
        <v>1830.6606203891708</v>
      </c>
      <c r="CW59" s="73">
        <f t="shared" si="91"/>
        <v>18.931573426573426</v>
      </c>
      <c r="CX59" s="73">
        <f t="shared" si="92"/>
        <v>14.444587648054146</v>
      </c>
      <c r="CY59" s="73">
        <f t="shared" si="93"/>
        <v>13.955975803722504</v>
      </c>
      <c r="CZ59" s="80">
        <f t="shared" si="94"/>
        <v>861.23945211505929</v>
      </c>
      <c r="DA59" s="80">
        <f t="shared" si="95"/>
        <v>9.6525521926053308</v>
      </c>
      <c r="DB59" s="80">
        <f t="shared" si="96"/>
        <v>21.621074111675128</v>
      </c>
      <c r="DC59" s="80">
        <f t="shared" si="97"/>
        <v>19.391782571912014</v>
      </c>
      <c r="DD59" s="80">
        <f t="shared" si="98"/>
        <v>23.361753807106599</v>
      </c>
      <c r="DE59" s="80">
        <f t="shared" si="99"/>
        <v>22.4761448392555</v>
      </c>
      <c r="DF59" s="80">
        <f t="shared" si="123"/>
        <v>22.96475668358714</v>
      </c>
      <c r="DG59" s="80">
        <f t="shared" si="100"/>
        <v>0</v>
      </c>
      <c r="DH59" s="80">
        <f t="shared" si="101"/>
        <v>23.086909644670051</v>
      </c>
      <c r="DI59" s="80">
        <f t="shared" si="102"/>
        <v>23.293756697556866</v>
      </c>
      <c r="DJ59" s="80">
        <f t="shared" si="103"/>
        <v>16.490649746192894</v>
      </c>
      <c r="DK59" s="80">
        <f t="shared" si="104"/>
        <v>20.155238578680205</v>
      </c>
      <c r="DL59" s="80">
        <f t="shared" si="105"/>
        <v>19.849856175972924</v>
      </c>
      <c r="DM59" s="80">
        <f t="shared" si="106"/>
        <v>16.796032148900171</v>
      </c>
      <c r="DN59" s="80">
        <f t="shared" si="107"/>
        <v>22.934218443316411</v>
      </c>
      <c r="DO59" s="80">
        <f t="shared" si="108"/>
        <v>23.697674450084602</v>
      </c>
      <c r="DP59" s="80">
        <f t="shared" si="109"/>
        <v>23.819827411167513</v>
      </c>
      <c r="DQ59" s="80">
        <f t="shared" si="110"/>
        <v>22.980025803722505</v>
      </c>
      <c r="DR59" s="80">
        <f t="shared" si="111"/>
        <v>20.384275380710658</v>
      </c>
      <c r="DS59" s="80">
        <f t="shared" si="112"/>
        <v>24.140478934010154</v>
      </c>
      <c r="DT59" s="80">
        <f t="shared" si="113"/>
        <v>22.048609475465312</v>
      </c>
      <c r="DU59" s="80">
        <f t="shared" si="114"/>
        <v>25.270393824027074</v>
      </c>
      <c r="DV59" s="80">
        <f t="shared" si="115"/>
        <v>22.949487563451779</v>
      </c>
      <c r="DW59" s="80">
        <f t="shared" si="116"/>
        <v>23.086909644670051</v>
      </c>
      <c r="DX59" s="80">
        <f t="shared" si="117"/>
        <v>2214.8069294754373</v>
      </c>
      <c r="DY59" s="80">
        <f t="shared" si="118"/>
        <v>300.31305482233506</v>
      </c>
      <c r="DZ59" s="80">
        <f t="shared" si="119"/>
        <v>2485.043039275603</v>
      </c>
      <c r="EA59" s="80">
        <f t="shared" si="120"/>
        <v>0</v>
      </c>
      <c r="EB59" s="80">
        <f t="shared" si="121"/>
        <v>0</v>
      </c>
      <c r="EC59" s="80">
        <f t="shared" si="122"/>
        <v>0</v>
      </c>
    </row>
    <row r="60" spans="1:133" ht="10" customHeight="1">
      <c r="D60" s="64"/>
      <c r="H60" s="304"/>
      <c r="I60" s="9">
        <v>5531</v>
      </c>
      <c r="J60" s="134" t="s">
        <v>153</v>
      </c>
      <c r="K60" s="7">
        <v>23558</v>
      </c>
      <c r="L60" s="7">
        <v>39138</v>
      </c>
      <c r="M60" s="16">
        <v>191</v>
      </c>
      <c r="N60" s="16">
        <v>38</v>
      </c>
      <c r="O60" s="31">
        <f t="shared" si="3"/>
        <v>1</v>
      </c>
      <c r="P60" s="135">
        <f t="shared" si="8"/>
        <v>191</v>
      </c>
      <c r="Q60" s="135">
        <f t="shared" si="9"/>
        <v>38</v>
      </c>
      <c r="R60" s="135"/>
      <c r="S60" s="135">
        <v>0</v>
      </c>
      <c r="T60" s="101">
        <f t="shared" si="10"/>
        <v>24061.857558457137</v>
      </c>
      <c r="U60" s="157">
        <f t="shared" si="11"/>
        <v>1.0025773982690473</v>
      </c>
      <c r="V60" s="72">
        <f t="shared" si="12"/>
        <v>96.247430233828553</v>
      </c>
      <c r="W60" s="18">
        <f t="shared" si="13"/>
        <v>1.251216593039771</v>
      </c>
      <c r="X60" s="18">
        <f t="shared" si="14"/>
        <v>6.9398309265246788E-2</v>
      </c>
      <c r="Y60" s="18">
        <f t="shared" si="15"/>
        <v>6.9398309265246788E-2</v>
      </c>
      <c r="Z60" s="16">
        <f t="shared" si="16"/>
        <v>189.84204325479016</v>
      </c>
      <c r="AA60" s="16">
        <f t="shared" si="17"/>
        <v>36.748783406960229</v>
      </c>
      <c r="AB60" s="16">
        <f t="shared" si="18"/>
        <v>0</v>
      </c>
      <c r="AC60" s="16">
        <f t="shared" si="19"/>
        <v>0</v>
      </c>
      <c r="AD60" s="16">
        <f t="shared" si="70"/>
        <v>0</v>
      </c>
      <c r="AE60" s="16">
        <f t="shared" si="71"/>
        <v>0</v>
      </c>
      <c r="AG60" s="9" t="s">
        <v>164</v>
      </c>
      <c r="AH60" s="9" t="s">
        <v>164</v>
      </c>
      <c r="AI60" s="9" t="s">
        <v>164</v>
      </c>
      <c r="AJ60" s="9" t="s">
        <v>164</v>
      </c>
      <c r="AK60" s="9" t="s">
        <v>164</v>
      </c>
      <c r="AL60" s="9" t="s">
        <v>164</v>
      </c>
      <c r="AM60" s="9" t="s">
        <v>164</v>
      </c>
      <c r="AN60" s="9" t="s">
        <v>164</v>
      </c>
      <c r="AO60" s="9" t="s">
        <v>164</v>
      </c>
      <c r="AP60" s="9" t="s">
        <v>164</v>
      </c>
      <c r="AQ60" s="9" t="s">
        <v>164</v>
      </c>
      <c r="AR60" s="9" t="s">
        <v>164</v>
      </c>
      <c r="AS60" s="9" t="s">
        <v>164</v>
      </c>
      <c r="AT60" s="9" t="s">
        <v>164</v>
      </c>
      <c r="AU60" s="9" t="s">
        <v>164</v>
      </c>
      <c r="AV60" s="13" t="s">
        <v>164</v>
      </c>
      <c r="AW60" s="13" t="s">
        <v>164</v>
      </c>
      <c r="AX60" s="13" t="s">
        <v>164</v>
      </c>
      <c r="AY60" s="13" t="s">
        <v>164</v>
      </c>
      <c r="AZ60" s="9" t="s">
        <v>164</v>
      </c>
      <c r="BA60" s="9" t="s">
        <v>164</v>
      </c>
      <c r="BB60" s="9" t="s">
        <v>164</v>
      </c>
      <c r="BC60" s="9" t="s">
        <v>164</v>
      </c>
      <c r="BD60" s="9" t="s">
        <v>164</v>
      </c>
      <c r="BE60" s="9" t="s">
        <v>164</v>
      </c>
      <c r="BF60" s="9" t="s">
        <v>164</v>
      </c>
      <c r="BG60" s="9"/>
      <c r="BH60" s="9" t="s">
        <v>44</v>
      </c>
      <c r="BI60" s="9" t="s">
        <v>44</v>
      </c>
      <c r="BJ60" s="9" t="s">
        <v>44</v>
      </c>
      <c r="BK60" s="9" t="s">
        <v>44</v>
      </c>
      <c r="BL60" s="9" t="s">
        <v>44</v>
      </c>
      <c r="BM60" s="9" t="s">
        <v>44</v>
      </c>
      <c r="BN60" s="9" t="s">
        <v>44</v>
      </c>
      <c r="BO60" s="9" t="s">
        <v>44</v>
      </c>
      <c r="BP60" s="9" t="s">
        <v>44</v>
      </c>
      <c r="BQ60" s="9" t="s">
        <v>44</v>
      </c>
      <c r="BR60" s="9" t="s">
        <v>44</v>
      </c>
      <c r="BS60" s="9" t="s">
        <v>44</v>
      </c>
      <c r="BT60" s="9" t="s">
        <v>44</v>
      </c>
      <c r="BU60" s="9" t="s">
        <v>44</v>
      </c>
      <c r="BV60" s="9" t="s">
        <v>44</v>
      </c>
      <c r="BW60" s="9" t="s">
        <v>44</v>
      </c>
      <c r="BX60" s="9" t="s">
        <v>44</v>
      </c>
      <c r="BY60" s="9" t="s">
        <v>44</v>
      </c>
      <c r="BZ60" s="9" t="s">
        <v>44</v>
      </c>
      <c r="CA60" s="9"/>
      <c r="CB60" s="9"/>
      <c r="CC60" s="9"/>
      <c r="CD60" s="9"/>
      <c r="CF60" s="52">
        <f t="shared" si="20"/>
        <v>5531</v>
      </c>
      <c r="CG60" s="78">
        <f t="shared" si="75"/>
        <v>2957.9457802207912</v>
      </c>
      <c r="CH60" s="73">
        <f t="shared" si="76"/>
        <v>1795.1467118675253</v>
      </c>
      <c r="CI60" s="73">
        <f t="shared" si="77"/>
        <v>31.584174999999998</v>
      </c>
      <c r="CJ60" s="73">
        <f t="shared" si="78"/>
        <v>802.98271591536343</v>
      </c>
      <c r="CK60" s="73">
        <f t="shared" si="79"/>
        <v>356.81110303587855</v>
      </c>
      <c r="CL60" s="73">
        <f t="shared" si="80"/>
        <v>1198.6157696202531</v>
      </c>
      <c r="CM60" s="73">
        <f t="shared" si="81"/>
        <v>4163.3357079999996</v>
      </c>
      <c r="CN60" s="73">
        <f t="shared" si="82"/>
        <v>4292.6389383490969</v>
      </c>
      <c r="CO60" s="73">
        <f t="shared" si="83"/>
        <v>47.486832330180562</v>
      </c>
      <c r="CP60" s="73">
        <f t="shared" si="84"/>
        <v>29.524760655737705</v>
      </c>
      <c r="CQ60" s="73">
        <f t="shared" si="85"/>
        <v>42.390948164335661</v>
      </c>
      <c r="CR60" s="73">
        <f t="shared" si="86"/>
        <v>19.815046853146853</v>
      </c>
      <c r="CS60" s="73">
        <f t="shared" si="87"/>
        <v>23.222730069930069</v>
      </c>
      <c r="CT60" s="73">
        <f t="shared" si="88"/>
        <v>52.424682080419579</v>
      </c>
      <c r="CU60" s="73">
        <f t="shared" si="89"/>
        <v>38.084015209790209</v>
      </c>
      <c r="CV60" s="73">
        <f t="shared" si="90"/>
        <v>1830.6606203891708</v>
      </c>
      <c r="CW60" s="73">
        <f t="shared" si="91"/>
        <v>18.931573426573426</v>
      </c>
      <c r="CX60" s="73">
        <f t="shared" si="92"/>
        <v>14.444587648054146</v>
      </c>
      <c r="CY60" s="73">
        <f t="shared" si="93"/>
        <v>13.955975803722504</v>
      </c>
      <c r="CZ60" s="80">
        <f t="shared" si="94"/>
        <v>861.23945211505929</v>
      </c>
      <c r="DA60" s="80">
        <f t="shared" si="95"/>
        <v>9.6525521926053308</v>
      </c>
      <c r="DB60" s="80">
        <f t="shared" si="96"/>
        <v>21.621074111675128</v>
      </c>
      <c r="DC60" s="80">
        <f t="shared" si="97"/>
        <v>19.391782571912014</v>
      </c>
      <c r="DD60" s="80">
        <f t="shared" si="98"/>
        <v>23.361753807106599</v>
      </c>
      <c r="DE60" s="80">
        <f t="shared" si="99"/>
        <v>22.4761448392555</v>
      </c>
      <c r="DF60" s="80">
        <f t="shared" si="123"/>
        <v>22.96475668358714</v>
      </c>
      <c r="DG60" s="80">
        <f t="shared" si="100"/>
        <v>0</v>
      </c>
      <c r="DH60" s="80">
        <f t="shared" si="101"/>
        <v>23.086909644670051</v>
      </c>
      <c r="DI60" s="80">
        <f t="shared" si="102"/>
        <v>23.293756697556866</v>
      </c>
      <c r="DJ60" s="80">
        <f t="shared" si="103"/>
        <v>16.490649746192894</v>
      </c>
      <c r="DK60" s="80">
        <f t="shared" si="104"/>
        <v>20.155238578680205</v>
      </c>
      <c r="DL60" s="80">
        <f t="shared" si="105"/>
        <v>19.849856175972924</v>
      </c>
      <c r="DM60" s="80">
        <f t="shared" si="106"/>
        <v>16.796032148900171</v>
      </c>
      <c r="DN60" s="80">
        <f t="shared" si="107"/>
        <v>22.934218443316411</v>
      </c>
      <c r="DO60" s="80">
        <f t="shared" si="108"/>
        <v>23.697674450084602</v>
      </c>
      <c r="DP60" s="80">
        <f t="shared" si="109"/>
        <v>23.819827411167513</v>
      </c>
      <c r="DQ60" s="80">
        <f t="shared" si="110"/>
        <v>22.980025803722505</v>
      </c>
      <c r="DR60" s="80">
        <f t="shared" si="111"/>
        <v>20.384275380710658</v>
      </c>
      <c r="DS60" s="80">
        <f t="shared" si="112"/>
        <v>24.140478934010154</v>
      </c>
      <c r="DT60" s="80">
        <f t="shared" si="113"/>
        <v>22.048609475465312</v>
      </c>
      <c r="DU60" s="80">
        <f t="shared" si="114"/>
        <v>25.270393824027074</v>
      </c>
      <c r="DV60" s="80">
        <f t="shared" si="115"/>
        <v>22.949487563451779</v>
      </c>
      <c r="DW60" s="80">
        <f t="shared" si="116"/>
        <v>23.086909644670051</v>
      </c>
      <c r="DX60" s="80">
        <f t="shared" si="117"/>
        <v>2214.8069294754373</v>
      </c>
      <c r="DY60" s="80">
        <f t="shared" si="118"/>
        <v>300.31305482233506</v>
      </c>
      <c r="DZ60" s="80">
        <f t="shared" si="119"/>
        <v>2485.043039275603</v>
      </c>
      <c r="EA60" s="80">
        <f t="shared" si="120"/>
        <v>0</v>
      </c>
      <c r="EB60" s="80">
        <f t="shared" si="121"/>
        <v>0</v>
      </c>
      <c r="EC60" s="80">
        <f t="shared" si="122"/>
        <v>0</v>
      </c>
    </row>
    <row r="61" spans="1:133" ht="10" customHeight="1">
      <c r="D61" s="64"/>
      <c r="H61" s="304"/>
      <c r="I61" s="9">
        <v>5533</v>
      </c>
      <c r="J61" s="134" t="s">
        <v>153</v>
      </c>
      <c r="K61" s="7">
        <v>23558</v>
      </c>
      <c r="L61" s="7">
        <v>39139</v>
      </c>
      <c r="M61" s="16">
        <v>192</v>
      </c>
      <c r="N61" s="16">
        <v>38</v>
      </c>
      <c r="O61" s="31">
        <f t="shared" si="3"/>
        <v>1</v>
      </c>
      <c r="P61" s="135">
        <f t="shared" si="8"/>
        <v>192</v>
      </c>
      <c r="Q61" s="135">
        <f t="shared" si="9"/>
        <v>38</v>
      </c>
      <c r="R61" s="135"/>
      <c r="S61" s="135">
        <v>0</v>
      </c>
      <c r="T61" s="101">
        <f t="shared" si="10"/>
        <v>30568.787798121484</v>
      </c>
      <c r="U61" s="157">
        <f t="shared" si="11"/>
        <v>1.2736994915883952</v>
      </c>
      <c r="V61" s="72">
        <f t="shared" si="12"/>
        <v>122.27515119248594</v>
      </c>
      <c r="W61" s="18">
        <f t="shared" si="13"/>
        <v>1.5895769655023171</v>
      </c>
      <c r="X61" s="18">
        <f t="shared" si="14"/>
        <v>8.7520509920875428E-2</v>
      </c>
      <c r="Y61" s="18">
        <f t="shared" si="15"/>
        <v>8.7520509920875428E-2</v>
      </c>
      <c r="Z61" s="16">
        <f t="shared" si="16"/>
        <v>190.52954753009212</v>
      </c>
      <c r="AA61" s="16">
        <f t="shared" si="17"/>
        <v>36.410423034497683</v>
      </c>
      <c r="AB61" s="16">
        <f>IF(CC61&gt;0,Z61,0)</f>
        <v>0</v>
      </c>
      <c r="AC61" s="16">
        <f>IF(CC61&gt;0,AA61,0)</f>
        <v>0</v>
      </c>
      <c r="AD61" s="16">
        <f t="shared" si="70"/>
        <v>0</v>
      </c>
      <c r="AE61" s="16">
        <f t="shared" si="71"/>
        <v>0</v>
      </c>
      <c r="AG61" s="9" t="s">
        <v>241</v>
      </c>
      <c r="AH61" s="9" t="s">
        <v>241</v>
      </c>
      <c r="AI61" s="9" t="s">
        <v>241</v>
      </c>
      <c r="AJ61" s="9" t="s">
        <v>241</v>
      </c>
      <c r="AK61" s="9" t="s">
        <v>241</v>
      </c>
      <c r="AL61" s="9" t="s">
        <v>241</v>
      </c>
      <c r="AM61" s="9" t="s">
        <v>241</v>
      </c>
      <c r="AN61" s="9" t="s">
        <v>241</v>
      </c>
      <c r="AO61" s="9"/>
      <c r="AP61" s="9" t="s">
        <v>115</v>
      </c>
      <c r="AQ61" s="9" t="s">
        <v>115</v>
      </c>
      <c r="AR61" s="9" t="s">
        <v>115</v>
      </c>
      <c r="AS61" s="9" t="s">
        <v>115</v>
      </c>
      <c r="AT61" s="9" t="s">
        <v>115</v>
      </c>
      <c r="AU61" s="9" t="s">
        <v>115</v>
      </c>
      <c r="AV61" s="13" t="s">
        <v>115</v>
      </c>
      <c r="AW61" s="13"/>
      <c r="AX61" s="13" t="s">
        <v>115</v>
      </c>
      <c r="AY61" s="13" t="s">
        <v>115</v>
      </c>
      <c r="AZ61" s="9" t="s">
        <v>115</v>
      </c>
      <c r="BA61" s="9" t="s">
        <v>115</v>
      </c>
      <c r="BB61" s="9" t="s">
        <v>115</v>
      </c>
      <c r="BC61" s="9"/>
      <c r="BD61" s="9" t="s">
        <v>105</v>
      </c>
      <c r="BE61" s="9" t="s">
        <v>105</v>
      </c>
      <c r="BF61" s="9" t="s">
        <v>105</v>
      </c>
      <c r="BG61" s="9" t="s">
        <v>105</v>
      </c>
      <c r="BH61" s="9" t="s">
        <v>105</v>
      </c>
      <c r="BI61" s="9" t="s">
        <v>105</v>
      </c>
      <c r="BJ61" s="9" t="s">
        <v>105</v>
      </c>
      <c r="BK61" s="9" t="s">
        <v>105</v>
      </c>
      <c r="BL61" s="9" t="s">
        <v>105</v>
      </c>
      <c r="BM61" s="9" t="s">
        <v>105</v>
      </c>
      <c r="BN61" s="9" t="s">
        <v>105</v>
      </c>
      <c r="BO61" s="9" t="s">
        <v>105</v>
      </c>
      <c r="BP61" s="9" t="s">
        <v>105</v>
      </c>
      <c r="BQ61" s="9" t="s">
        <v>105</v>
      </c>
      <c r="BR61" s="9" t="s">
        <v>105</v>
      </c>
      <c r="BS61" s="9" t="s">
        <v>105</v>
      </c>
      <c r="BT61" s="9" t="s">
        <v>105</v>
      </c>
      <c r="BU61" s="9" t="s">
        <v>105</v>
      </c>
      <c r="BV61" s="9" t="s">
        <v>105</v>
      </c>
      <c r="BW61" s="9" t="s">
        <v>105</v>
      </c>
      <c r="BX61" s="9" t="s">
        <v>105</v>
      </c>
      <c r="BY61" s="9" t="s">
        <v>105</v>
      </c>
      <c r="BZ61" s="9" t="s">
        <v>105</v>
      </c>
      <c r="CA61" s="9"/>
      <c r="CB61" s="9"/>
      <c r="CC61" s="9"/>
      <c r="CD61" s="9"/>
      <c r="CF61" s="52">
        <f t="shared" si="20"/>
        <v>5533</v>
      </c>
      <c r="CG61" s="78">
        <f t="shared" si="75"/>
        <v>3767.5740598896045</v>
      </c>
      <c r="CH61" s="73">
        <f t="shared" si="76"/>
        <v>2286.5017440662373</v>
      </c>
      <c r="CI61" s="73">
        <f t="shared" si="77"/>
        <v>40.229174999999998</v>
      </c>
      <c r="CJ61" s="73">
        <f t="shared" si="78"/>
        <v>1022.7695420423183</v>
      </c>
      <c r="CK61" s="73">
        <f t="shared" si="79"/>
        <v>454.47494848206071</v>
      </c>
      <c r="CL61" s="73">
        <f t="shared" si="80"/>
        <v>1526.6925146473779</v>
      </c>
      <c r="CM61" s="73">
        <f t="shared" si="81"/>
        <v>5302.8949080000002</v>
      </c>
      <c r="CN61" s="73">
        <f t="shared" si="82"/>
        <v>5467.590116337059</v>
      </c>
      <c r="CO61" s="73">
        <f t="shared" si="83"/>
        <v>0</v>
      </c>
      <c r="CP61" s="73">
        <f t="shared" si="84"/>
        <v>37.606072131147542</v>
      </c>
      <c r="CQ61" s="73">
        <f t="shared" si="85"/>
        <v>53.993902709790213</v>
      </c>
      <c r="CR61" s="73">
        <f t="shared" si="86"/>
        <v>25.238683216783215</v>
      </c>
      <c r="CS61" s="73">
        <f t="shared" si="87"/>
        <v>29.579093706293705</v>
      </c>
      <c r="CT61" s="73">
        <f t="shared" si="88"/>
        <v>66.774000262237763</v>
      </c>
      <c r="CU61" s="73">
        <f t="shared" si="89"/>
        <v>48.508106118881123</v>
      </c>
      <c r="CV61" s="73">
        <f t="shared" si="90"/>
        <v>2331.7362718274112</v>
      </c>
      <c r="CW61" s="73">
        <f t="shared" si="91"/>
        <v>0</v>
      </c>
      <c r="CX61" s="73">
        <f t="shared" si="92"/>
        <v>18.398259390862943</v>
      </c>
      <c r="CY61" s="73">
        <f t="shared" si="93"/>
        <v>17.77590812182741</v>
      </c>
      <c r="CZ61" s="80">
        <f t="shared" si="94"/>
        <v>1096.9719055837563</v>
      </c>
      <c r="DA61" s="80">
        <f t="shared" si="95"/>
        <v>12.294581427343079</v>
      </c>
      <c r="DB61" s="80">
        <f t="shared" si="96"/>
        <v>27.539043654822336</v>
      </c>
      <c r="DC61" s="80">
        <f t="shared" si="97"/>
        <v>0</v>
      </c>
      <c r="DD61" s="80">
        <f t="shared" si="98"/>
        <v>29.756170050761423</v>
      </c>
      <c r="DE61" s="80">
        <f t="shared" si="99"/>
        <v>28.62815837563452</v>
      </c>
      <c r="DF61" s="80">
        <f t="shared" si="123"/>
        <v>29.250509644670053</v>
      </c>
      <c r="DG61" s="80">
        <f t="shared" si="100"/>
        <v>30.18403654822335</v>
      </c>
      <c r="DH61" s="80">
        <f t="shared" si="101"/>
        <v>29.406097461928933</v>
      </c>
      <c r="DI61" s="80">
        <f t="shared" si="102"/>
        <v>29.669561246840772</v>
      </c>
      <c r="DJ61" s="80">
        <f t="shared" si="103"/>
        <v>21.004355329949242</v>
      </c>
      <c r="DK61" s="80">
        <f t="shared" si="104"/>
        <v>25.671989847715739</v>
      </c>
      <c r="DL61" s="80">
        <f t="shared" si="105"/>
        <v>25.283020304568527</v>
      </c>
      <c r="DM61" s="80">
        <f t="shared" si="106"/>
        <v>21.393324873096446</v>
      </c>
      <c r="DN61" s="80">
        <f t="shared" si="107"/>
        <v>29.211612690355327</v>
      </c>
      <c r="DO61" s="80">
        <f t="shared" si="108"/>
        <v>30.18403654822335</v>
      </c>
      <c r="DP61" s="80">
        <f t="shared" si="109"/>
        <v>30.339624365482234</v>
      </c>
      <c r="DQ61" s="80">
        <f t="shared" si="110"/>
        <v>29.269958121827411</v>
      </c>
      <c r="DR61" s="80">
        <f t="shared" si="111"/>
        <v>25.963717005076141</v>
      </c>
      <c r="DS61" s="80">
        <f t="shared" si="112"/>
        <v>30.748042385786803</v>
      </c>
      <c r="DT61" s="80">
        <f t="shared" si="113"/>
        <v>28.083601015228425</v>
      </c>
      <c r="DU61" s="80">
        <f t="shared" si="114"/>
        <v>32.187229695431476</v>
      </c>
      <c r="DV61" s="80">
        <f t="shared" si="115"/>
        <v>29.231061167512692</v>
      </c>
      <c r="DW61" s="80">
        <f t="shared" si="116"/>
        <v>29.406097461928933</v>
      </c>
      <c r="DX61" s="80">
        <f t="shared" si="117"/>
        <v>2821.0284282264784</v>
      </c>
      <c r="DY61" s="80">
        <f t="shared" si="118"/>
        <v>382.51264873096449</v>
      </c>
      <c r="DZ61" s="80">
        <f t="shared" si="119"/>
        <v>3165.2316804079924</v>
      </c>
      <c r="EA61" s="80">
        <f t="shared" si="120"/>
        <v>0</v>
      </c>
      <c r="EB61" s="80">
        <f t="shared" si="121"/>
        <v>0</v>
      </c>
      <c r="EC61" s="80">
        <f t="shared" si="122"/>
        <v>0</v>
      </c>
    </row>
    <row r="62" spans="1:133" ht="10" customHeight="1">
      <c r="D62" s="64"/>
      <c r="H62" s="305"/>
      <c r="I62" s="146">
        <v>7202</v>
      </c>
      <c r="J62" s="137" t="s">
        <v>197</v>
      </c>
      <c r="K62" s="138">
        <v>25396</v>
      </c>
      <c r="L62" s="138"/>
      <c r="M62" s="139">
        <v>192</v>
      </c>
      <c r="N62" s="139">
        <v>38</v>
      </c>
      <c r="O62" s="140">
        <f t="shared" si="3"/>
        <v>1</v>
      </c>
      <c r="P62" s="141">
        <f t="shared" si="8"/>
        <v>192</v>
      </c>
      <c r="Q62" s="141">
        <f t="shared" si="9"/>
        <v>38</v>
      </c>
      <c r="R62" s="141"/>
      <c r="S62" s="141">
        <v>0</v>
      </c>
      <c r="T62" s="101">
        <f t="shared" si="10"/>
        <v>26961.39564211138</v>
      </c>
      <c r="U62" s="158">
        <f t="shared" si="11"/>
        <v>1.1233914850879743</v>
      </c>
      <c r="V62" s="71">
        <f t="shared" si="12"/>
        <v>107.84558256844552</v>
      </c>
      <c r="W62" s="142">
        <f t="shared" si="13"/>
        <v>1.4019925733897918</v>
      </c>
      <c r="X62" s="18">
        <f t="shared" si="14"/>
        <v>7.7506919285690798E-2</v>
      </c>
      <c r="Y62" s="142">
        <f t="shared" si="15"/>
        <v>7.7506919285690798E-2</v>
      </c>
      <c r="Z62" s="139">
        <f t="shared" si="16"/>
        <v>190.70275954186519</v>
      </c>
      <c r="AA62" s="139">
        <f t="shared" si="17"/>
        <v>36.598007426610209</v>
      </c>
      <c r="AB62" s="16">
        <f t="shared" ref="AB62:AB125" si="126">IF(CC62&gt;0,Z62,0)</f>
        <v>190.70275954186519</v>
      </c>
      <c r="AC62" s="16">
        <f t="shared" ref="AC62:AC125" si="127">IF(CC62&gt;0,AA62,0)</f>
        <v>36.598007426610209</v>
      </c>
      <c r="AD62" s="16">
        <f t="shared" ref="AD62:AD125" si="128">IF(CC62=0,Z62,0)</f>
        <v>0</v>
      </c>
      <c r="AE62" s="35">
        <f t="shared" ref="AE62:AE125" si="129">IF(CC62=0,AA62,0)</f>
        <v>0</v>
      </c>
      <c r="AF62" s="136"/>
      <c r="AG62" s="41"/>
      <c r="AH62" s="41"/>
      <c r="AI62" s="41"/>
      <c r="AJ62" s="41" t="s">
        <v>234</v>
      </c>
      <c r="AK62" s="41" t="s">
        <v>234</v>
      </c>
      <c r="AL62" s="41" t="s">
        <v>234</v>
      </c>
      <c r="AM62" s="41" t="s">
        <v>234</v>
      </c>
      <c r="AN62" s="41" t="s">
        <v>234</v>
      </c>
      <c r="AO62" s="41" t="s">
        <v>234</v>
      </c>
      <c r="AP62" s="41" t="s">
        <v>234</v>
      </c>
      <c r="AQ62" s="41" t="s">
        <v>234</v>
      </c>
      <c r="AR62" s="41" t="s">
        <v>234</v>
      </c>
      <c r="AS62" s="41" t="s">
        <v>234</v>
      </c>
      <c r="AT62" s="41" t="s">
        <v>234</v>
      </c>
      <c r="AU62" s="41" t="s">
        <v>234</v>
      </c>
      <c r="AV62" s="23" t="s">
        <v>234</v>
      </c>
      <c r="AW62" s="23" t="s">
        <v>234</v>
      </c>
      <c r="AX62" s="23" t="s">
        <v>234</v>
      </c>
      <c r="AY62" s="23" t="s">
        <v>234</v>
      </c>
      <c r="AZ62" s="41" t="s">
        <v>234</v>
      </c>
      <c r="BA62" s="41" t="s">
        <v>234</v>
      </c>
      <c r="BB62" s="41" t="s">
        <v>234</v>
      </c>
      <c r="BC62" s="41" t="s">
        <v>234</v>
      </c>
      <c r="BD62" s="41" t="s">
        <v>234</v>
      </c>
      <c r="BE62" s="41" t="s">
        <v>234</v>
      </c>
      <c r="BF62" s="41" t="s">
        <v>234</v>
      </c>
      <c r="BG62" s="41" t="s">
        <v>234</v>
      </c>
      <c r="BH62" s="41" t="s">
        <v>234</v>
      </c>
      <c r="BI62" s="41" t="s">
        <v>234</v>
      </c>
      <c r="BJ62" s="41" t="s">
        <v>234</v>
      </c>
      <c r="BK62" s="41" t="s">
        <v>234</v>
      </c>
      <c r="BL62" s="41" t="s">
        <v>234</v>
      </c>
      <c r="BM62" s="41" t="s">
        <v>234</v>
      </c>
      <c r="BN62" s="41" t="s">
        <v>234</v>
      </c>
      <c r="BO62" s="41" t="s">
        <v>234</v>
      </c>
      <c r="BP62" s="41" t="s">
        <v>234</v>
      </c>
      <c r="BQ62" s="41" t="s">
        <v>234</v>
      </c>
      <c r="BR62" s="41" t="s">
        <v>234</v>
      </c>
      <c r="BS62" s="41" t="s">
        <v>234</v>
      </c>
      <c r="BT62" s="41" t="s">
        <v>234</v>
      </c>
      <c r="BU62" s="41" t="s">
        <v>234</v>
      </c>
      <c r="BV62" s="41" t="s">
        <v>234</v>
      </c>
      <c r="BW62" s="41" t="s">
        <v>234</v>
      </c>
      <c r="BX62" s="41" t="s">
        <v>234</v>
      </c>
      <c r="BY62" s="41" t="s">
        <v>234</v>
      </c>
      <c r="BZ62" s="41" t="s">
        <v>234</v>
      </c>
      <c r="CA62" s="41" t="s">
        <v>234</v>
      </c>
      <c r="CB62" s="41" t="s">
        <v>234</v>
      </c>
      <c r="CC62" s="41" t="s">
        <v>234</v>
      </c>
      <c r="CD62" s="41"/>
      <c r="CE62" s="136"/>
      <c r="CF62" s="51">
        <f t="shared" si="20"/>
        <v>7202</v>
      </c>
      <c r="CG62" s="143">
        <f t="shared" si="75"/>
        <v>0</v>
      </c>
      <c r="CH62" s="144">
        <f t="shared" si="76"/>
        <v>0</v>
      </c>
      <c r="CI62" s="144">
        <f t="shared" si="77"/>
        <v>0</v>
      </c>
      <c r="CJ62" s="144">
        <f t="shared" si="78"/>
        <v>1114.7418754369826</v>
      </c>
      <c r="CK62" s="144">
        <f t="shared" si="79"/>
        <v>495.34351149954</v>
      </c>
      <c r="CL62" s="144">
        <f t="shared" si="80"/>
        <v>1663.9800141048825</v>
      </c>
      <c r="CM62" s="144">
        <f t="shared" si="81"/>
        <v>5779.7566040000002</v>
      </c>
      <c r="CN62" s="144">
        <f t="shared" si="82"/>
        <v>5959.2619938950993</v>
      </c>
      <c r="CO62" s="144">
        <f t="shared" si="83"/>
        <v>65.923661220980222</v>
      </c>
      <c r="CP62" s="144">
        <f t="shared" si="84"/>
        <v>40.987790163934427</v>
      </c>
      <c r="CQ62" s="144">
        <f t="shared" si="85"/>
        <v>58.849292919580421</v>
      </c>
      <c r="CR62" s="144">
        <f t="shared" si="86"/>
        <v>27.508266433566433</v>
      </c>
      <c r="CS62" s="144">
        <f t="shared" si="87"/>
        <v>32.238987412587413</v>
      </c>
      <c r="CT62" s="144">
        <f t="shared" si="88"/>
        <v>72.778638024475526</v>
      </c>
      <c r="CU62" s="144">
        <f t="shared" si="89"/>
        <v>52.870187237762245</v>
      </c>
      <c r="CV62" s="144">
        <f t="shared" si="90"/>
        <v>2541.4171598138746</v>
      </c>
      <c r="CW62" s="144">
        <f t="shared" si="91"/>
        <v>26.281783216783218</v>
      </c>
      <c r="CX62" s="144">
        <f t="shared" si="92"/>
        <v>20.052718950930625</v>
      </c>
      <c r="CY62" s="144">
        <f t="shared" si="93"/>
        <v>19.374402876480541</v>
      </c>
      <c r="CZ62" s="79">
        <f t="shared" si="94"/>
        <v>1195.6168707275804</v>
      </c>
      <c r="DA62" s="79">
        <f t="shared" si="95"/>
        <v>13.400169045571797</v>
      </c>
      <c r="DB62" s="79">
        <f t="shared" si="96"/>
        <v>30.015486294416245</v>
      </c>
      <c r="DC62" s="79">
        <f t="shared" si="97"/>
        <v>26.920669204737735</v>
      </c>
      <c r="DD62" s="79">
        <f t="shared" si="98"/>
        <v>32.431987309644668</v>
      </c>
      <c r="DE62" s="79">
        <f t="shared" si="99"/>
        <v>31.202539424703893</v>
      </c>
      <c r="DF62" s="79">
        <f t="shared" si="123"/>
        <v>31.880855499153977</v>
      </c>
      <c r="DG62" s="79">
        <f t="shared" si="100"/>
        <v>32.898329610829101</v>
      </c>
      <c r="DH62" s="79">
        <f t="shared" si="101"/>
        <v>32.050434517766497</v>
      </c>
      <c r="DI62" s="79">
        <f t="shared" si="102"/>
        <v>32.33759022746419</v>
      </c>
      <c r="DJ62" s="79">
        <f t="shared" si="103"/>
        <v>22.893167512690358</v>
      </c>
      <c r="DK62" s="79">
        <f t="shared" si="104"/>
        <v>27.980538071065993</v>
      </c>
      <c r="DL62" s="79">
        <f t="shared" si="105"/>
        <v>27.556590524534684</v>
      </c>
      <c r="DM62" s="79">
        <f t="shared" si="106"/>
        <v>23.31711505922166</v>
      </c>
      <c r="DN62" s="79">
        <f t="shared" si="107"/>
        <v>31.838460744500843</v>
      </c>
      <c r="DO62" s="79">
        <f t="shared" si="108"/>
        <v>32.898329610829101</v>
      </c>
      <c r="DP62" s="79">
        <f t="shared" si="109"/>
        <v>33.067908629441625</v>
      </c>
      <c r="DQ62" s="79">
        <f t="shared" si="110"/>
        <v>31.902052876480543</v>
      </c>
      <c r="DR62" s="79">
        <f t="shared" si="111"/>
        <v>28.298498730964464</v>
      </c>
      <c r="DS62" s="79">
        <f t="shared" si="112"/>
        <v>33.513053553299493</v>
      </c>
      <c r="DT62" s="79">
        <f t="shared" si="113"/>
        <v>30.609012859560067</v>
      </c>
      <c r="DU62" s="79">
        <f t="shared" si="114"/>
        <v>35.081659475465315</v>
      </c>
      <c r="DV62" s="79">
        <f t="shared" si="115"/>
        <v>31.859658121827415</v>
      </c>
      <c r="DW62" s="79">
        <f t="shared" si="116"/>
        <v>32.050434517766497</v>
      </c>
      <c r="DX62" s="79">
        <f t="shared" si="117"/>
        <v>3074.7088092422982</v>
      </c>
      <c r="DY62" s="79">
        <f t="shared" si="118"/>
        <v>416.91001725888327</v>
      </c>
      <c r="DZ62" s="80">
        <f t="shared" si="119"/>
        <v>3449.8644656203155</v>
      </c>
      <c r="EA62" s="80">
        <f t="shared" si="120"/>
        <v>0</v>
      </c>
      <c r="EB62" s="80">
        <f t="shared" si="121"/>
        <v>0</v>
      </c>
      <c r="EC62" s="80">
        <f t="shared" si="122"/>
        <v>166.92405063291139</v>
      </c>
    </row>
    <row r="63" spans="1:133" s="136" customFormat="1" ht="10" customHeight="1">
      <c r="A63" s="10"/>
      <c r="B63" s="10"/>
      <c r="C63" s="10"/>
      <c r="D63" s="10"/>
      <c r="E63" s="10"/>
      <c r="F63" s="10"/>
      <c r="G63" s="10"/>
      <c r="H63" s="301" t="s">
        <v>133</v>
      </c>
      <c r="I63" s="9">
        <v>7945</v>
      </c>
      <c r="J63" s="127" t="s">
        <v>198</v>
      </c>
      <c r="K63" s="123">
        <v>25938</v>
      </c>
      <c r="L63" s="123"/>
      <c r="M63" s="16">
        <v>190</v>
      </c>
      <c r="N63" s="16">
        <v>38</v>
      </c>
      <c r="O63" s="31">
        <f t="shared" si="3"/>
        <v>1</v>
      </c>
      <c r="P63" s="135">
        <f t="shared" si="8"/>
        <v>190</v>
      </c>
      <c r="Q63" s="135">
        <f t="shared" si="9"/>
        <v>38</v>
      </c>
      <c r="R63" s="135"/>
      <c r="S63" s="135">
        <v>0</v>
      </c>
      <c r="T63" s="101">
        <f t="shared" si="10"/>
        <v>23687.33024106998</v>
      </c>
      <c r="U63" s="157">
        <f t="shared" si="11"/>
        <v>0.9869720933779158</v>
      </c>
      <c r="V63" s="72">
        <f t="shared" si="12"/>
        <v>94.749320964279917</v>
      </c>
      <c r="W63" s="18">
        <f t="shared" si="13"/>
        <v>1.2317411725356389</v>
      </c>
      <c r="X63" s="18">
        <f t="shared" si="14"/>
        <v>6.8347022264423449E-2</v>
      </c>
      <c r="Y63" s="18">
        <f t="shared" si="15"/>
        <v>6.8347022264423449E-2</v>
      </c>
      <c r="Z63" s="16">
        <f t="shared" si="16"/>
        <v>188.86003815762959</v>
      </c>
      <c r="AA63" s="16">
        <f t="shared" si="17"/>
        <v>36.768258827464358</v>
      </c>
      <c r="AB63" s="16">
        <f t="shared" si="126"/>
        <v>188.86003815762959</v>
      </c>
      <c r="AC63" s="16">
        <f t="shared" si="127"/>
        <v>36.768258827464358</v>
      </c>
      <c r="AD63" s="16">
        <f t="shared" si="128"/>
        <v>0</v>
      </c>
      <c r="AE63" s="35">
        <f t="shared" si="129"/>
        <v>0</v>
      </c>
      <c r="AF63" s="10"/>
      <c r="AG63" s="9"/>
      <c r="AH63" s="9"/>
      <c r="AI63" s="9"/>
      <c r="AJ63" s="9"/>
      <c r="AK63" s="9"/>
      <c r="AL63" s="9"/>
      <c r="AM63" s="9" t="s">
        <v>238</v>
      </c>
      <c r="AN63" s="9" t="s">
        <v>238</v>
      </c>
      <c r="AO63" s="9" t="s">
        <v>238</v>
      </c>
      <c r="AP63" s="9" t="s">
        <v>238</v>
      </c>
      <c r="AQ63" s="9" t="s">
        <v>238</v>
      </c>
      <c r="AR63" s="9" t="s">
        <v>238</v>
      </c>
      <c r="AS63" s="9" t="s">
        <v>238</v>
      </c>
      <c r="AT63" s="9" t="s">
        <v>238</v>
      </c>
      <c r="AU63" s="9" t="s">
        <v>238</v>
      </c>
      <c r="AV63" s="13" t="s">
        <v>238</v>
      </c>
      <c r="AW63" s="13" t="s">
        <v>238</v>
      </c>
      <c r="AX63" s="13" t="s">
        <v>238</v>
      </c>
      <c r="AY63" s="13" t="s">
        <v>238</v>
      </c>
      <c r="AZ63" s="9" t="s">
        <v>238</v>
      </c>
      <c r="BA63" s="9" t="s">
        <v>238</v>
      </c>
      <c r="BB63" s="9" t="s">
        <v>238</v>
      </c>
      <c r="BC63" s="9" t="s">
        <v>238</v>
      </c>
      <c r="BD63" s="9" t="s">
        <v>238</v>
      </c>
      <c r="BE63" s="9" t="s">
        <v>238</v>
      </c>
      <c r="BF63" s="9" t="s">
        <v>238</v>
      </c>
      <c r="BG63" s="9" t="s">
        <v>238</v>
      </c>
      <c r="BH63" s="9" t="s">
        <v>238</v>
      </c>
      <c r="BI63" s="9" t="s">
        <v>238</v>
      </c>
      <c r="BJ63" s="9" t="s">
        <v>238</v>
      </c>
      <c r="BK63" s="9" t="s">
        <v>238</v>
      </c>
      <c r="BL63" s="9" t="s">
        <v>238</v>
      </c>
      <c r="BM63" s="9" t="s">
        <v>238</v>
      </c>
      <c r="BN63" s="9" t="s">
        <v>238</v>
      </c>
      <c r="BO63" s="9" t="s">
        <v>238</v>
      </c>
      <c r="BP63" s="9" t="s">
        <v>238</v>
      </c>
      <c r="BQ63" s="9" t="s">
        <v>238</v>
      </c>
      <c r="BR63" s="9" t="s">
        <v>238</v>
      </c>
      <c r="BS63" s="9" t="s">
        <v>238</v>
      </c>
      <c r="BT63" s="9" t="s">
        <v>238</v>
      </c>
      <c r="BU63" s="9" t="s">
        <v>238</v>
      </c>
      <c r="BV63" s="9" t="s">
        <v>238</v>
      </c>
      <c r="BW63" s="9" t="s">
        <v>238</v>
      </c>
      <c r="BX63" s="9" t="s">
        <v>238</v>
      </c>
      <c r="BY63" s="9" t="s">
        <v>238</v>
      </c>
      <c r="BZ63" s="9" t="s">
        <v>238</v>
      </c>
      <c r="CA63" s="9" t="s">
        <v>238</v>
      </c>
      <c r="CB63" s="9" t="s">
        <v>238</v>
      </c>
      <c r="CC63" s="9" t="s">
        <v>238</v>
      </c>
      <c r="CD63" s="9"/>
      <c r="CE63"/>
      <c r="CF63" s="52">
        <f t="shared" si="20"/>
        <v>7945</v>
      </c>
      <c r="CG63" s="78">
        <f t="shared" si="75"/>
        <v>0</v>
      </c>
      <c r="CH63" s="73">
        <f t="shared" si="76"/>
        <v>0</v>
      </c>
      <c r="CI63" s="73">
        <f t="shared" si="77"/>
        <v>0</v>
      </c>
      <c r="CJ63" s="73">
        <f t="shared" si="78"/>
        <v>0</v>
      </c>
      <c r="CK63" s="73">
        <f t="shared" si="79"/>
        <v>0</v>
      </c>
      <c r="CL63" s="73">
        <f t="shared" si="80"/>
        <v>0</v>
      </c>
      <c r="CM63" s="73">
        <f t="shared" si="81"/>
        <v>5779.7566040000002</v>
      </c>
      <c r="CN63" s="73">
        <f t="shared" si="82"/>
        <v>5959.2619938950993</v>
      </c>
      <c r="CO63" s="73">
        <f t="shared" si="83"/>
        <v>65.923661220980222</v>
      </c>
      <c r="CP63" s="73">
        <f t="shared" si="84"/>
        <v>40.987790163934427</v>
      </c>
      <c r="CQ63" s="73">
        <f t="shared" si="85"/>
        <v>58.849292919580421</v>
      </c>
      <c r="CR63" s="73">
        <f t="shared" si="86"/>
        <v>27.508266433566433</v>
      </c>
      <c r="CS63" s="73">
        <f t="shared" si="87"/>
        <v>32.238987412587413</v>
      </c>
      <c r="CT63" s="73">
        <f t="shared" si="88"/>
        <v>72.778638024475526</v>
      </c>
      <c r="CU63" s="73">
        <f t="shared" si="89"/>
        <v>52.870187237762245</v>
      </c>
      <c r="CV63" s="73">
        <f t="shared" si="90"/>
        <v>2541.4171598138746</v>
      </c>
      <c r="CW63" s="73">
        <f t="shared" si="91"/>
        <v>26.281783216783218</v>
      </c>
      <c r="CX63" s="73">
        <f t="shared" si="92"/>
        <v>20.052718950930625</v>
      </c>
      <c r="CY63" s="73">
        <f t="shared" si="93"/>
        <v>19.374402876480541</v>
      </c>
      <c r="CZ63" s="80">
        <f t="shared" si="94"/>
        <v>1195.6168707275804</v>
      </c>
      <c r="DA63" s="80">
        <f t="shared" si="95"/>
        <v>13.400169045571797</v>
      </c>
      <c r="DB63" s="80">
        <f t="shared" si="96"/>
        <v>30.015486294416245</v>
      </c>
      <c r="DC63" s="80">
        <f t="shared" si="97"/>
        <v>26.920669204737735</v>
      </c>
      <c r="DD63" s="80">
        <f t="shared" si="98"/>
        <v>32.431987309644668</v>
      </c>
      <c r="DE63" s="80">
        <f t="shared" si="99"/>
        <v>31.202539424703893</v>
      </c>
      <c r="DF63" s="80">
        <f t="shared" si="123"/>
        <v>31.880855499153977</v>
      </c>
      <c r="DG63" s="80">
        <f t="shared" si="100"/>
        <v>32.898329610829101</v>
      </c>
      <c r="DH63" s="80">
        <f t="shared" si="101"/>
        <v>32.050434517766497</v>
      </c>
      <c r="DI63" s="80">
        <f t="shared" si="102"/>
        <v>32.33759022746419</v>
      </c>
      <c r="DJ63" s="80">
        <f t="shared" si="103"/>
        <v>22.893167512690358</v>
      </c>
      <c r="DK63" s="80">
        <f t="shared" si="104"/>
        <v>27.980538071065993</v>
      </c>
      <c r="DL63" s="80">
        <f t="shared" si="105"/>
        <v>27.556590524534684</v>
      </c>
      <c r="DM63" s="80">
        <f t="shared" si="106"/>
        <v>23.31711505922166</v>
      </c>
      <c r="DN63" s="80">
        <f t="shared" si="107"/>
        <v>31.838460744500843</v>
      </c>
      <c r="DO63" s="80">
        <f t="shared" si="108"/>
        <v>32.898329610829101</v>
      </c>
      <c r="DP63" s="80">
        <f t="shared" si="109"/>
        <v>33.067908629441625</v>
      </c>
      <c r="DQ63" s="80">
        <f t="shared" si="110"/>
        <v>31.902052876480543</v>
      </c>
      <c r="DR63" s="80">
        <f t="shared" si="111"/>
        <v>28.298498730964464</v>
      </c>
      <c r="DS63" s="80">
        <f t="shared" si="112"/>
        <v>33.513053553299493</v>
      </c>
      <c r="DT63" s="80">
        <f t="shared" si="113"/>
        <v>30.609012859560067</v>
      </c>
      <c r="DU63" s="80">
        <f t="shared" si="114"/>
        <v>35.081659475465315</v>
      </c>
      <c r="DV63" s="80">
        <f t="shared" si="115"/>
        <v>31.859658121827415</v>
      </c>
      <c r="DW63" s="80">
        <f t="shared" si="116"/>
        <v>32.050434517766497</v>
      </c>
      <c r="DX63" s="80">
        <f t="shared" si="117"/>
        <v>3074.7088092422982</v>
      </c>
      <c r="DY63" s="80">
        <f t="shared" si="118"/>
        <v>416.91001725888327</v>
      </c>
      <c r="DZ63" s="80">
        <f t="shared" si="119"/>
        <v>3449.8644656203155</v>
      </c>
      <c r="EA63" s="80">
        <f t="shared" si="120"/>
        <v>0</v>
      </c>
      <c r="EB63" s="80">
        <f t="shared" si="121"/>
        <v>0</v>
      </c>
      <c r="EC63" s="80">
        <f t="shared" si="122"/>
        <v>166.92405063291139</v>
      </c>
    </row>
    <row r="64" spans="1:133" ht="10" customHeight="1">
      <c r="A64" s="64"/>
      <c r="D64" s="64"/>
      <c r="E64" s="64"/>
      <c r="F64" s="64"/>
      <c r="G64" s="64"/>
      <c r="H64" s="302"/>
      <c r="I64" s="9">
        <v>7946</v>
      </c>
      <c r="J64" s="127" t="s">
        <v>198</v>
      </c>
      <c r="K64" s="123">
        <v>25939</v>
      </c>
      <c r="L64" s="123"/>
      <c r="M64" s="16">
        <v>189</v>
      </c>
      <c r="N64" s="16">
        <v>38</v>
      </c>
      <c r="O64" s="31">
        <f t="shared" si="3"/>
        <v>1</v>
      </c>
      <c r="P64" s="135">
        <f t="shared" si="8"/>
        <v>189</v>
      </c>
      <c r="Q64" s="135">
        <f t="shared" si="9"/>
        <v>38</v>
      </c>
      <c r="R64" s="135"/>
      <c r="S64" s="135">
        <v>0</v>
      </c>
      <c r="T64" s="101">
        <f t="shared" si="10"/>
        <v>25351.310255174863</v>
      </c>
      <c r="U64" s="157">
        <f t="shared" si="11"/>
        <v>1.0563045939656193</v>
      </c>
      <c r="V64" s="72">
        <f t="shared" si="12"/>
        <v>101.40524102069945</v>
      </c>
      <c r="W64" s="18">
        <f t="shared" si="13"/>
        <v>1.3182681332690929</v>
      </c>
      <c r="X64" s="18">
        <f t="shared" si="14"/>
        <v>7.3010906316590435E-2</v>
      </c>
      <c r="Y64" s="18">
        <f t="shared" si="15"/>
        <v>7.3010906316590435E-2</v>
      </c>
      <c r="Z64" s="16">
        <f t="shared" si="16"/>
        <v>187.78009581773929</v>
      </c>
      <c r="AA64" s="16">
        <f t="shared" si="17"/>
        <v>36.681731866730907</v>
      </c>
      <c r="AB64" s="16">
        <f t="shared" si="126"/>
        <v>187.78009581773929</v>
      </c>
      <c r="AC64" s="16">
        <f t="shared" si="127"/>
        <v>36.681731866730907</v>
      </c>
      <c r="AD64" s="16">
        <f t="shared" si="128"/>
        <v>0</v>
      </c>
      <c r="AE64" s="35">
        <f t="shared" si="129"/>
        <v>0</v>
      </c>
      <c r="AG64" s="9"/>
      <c r="AH64" s="9"/>
      <c r="AI64" s="9"/>
      <c r="AJ64" s="9"/>
      <c r="AK64" s="9"/>
      <c r="AL64" s="9" t="s">
        <v>237</v>
      </c>
      <c r="AM64" s="9" t="s">
        <v>237</v>
      </c>
      <c r="AN64" s="9" t="s">
        <v>237</v>
      </c>
      <c r="AO64" s="9" t="s">
        <v>237</v>
      </c>
      <c r="AP64" s="9" t="s">
        <v>237</v>
      </c>
      <c r="AQ64" s="9" t="s">
        <v>237</v>
      </c>
      <c r="AR64" s="9" t="s">
        <v>237</v>
      </c>
      <c r="AS64" s="9" t="s">
        <v>237</v>
      </c>
      <c r="AT64" s="9" t="s">
        <v>237</v>
      </c>
      <c r="AU64" s="9" t="s">
        <v>237</v>
      </c>
      <c r="AV64" s="13" t="s">
        <v>237</v>
      </c>
      <c r="AW64" s="13" t="s">
        <v>237</v>
      </c>
      <c r="AX64" s="13" t="s">
        <v>237</v>
      </c>
      <c r="AY64" s="13" t="s">
        <v>237</v>
      </c>
      <c r="AZ64" s="9" t="s">
        <v>237</v>
      </c>
      <c r="BA64" s="9" t="s">
        <v>237</v>
      </c>
      <c r="BB64" s="9" t="s">
        <v>237</v>
      </c>
      <c r="BC64" s="9" t="s">
        <v>237</v>
      </c>
      <c r="BD64" s="9" t="s">
        <v>237</v>
      </c>
      <c r="BE64" s="9" t="s">
        <v>237</v>
      </c>
      <c r="BF64" s="9" t="s">
        <v>237</v>
      </c>
      <c r="BG64" s="9" t="s">
        <v>237</v>
      </c>
      <c r="BH64" s="9" t="s">
        <v>237</v>
      </c>
      <c r="BI64" s="9" t="s">
        <v>237</v>
      </c>
      <c r="BJ64" s="9" t="s">
        <v>237</v>
      </c>
      <c r="BK64" s="9" t="s">
        <v>237</v>
      </c>
      <c r="BL64" s="9" t="s">
        <v>237</v>
      </c>
      <c r="BM64" s="9" t="s">
        <v>237</v>
      </c>
      <c r="BN64" s="9" t="s">
        <v>237</v>
      </c>
      <c r="BO64" s="9" t="s">
        <v>237</v>
      </c>
      <c r="BP64" s="9" t="s">
        <v>237</v>
      </c>
      <c r="BQ64" s="9" t="s">
        <v>237</v>
      </c>
      <c r="BR64" s="9" t="s">
        <v>237</v>
      </c>
      <c r="BS64" s="9" t="s">
        <v>237</v>
      </c>
      <c r="BT64" s="9" t="s">
        <v>237</v>
      </c>
      <c r="BU64" s="9" t="s">
        <v>237</v>
      </c>
      <c r="BV64" s="9" t="s">
        <v>237</v>
      </c>
      <c r="BW64" s="9" t="s">
        <v>237</v>
      </c>
      <c r="BX64" s="9" t="s">
        <v>237</v>
      </c>
      <c r="BY64" s="9" t="s">
        <v>237</v>
      </c>
      <c r="BZ64" s="9" t="s">
        <v>237</v>
      </c>
      <c r="CA64" s="9" t="s">
        <v>237</v>
      </c>
      <c r="CB64" s="9" t="s">
        <v>237</v>
      </c>
      <c r="CC64" s="9" t="s">
        <v>237</v>
      </c>
      <c r="CD64" s="9"/>
      <c r="CF64" s="52">
        <f t="shared" si="20"/>
        <v>7946</v>
      </c>
      <c r="CG64" s="78">
        <f t="shared" si="75"/>
        <v>0</v>
      </c>
      <c r="CH64" s="73">
        <f t="shared" si="76"/>
        <v>0</v>
      </c>
      <c r="CI64" s="73">
        <f t="shared" si="77"/>
        <v>0</v>
      </c>
      <c r="CJ64" s="73">
        <f t="shared" si="78"/>
        <v>0</v>
      </c>
      <c r="CK64" s="73">
        <f t="shared" si="79"/>
        <v>0</v>
      </c>
      <c r="CL64" s="73">
        <f t="shared" si="80"/>
        <v>1663.9800141048825</v>
      </c>
      <c r="CM64" s="73">
        <f t="shared" si="81"/>
        <v>5779.7566040000002</v>
      </c>
      <c r="CN64" s="73">
        <f t="shared" si="82"/>
        <v>5959.2619938950993</v>
      </c>
      <c r="CO64" s="73">
        <f t="shared" si="83"/>
        <v>65.923661220980222</v>
      </c>
      <c r="CP64" s="73">
        <f t="shared" si="84"/>
        <v>40.987790163934427</v>
      </c>
      <c r="CQ64" s="73">
        <f t="shared" si="85"/>
        <v>58.849292919580421</v>
      </c>
      <c r="CR64" s="73">
        <f t="shared" si="86"/>
        <v>27.508266433566433</v>
      </c>
      <c r="CS64" s="73">
        <f t="shared" si="87"/>
        <v>32.238987412587413</v>
      </c>
      <c r="CT64" s="73">
        <f t="shared" si="88"/>
        <v>72.778638024475526</v>
      </c>
      <c r="CU64" s="73">
        <f t="shared" si="89"/>
        <v>52.870187237762245</v>
      </c>
      <c r="CV64" s="73">
        <f t="shared" si="90"/>
        <v>2541.4171598138746</v>
      </c>
      <c r="CW64" s="73">
        <f t="shared" si="91"/>
        <v>26.281783216783218</v>
      </c>
      <c r="CX64" s="73">
        <f t="shared" si="92"/>
        <v>20.052718950930625</v>
      </c>
      <c r="CY64" s="73">
        <f t="shared" si="93"/>
        <v>19.374402876480541</v>
      </c>
      <c r="CZ64" s="80">
        <f t="shared" si="94"/>
        <v>1195.6168707275804</v>
      </c>
      <c r="DA64" s="80">
        <f t="shared" si="95"/>
        <v>13.400169045571797</v>
      </c>
      <c r="DB64" s="80">
        <f t="shared" si="96"/>
        <v>30.015486294416245</v>
      </c>
      <c r="DC64" s="80">
        <f t="shared" si="97"/>
        <v>26.920669204737735</v>
      </c>
      <c r="DD64" s="80">
        <f t="shared" si="98"/>
        <v>32.431987309644668</v>
      </c>
      <c r="DE64" s="80">
        <f t="shared" si="99"/>
        <v>31.202539424703893</v>
      </c>
      <c r="DF64" s="80">
        <f t="shared" si="123"/>
        <v>31.880855499153977</v>
      </c>
      <c r="DG64" s="80">
        <f t="shared" si="100"/>
        <v>32.898329610829101</v>
      </c>
      <c r="DH64" s="80">
        <f t="shared" si="101"/>
        <v>32.050434517766497</v>
      </c>
      <c r="DI64" s="80">
        <f t="shared" si="102"/>
        <v>32.33759022746419</v>
      </c>
      <c r="DJ64" s="80">
        <f t="shared" si="103"/>
        <v>22.893167512690358</v>
      </c>
      <c r="DK64" s="80">
        <f t="shared" si="104"/>
        <v>27.980538071065993</v>
      </c>
      <c r="DL64" s="80">
        <f t="shared" si="105"/>
        <v>27.556590524534684</v>
      </c>
      <c r="DM64" s="80">
        <f t="shared" si="106"/>
        <v>23.31711505922166</v>
      </c>
      <c r="DN64" s="80">
        <f t="shared" si="107"/>
        <v>31.838460744500843</v>
      </c>
      <c r="DO64" s="80">
        <f t="shared" si="108"/>
        <v>32.898329610829101</v>
      </c>
      <c r="DP64" s="80">
        <f t="shared" si="109"/>
        <v>33.067908629441625</v>
      </c>
      <c r="DQ64" s="80">
        <f t="shared" si="110"/>
        <v>31.902052876480543</v>
      </c>
      <c r="DR64" s="80">
        <f t="shared" si="111"/>
        <v>28.298498730964464</v>
      </c>
      <c r="DS64" s="80">
        <f t="shared" si="112"/>
        <v>33.513053553299493</v>
      </c>
      <c r="DT64" s="80">
        <f t="shared" si="113"/>
        <v>30.609012859560067</v>
      </c>
      <c r="DU64" s="80">
        <f t="shared" si="114"/>
        <v>35.081659475465315</v>
      </c>
      <c r="DV64" s="80">
        <f t="shared" si="115"/>
        <v>31.859658121827415</v>
      </c>
      <c r="DW64" s="80">
        <f t="shared" si="116"/>
        <v>32.050434517766497</v>
      </c>
      <c r="DX64" s="80">
        <f t="shared" si="117"/>
        <v>3074.7088092422982</v>
      </c>
      <c r="DY64" s="80">
        <f t="shared" si="118"/>
        <v>416.91001725888327</v>
      </c>
      <c r="DZ64" s="80">
        <f t="shared" si="119"/>
        <v>3449.8644656203155</v>
      </c>
      <c r="EA64" s="80">
        <f t="shared" si="120"/>
        <v>0</v>
      </c>
      <c r="EB64" s="80">
        <f t="shared" si="121"/>
        <v>0</v>
      </c>
      <c r="EC64" s="80">
        <f t="shared" si="122"/>
        <v>166.92405063291139</v>
      </c>
    </row>
    <row r="65" spans="1:133" ht="10" customHeight="1">
      <c r="A65" s="64"/>
      <c r="B65" s="64"/>
      <c r="C65" s="64"/>
      <c r="D65" s="64"/>
      <c r="E65" s="64"/>
      <c r="F65" s="64"/>
      <c r="G65" s="64"/>
      <c r="H65" s="302"/>
      <c r="I65" s="9">
        <v>8102</v>
      </c>
      <c r="J65" s="127" t="s">
        <v>198</v>
      </c>
      <c r="K65" s="7">
        <v>31274</v>
      </c>
      <c r="L65" s="7"/>
      <c r="M65" s="16">
        <v>190.5</v>
      </c>
      <c r="N65" s="16">
        <v>39</v>
      </c>
      <c r="O65" s="31">
        <f t="shared" si="3"/>
        <v>1.0263157894736843</v>
      </c>
      <c r="P65" s="135">
        <f t="shared" si="8"/>
        <v>190.5</v>
      </c>
      <c r="Q65" s="135">
        <f t="shared" si="9"/>
        <v>39</v>
      </c>
      <c r="R65" s="135"/>
      <c r="S65" s="135">
        <v>0</v>
      </c>
      <c r="T65" s="101">
        <f t="shared" si="10"/>
        <v>11250.997354372414</v>
      </c>
      <c r="U65" s="157">
        <f t="shared" si="11"/>
        <v>0.4687915564321839</v>
      </c>
      <c r="V65" s="72">
        <f t="shared" si="12"/>
        <v>45.003989417489656</v>
      </c>
      <c r="W65" s="18">
        <f t="shared" si="13"/>
        <v>0.58505186242736551</v>
      </c>
      <c r="X65" s="18">
        <f t="shared" si="14"/>
        <v>3.2923864746192404E-2</v>
      </c>
      <c r="Y65" s="18">
        <f t="shared" si="15"/>
        <v>3.2923864746192404E-2</v>
      </c>
      <c r="Z65" s="16">
        <f t="shared" si="16"/>
        <v>189.95808101494202</v>
      </c>
      <c r="AA65" s="16">
        <f t="shared" si="17"/>
        <v>38.414948137572637</v>
      </c>
      <c r="AB65" s="16">
        <f t="shared" si="126"/>
        <v>189.95808101494202</v>
      </c>
      <c r="AC65" s="16">
        <f t="shared" si="127"/>
        <v>38.414948137572637</v>
      </c>
      <c r="AD65" s="16">
        <f t="shared" si="128"/>
        <v>0</v>
      </c>
      <c r="AE65" s="35">
        <f t="shared" si="129"/>
        <v>0</v>
      </c>
      <c r="AF65" s="16"/>
      <c r="AG65" s="9"/>
      <c r="AH65" s="9"/>
      <c r="AI65" s="9"/>
      <c r="AJ65" s="9"/>
      <c r="AK65" s="9"/>
      <c r="AL65" s="9"/>
      <c r="AM65" s="9"/>
      <c r="AN65" s="9"/>
      <c r="AO65" s="9" t="s">
        <v>240</v>
      </c>
      <c r="AP65" s="9" t="s">
        <v>240</v>
      </c>
      <c r="AQ65" s="9" t="s">
        <v>240</v>
      </c>
      <c r="AR65" s="9" t="s">
        <v>240</v>
      </c>
      <c r="AS65" s="9" t="s">
        <v>240</v>
      </c>
      <c r="AT65" s="9" t="s">
        <v>240</v>
      </c>
      <c r="AU65" s="9" t="s">
        <v>240</v>
      </c>
      <c r="AV65" s="13" t="s">
        <v>240</v>
      </c>
      <c r="AW65" s="13" t="s">
        <v>240</v>
      </c>
      <c r="AX65" s="13" t="s">
        <v>240</v>
      </c>
      <c r="AY65" s="13" t="s">
        <v>240</v>
      </c>
      <c r="AZ65" s="9" t="s">
        <v>240</v>
      </c>
      <c r="BA65" s="9" t="s">
        <v>240</v>
      </c>
      <c r="BB65" s="9" t="s">
        <v>240</v>
      </c>
      <c r="BC65" s="9" t="s">
        <v>240</v>
      </c>
      <c r="BD65" s="9" t="s">
        <v>240</v>
      </c>
      <c r="BE65" s="9" t="s">
        <v>240</v>
      </c>
      <c r="BF65" s="9" t="s">
        <v>240</v>
      </c>
      <c r="BG65" s="9" t="s">
        <v>240</v>
      </c>
      <c r="BH65" s="9" t="s">
        <v>240</v>
      </c>
      <c r="BI65" s="9" t="s">
        <v>240</v>
      </c>
      <c r="BJ65" s="9" t="s">
        <v>240</v>
      </c>
      <c r="BK65" s="9" t="s">
        <v>240</v>
      </c>
      <c r="BL65" s="9" t="s">
        <v>240</v>
      </c>
      <c r="BM65" s="9" t="s">
        <v>240</v>
      </c>
      <c r="BN65" s="9" t="s">
        <v>240</v>
      </c>
      <c r="BO65" s="9" t="s">
        <v>240</v>
      </c>
      <c r="BP65" s="9" t="s">
        <v>240</v>
      </c>
      <c r="BQ65" s="9" t="s">
        <v>240</v>
      </c>
      <c r="BR65" s="9" t="s">
        <v>240</v>
      </c>
      <c r="BS65" s="9" t="s">
        <v>240</v>
      </c>
      <c r="BT65" s="9" t="s">
        <v>240</v>
      </c>
      <c r="BU65" s="9" t="s">
        <v>240</v>
      </c>
      <c r="BV65" s="9" t="s">
        <v>240</v>
      </c>
      <c r="BW65" s="9" t="s">
        <v>240</v>
      </c>
      <c r="BX65" s="9" t="s">
        <v>240</v>
      </c>
      <c r="BY65" s="9" t="s">
        <v>240</v>
      </c>
      <c r="BZ65" s="9" t="s">
        <v>240</v>
      </c>
      <c r="CA65" s="9" t="s">
        <v>240</v>
      </c>
      <c r="CB65" s="9" t="s">
        <v>240</v>
      </c>
      <c r="CC65" s="9" t="s">
        <v>240</v>
      </c>
      <c r="CD65" s="9"/>
      <c r="CF65" s="52">
        <f t="shared" si="20"/>
        <v>8102</v>
      </c>
      <c r="CG65" s="78">
        <f t="shared" si="75"/>
        <v>0</v>
      </c>
      <c r="CH65" s="73">
        <f t="shared" si="76"/>
        <v>0</v>
      </c>
      <c r="CI65" s="73">
        <f t="shared" si="77"/>
        <v>0</v>
      </c>
      <c r="CJ65" s="73">
        <f t="shared" si="78"/>
        <v>0</v>
      </c>
      <c r="CK65" s="73">
        <f t="shared" si="79"/>
        <v>0</v>
      </c>
      <c r="CL65" s="73">
        <f t="shared" si="80"/>
        <v>0</v>
      </c>
      <c r="CM65" s="73">
        <f t="shared" si="81"/>
        <v>0</v>
      </c>
      <c r="CN65" s="73">
        <f t="shared" si="82"/>
        <v>0</v>
      </c>
      <c r="CO65" s="73">
        <f t="shared" si="83"/>
        <v>62.076296646603616</v>
      </c>
      <c r="CP65" s="73">
        <f t="shared" si="84"/>
        <v>38.595705608283005</v>
      </c>
      <c r="CQ65" s="73">
        <f t="shared" si="85"/>
        <v>55.414794886363637</v>
      </c>
      <c r="CR65" s="73">
        <f t="shared" si="86"/>
        <v>25.902859090909093</v>
      </c>
      <c r="CS65" s="73">
        <f t="shared" si="87"/>
        <v>30.357490909090913</v>
      </c>
      <c r="CT65" s="73">
        <f t="shared" si="88"/>
        <v>68.531210795454555</v>
      </c>
      <c r="CU65" s="73">
        <f t="shared" si="89"/>
        <v>49.784635227272737</v>
      </c>
      <c r="CV65" s="73">
        <f t="shared" si="90"/>
        <v>2393.0977526649749</v>
      </c>
      <c r="CW65" s="73">
        <f t="shared" si="91"/>
        <v>24.747954545454547</v>
      </c>
      <c r="CX65" s="73">
        <f t="shared" si="92"/>
        <v>18.882424111675128</v>
      </c>
      <c r="CY65" s="73">
        <f t="shared" si="93"/>
        <v>18.243695177664975</v>
      </c>
      <c r="CZ65" s="80">
        <f t="shared" si="94"/>
        <v>1125.8395873096449</v>
      </c>
      <c r="DA65" s="80">
        <f t="shared" si="95"/>
        <v>12.618123043852108</v>
      </c>
      <c r="DB65" s="80">
        <f t="shared" si="96"/>
        <v>28.263755329949241</v>
      </c>
      <c r="DC65" s="80">
        <f t="shared" si="97"/>
        <v>25.349554568527925</v>
      </c>
      <c r="DD65" s="80">
        <f t="shared" si="98"/>
        <v>30.539227157360411</v>
      </c>
      <c r="DE65" s="80">
        <f t="shared" si="99"/>
        <v>29.381530964467007</v>
      </c>
      <c r="DF65" s="80">
        <f t="shared" si="123"/>
        <v>30.02025989847716</v>
      </c>
      <c r="DG65" s="80">
        <f t="shared" si="100"/>
        <v>30.978353299492387</v>
      </c>
      <c r="DH65" s="80">
        <f t="shared" si="101"/>
        <v>30.179942131979697</v>
      </c>
      <c r="DI65" s="80">
        <f t="shared" si="102"/>
        <v>30.450339174389214</v>
      </c>
      <c r="DJ65" s="80">
        <f t="shared" si="103"/>
        <v>21.557101522842643</v>
      </c>
      <c r="DK65" s="80">
        <f t="shared" si="104"/>
        <v>26.347568527918789</v>
      </c>
      <c r="DL65" s="80">
        <f t="shared" si="105"/>
        <v>25.948362944162437</v>
      </c>
      <c r="DM65" s="80">
        <f t="shared" si="106"/>
        <v>21.956307106598988</v>
      </c>
      <c r="DN65" s="80">
        <f t="shared" si="107"/>
        <v>29.980339340101523</v>
      </c>
      <c r="DO65" s="80">
        <f t="shared" si="108"/>
        <v>30.978353299492387</v>
      </c>
      <c r="DP65" s="80">
        <f t="shared" si="109"/>
        <v>31.138035532994927</v>
      </c>
      <c r="DQ65" s="80">
        <f t="shared" si="110"/>
        <v>30.040220177664978</v>
      </c>
      <c r="DR65" s="80">
        <f t="shared" si="111"/>
        <v>26.646972715736041</v>
      </c>
      <c r="DS65" s="80">
        <f t="shared" si="112"/>
        <v>31.557201395939089</v>
      </c>
      <c r="DT65" s="80">
        <f t="shared" si="113"/>
        <v>28.822643147208126</v>
      </c>
      <c r="DU65" s="80">
        <f t="shared" si="114"/>
        <v>33.034262055837566</v>
      </c>
      <c r="DV65" s="80">
        <f t="shared" si="115"/>
        <v>30.000299619289343</v>
      </c>
      <c r="DW65" s="80">
        <f t="shared" si="116"/>
        <v>30.179942131979697</v>
      </c>
      <c r="DX65" s="80">
        <f t="shared" si="117"/>
        <v>2895.2660184429647</v>
      </c>
      <c r="DY65" s="80">
        <f t="shared" si="118"/>
        <v>392.57877106598994</v>
      </c>
      <c r="DZ65" s="80">
        <f t="shared" si="119"/>
        <v>3248.5272509450451</v>
      </c>
      <c r="EA65" s="80">
        <f t="shared" si="120"/>
        <v>0</v>
      </c>
      <c r="EB65" s="80">
        <f t="shared" si="121"/>
        <v>0</v>
      </c>
      <c r="EC65" s="80">
        <f t="shared" si="122"/>
        <v>157.18221185876087</v>
      </c>
    </row>
    <row r="66" spans="1:133" ht="10" customHeight="1">
      <c r="C66" s="48" t="s">
        <v>174</v>
      </c>
      <c r="F66" s="8"/>
      <c r="H66" s="302"/>
      <c r="I66" s="9">
        <v>8103</v>
      </c>
      <c r="J66" s="127" t="s">
        <v>198</v>
      </c>
      <c r="K66" s="7">
        <v>31274</v>
      </c>
      <c r="L66" s="7"/>
      <c r="M66" s="16">
        <v>190.5</v>
      </c>
      <c r="N66" s="16">
        <v>39</v>
      </c>
      <c r="O66" s="31">
        <f t="shared" si="3"/>
        <v>1.0263157894736843</v>
      </c>
      <c r="P66" s="135">
        <f t="shared" si="8"/>
        <v>190.5</v>
      </c>
      <c r="Q66" s="135">
        <f t="shared" si="9"/>
        <v>39</v>
      </c>
      <c r="R66" s="135"/>
      <c r="S66" s="135">
        <v>0</v>
      </c>
      <c r="T66" s="101">
        <f t="shared" si="10"/>
        <v>11250.997354372414</v>
      </c>
      <c r="U66" s="157">
        <f t="shared" si="11"/>
        <v>0.4687915564321839</v>
      </c>
      <c r="V66" s="72">
        <f t="shared" si="12"/>
        <v>45.003989417489656</v>
      </c>
      <c r="W66" s="18">
        <f t="shared" si="13"/>
        <v>0.58505186242736551</v>
      </c>
      <c r="X66" s="18">
        <f t="shared" si="14"/>
        <v>3.2923864746192404E-2</v>
      </c>
      <c r="Y66" s="18">
        <f t="shared" si="15"/>
        <v>3.2923864746192404E-2</v>
      </c>
      <c r="Z66" s="16">
        <f t="shared" si="16"/>
        <v>189.95808101494202</v>
      </c>
      <c r="AA66" s="16">
        <f t="shared" si="17"/>
        <v>38.414948137572637</v>
      </c>
      <c r="AB66" s="16">
        <f t="shared" si="126"/>
        <v>189.95808101494202</v>
      </c>
      <c r="AC66" s="16">
        <f t="shared" si="127"/>
        <v>38.414948137572637</v>
      </c>
      <c r="AD66" s="16">
        <f t="shared" si="128"/>
        <v>0</v>
      </c>
      <c r="AE66" s="35">
        <f t="shared" si="129"/>
        <v>0</v>
      </c>
      <c r="AF66" s="16"/>
      <c r="AG66" s="9"/>
      <c r="AH66" s="9"/>
      <c r="AI66" s="9"/>
      <c r="AJ66" s="9"/>
      <c r="AK66" s="9"/>
      <c r="AL66" s="9"/>
      <c r="AM66" s="9"/>
      <c r="AN66" s="9"/>
      <c r="AO66" s="9" t="s">
        <v>241</v>
      </c>
      <c r="AP66" s="9" t="s">
        <v>241</v>
      </c>
      <c r="AQ66" s="9" t="s">
        <v>241</v>
      </c>
      <c r="AR66" s="9" t="s">
        <v>241</v>
      </c>
      <c r="AS66" s="9" t="s">
        <v>241</v>
      </c>
      <c r="AT66" s="9" t="s">
        <v>241</v>
      </c>
      <c r="AU66" s="9" t="s">
        <v>241</v>
      </c>
      <c r="AV66" s="13" t="s">
        <v>241</v>
      </c>
      <c r="AW66" s="13" t="s">
        <v>241</v>
      </c>
      <c r="AX66" s="13" t="s">
        <v>241</v>
      </c>
      <c r="AY66" s="13" t="s">
        <v>241</v>
      </c>
      <c r="AZ66" s="9" t="s">
        <v>241</v>
      </c>
      <c r="BA66" s="9" t="s">
        <v>241</v>
      </c>
      <c r="BB66" s="9" t="s">
        <v>241</v>
      </c>
      <c r="BC66" s="9" t="s">
        <v>241</v>
      </c>
      <c r="BD66" s="9" t="s">
        <v>241</v>
      </c>
      <c r="BE66" s="9" t="s">
        <v>241</v>
      </c>
      <c r="BF66" s="9" t="s">
        <v>241</v>
      </c>
      <c r="BG66" s="9" t="s">
        <v>241</v>
      </c>
      <c r="BH66" s="9" t="s">
        <v>241</v>
      </c>
      <c r="BI66" s="9" t="s">
        <v>241</v>
      </c>
      <c r="BJ66" s="9" t="s">
        <v>241</v>
      </c>
      <c r="BK66" s="9" t="s">
        <v>241</v>
      </c>
      <c r="BL66" s="9" t="s">
        <v>241</v>
      </c>
      <c r="BM66" s="9" t="s">
        <v>241</v>
      </c>
      <c r="BN66" s="9" t="s">
        <v>241</v>
      </c>
      <c r="BO66" s="9" t="s">
        <v>241</v>
      </c>
      <c r="BP66" s="9" t="s">
        <v>241</v>
      </c>
      <c r="BQ66" s="9" t="s">
        <v>241</v>
      </c>
      <c r="BR66" s="9" t="s">
        <v>241</v>
      </c>
      <c r="BS66" s="9" t="s">
        <v>241</v>
      </c>
      <c r="BT66" s="9" t="s">
        <v>241</v>
      </c>
      <c r="BU66" s="9" t="s">
        <v>241</v>
      </c>
      <c r="BV66" s="9" t="s">
        <v>241</v>
      </c>
      <c r="BW66" s="9" t="s">
        <v>241</v>
      </c>
      <c r="BX66" s="9" t="s">
        <v>241</v>
      </c>
      <c r="BY66" s="9" t="s">
        <v>241</v>
      </c>
      <c r="BZ66" s="9" t="s">
        <v>241</v>
      </c>
      <c r="CA66" s="9" t="s">
        <v>241</v>
      </c>
      <c r="CB66" s="9" t="s">
        <v>241</v>
      </c>
      <c r="CC66" s="9" t="s">
        <v>241</v>
      </c>
      <c r="CD66" s="9"/>
      <c r="CF66" s="52">
        <f t="shared" si="20"/>
        <v>8103</v>
      </c>
      <c r="CG66" s="78">
        <f t="shared" si="75"/>
        <v>0</v>
      </c>
      <c r="CH66" s="73">
        <f t="shared" si="76"/>
        <v>0</v>
      </c>
      <c r="CI66" s="73">
        <f t="shared" si="77"/>
        <v>0</v>
      </c>
      <c r="CJ66" s="73">
        <f t="shared" si="78"/>
        <v>0</v>
      </c>
      <c r="CK66" s="73">
        <f t="shared" si="79"/>
        <v>0</v>
      </c>
      <c r="CL66" s="73">
        <f t="shared" si="80"/>
        <v>0</v>
      </c>
      <c r="CM66" s="73">
        <f t="shared" si="81"/>
        <v>0</v>
      </c>
      <c r="CN66" s="73">
        <f t="shared" si="82"/>
        <v>0</v>
      </c>
      <c r="CO66" s="73">
        <f t="shared" si="83"/>
        <v>62.076296646603616</v>
      </c>
      <c r="CP66" s="73">
        <f t="shared" si="84"/>
        <v>38.595705608283005</v>
      </c>
      <c r="CQ66" s="73">
        <f t="shared" si="85"/>
        <v>55.414794886363637</v>
      </c>
      <c r="CR66" s="73">
        <f t="shared" si="86"/>
        <v>25.902859090909093</v>
      </c>
      <c r="CS66" s="73">
        <f t="shared" si="87"/>
        <v>30.357490909090913</v>
      </c>
      <c r="CT66" s="73">
        <f t="shared" si="88"/>
        <v>68.531210795454555</v>
      </c>
      <c r="CU66" s="73">
        <f t="shared" si="89"/>
        <v>49.784635227272737</v>
      </c>
      <c r="CV66" s="73">
        <f t="shared" si="90"/>
        <v>2393.0977526649749</v>
      </c>
      <c r="CW66" s="73">
        <f t="shared" si="91"/>
        <v>24.747954545454547</v>
      </c>
      <c r="CX66" s="73">
        <f t="shared" si="92"/>
        <v>18.882424111675128</v>
      </c>
      <c r="CY66" s="73">
        <f t="shared" si="93"/>
        <v>18.243695177664975</v>
      </c>
      <c r="CZ66" s="80">
        <f t="shared" si="94"/>
        <v>1125.8395873096449</v>
      </c>
      <c r="DA66" s="80">
        <f t="shared" si="95"/>
        <v>12.618123043852108</v>
      </c>
      <c r="DB66" s="80">
        <f t="shared" si="96"/>
        <v>28.263755329949241</v>
      </c>
      <c r="DC66" s="80">
        <f t="shared" si="97"/>
        <v>25.349554568527925</v>
      </c>
      <c r="DD66" s="80">
        <f t="shared" si="98"/>
        <v>30.539227157360411</v>
      </c>
      <c r="DE66" s="80">
        <f t="shared" si="99"/>
        <v>29.381530964467007</v>
      </c>
      <c r="DF66" s="80">
        <f t="shared" si="123"/>
        <v>30.02025989847716</v>
      </c>
      <c r="DG66" s="80">
        <f t="shared" si="100"/>
        <v>30.978353299492387</v>
      </c>
      <c r="DH66" s="80">
        <f t="shared" si="101"/>
        <v>30.179942131979697</v>
      </c>
      <c r="DI66" s="80">
        <f t="shared" si="102"/>
        <v>30.450339174389214</v>
      </c>
      <c r="DJ66" s="80">
        <f t="shared" si="103"/>
        <v>21.557101522842643</v>
      </c>
      <c r="DK66" s="80">
        <f t="shared" si="104"/>
        <v>26.347568527918789</v>
      </c>
      <c r="DL66" s="80">
        <f t="shared" si="105"/>
        <v>25.948362944162437</v>
      </c>
      <c r="DM66" s="80">
        <f t="shared" si="106"/>
        <v>21.956307106598988</v>
      </c>
      <c r="DN66" s="80">
        <f t="shared" si="107"/>
        <v>29.980339340101523</v>
      </c>
      <c r="DO66" s="80">
        <f t="shared" si="108"/>
        <v>30.978353299492387</v>
      </c>
      <c r="DP66" s="80">
        <f t="shared" si="109"/>
        <v>31.138035532994927</v>
      </c>
      <c r="DQ66" s="80">
        <f t="shared" si="110"/>
        <v>30.040220177664978</v>
      </c>
      <c r="DR66" s="80">
        <f t="shared" si="111"/>
        <v>26.646972715736041</v>
      </c>
      <c r="DS66" s="80">
        <f t="shared" si="112"/>
        <v>31.557201395939089</v>
      </c>
      <c r="DT66" s="80">
        <f t="shared" si="113"/>
        <v>28.822643147208126</v>
      </c>
      <c r="DU66" s="80">
        <f t="shared" si="114"/>
        <v>33.034262055837566</v>
      </c>
      <c r="DV66" s="80">
        <f t="shared" si="115"/>
        <v>30.000299619289343</v>
      </c>
      <c r="DW66" s="80">
        <f t="shared" si="116"/>
        <v>30.179942131979697</v>
      </c>
      <c r="DX66" s="80">
        <f t="shared" si="117"/>
        <v>2895.2660184429647</v>
      </c>
      <c r="DY66" s="80">
        <f t="shared" si="118"/>
        <v>392.57877106598994</v>
      </c>
      <c r="DZ66" s="80">
        <f t="shared" si="119"/>
        <v>3248.5272509450451</v>
      </c>
      <c r="EA66" s="80">
        <f t="shared" si="120"/>
        <v>0</v>
      </c>
      <c r="EB66" s="80">
        <f t="shared" si="121"/>
        <v>0</v>
      </c>
      <c r="EC66" s="80">
        <f t="shared" si="122"/>
        <v>157.18221185876087</v>
      </c>
    </row>
    <row r="67" spans="1:133" ht="10" customHeight="1">
      <c r="A67" s="120" t="str">
        <f t="shared" ref="A67:G69" si="130">Y163</f>
        <v>Pu-239</v>
      </c>
      <c r="B67" s="120" t="str">
        <f t="shared" si="130"/>
        <v>Uranium</v>
      </c>
      <c r="C67" s="120" t="str">
        <f t="shared" si="130"/>
        <v>U-235</v>
      </c>
      <c r="D67" s="120" t="str">
        <f t="shared" si="130"/>
        <v>Uranium</v>
      </c>
      <c r="E67" s="120" t="str">
        <f t="shared" si="130"/>
        <v>U-235</v>
      </c>
      <c r="F67" s="120" t="str">
        <f t="shared" si="130"/>
        <v>Uranium</v>
      </c>
      <c r="G67" s="120" t="str">
        <f t="shared" si="130"/>
        <v>U-235</v>
      </c>
      <c r="H67" s="302"/>
      <c r="I67" s="9">
        <v>8104</v>
      </c>
      <c r="J67" s="127" t="s">
        <v>198</v>
      </c>
      <c r="K67" s="7">
        <v>31274</v>
      </c>
      <c r="L67" s="7"/>
      <c r="M67" s="16">
        <v>190.5</v>
      </c>
      <c r="N67" s="16">
        <v>39</v>
      </c>
      <c r="O67" s="31">
        <f t="shared" si="3"/>
        <v>1.0263157894736843</v>
      </c>
      <c r="P67" s="135">
        <f t="shared" si="8"/>
        <v>190.5</v>
      </c>
      <c r="Q67" s="135">
        <f t="shared" si="9"/>
        <v>39</v>
      </c>
      <c r="R67" s="135"/>
      <c r="S67" s="135">
        <v>0</v>
      </c>
      <c r="T67" s="101">
        <f t="shared" si="10"/>
        <v>12262.740896942645</v>
      </c>
      <c r="U67" s="157">
        <f t="shared" si="11"/>
        <v>0.51094753737261023</v>
      </c>
      <c r="V67" s="72">
        <f t="shared" si="12"/>
        <v>49.050963587770582</v>
      </c>
      <c r="W67" s="18">
        <f t="shared" si="13"/>
        <v>0.63766252664101752</v>
      </c>
      <c r="X67" s="18">
        <f t="shared" si="14"/>
        <v>3.5843356049366337E-2</v>
      </c>
      <c r="Y67" s="18">
        <f t="shared" si="15"/>
        <v>3.5843356049366337E-2</v>
      </c>
      <c r="Z67" s="16">
        <f t="shared" si="16"/>
        <v>189.90939024577295</v>
      </c>
      <c r="AA67" s="16">
        <f t="shared" si="17"/>
        <v>38.362337473358984</v>
      </c>
      <c r="AB67" s="16">
        <f t="shared" si="126"/>
        <v>189.90939024577295</v>
      </c>
      <c r="AC67" s="16">
        <f t="shared" si="127"/>
        <v>38.362337473358984</v>
      </c>
      <c r="AD67" s="16">
        <f t="shared" si="128"/>
        <v>0</v>
      </c>
      <c r="AE67" s="35">
        <f t="shared" si="129"/>
        <v>0</v>
      </c>
      <c r="AF67" s="16"/>
      <c r="AG67" s="9"/>
      <c r="AH67" s="9"/>
      <c r="AI67" s="9"/>
      <c r="AJ67" s="9"/>
      <c r="AK67" s="9"/>
      <c r="AL67" s="9"/>
      <c r="AM67" s="9"/>
      <c r="AN67" s="9"/>
      <c r="AO67" s="9" t="s">
        <v>239</v>
      </c>
      <c r="AP67" s="9" t="s">
        <v>239</v>
      </c>
      <c r="AQ67" s="9" t="s">
        <v>239</v>
      </c>
      <c r="AR67" s="9" t="s">
        <v>239</v>
      </c>
      <c r="AS67" s="9" t="s">
        <v>239</v>
      </c>
      <c r="AT67" s="9" t="s">
        <v>239</v>
      </c>
      <c r="AU67" s="9" t="s">
        <v>239</v>
      </c>
      <c r="AV67" s="13" t="s">
        <v>239</v>
      </c>
      <c r="AW67" s="13" t="s">
        <v>239</v>
      </c>
      <c r="AX67" s="13" t="s">
        <v>239</v>
      </c>
      <c r="AY67" s="13" t="s">
        <v>239</v>
      </c>
      <c r="AZ67" s="9" t="s">
        <v>239</v>
      </c>
      <c r="BA67" s="9" t="s">
        <v>239</v>
      </c>
      <c r="BB67" s="9" t="s">
        <v>239</v>
      </c>
      <c r="BC67" s="9" t="s">
        <v>239</v>
      </c>
      <c r="BD67" s="9" t="s">
        <v>239</v>
      </c>
      <c r="BE67" s="9" t="s">
        <v>239</v>
      </c>
      <c r="BF67" s="9" t="s">
        <v>239</v>
      </c>
      <c r="BG67" s="9" t="s">
        <v>239</v>
      </c>
      <c r="BH67" s="9" t="s">
        <v>239</v>
      </c>
      <c r="BI67" s="9" t="s">
        <v>239</v>
      </c>
      <c r="BJ67" s="9" t="s">
        <v>239</v>
      </c>
      <c r="BK67" s="9" t="s">
        <v>239</v>
      </c>
      <c r="BL67" s="9" t="s">
        <v>239</v>
      </c>
      <c r="BM67" s="9" t="s">
        <v>239</v>
      </c>
      <c r="BN67" s="9" t="s">
        <v>239</v>
      </c>
      <c r="BO67" s="9" t="s">
        <v>239</v>
      </c>
      <c r="BP67" s="9" t="s">
        <v>239</v>
      </c>
      <c r="BQ67" s="9" t="s">
        <v>239</v>
      </c>
      <c r="BR67" s="9" t="s">
        <v>239</v>
      </c>
      <c r="BS67" s="9" t="s">
        <v>239</v>
      </c>
      <c r="BT67" s="9" t="s">
        <v>239</v>
      </c>
      <c r="BU67" s="9" t="s">
        <v>239</v>
      </c>
      <c r="BV67" s="9" t="s">
        <v>239</v>
      </c>
      <c r="BW67" s="9" t="s">
        <v>239</v>
      </c>
      <c r="BX67" s="9" t="s">
        <v>239</v>
      </c>
      <c r="BY67" s="9" t="s">
        <v>239</v>
      </c>
      <c r="BZ67" s="9" t="s">
        <v>239</v>
      </c>
      <c r="CA67" s="9" t="s">
        <v>239</v>
      </c>
      <c r="CB67" s="9" t="s">
        <v>239</v>
      </c>
      <c r="CC67" s="9" t="s">
        <v>239</v>
      </c>
      <c r="CD67" s="9"/>
      <c r="CF67" s="52">
        <f t="shared" si="20"/>
        <v>8104</v>
      </c>
      <c r="CG67" s="78">
        <f t="shared" si="75"/>
        <v>0</v>
      </c>
      <c r="CH67" s="73">
        <f t="shared" si="76"/>
        <v>0</v>
      </c>
      <c r="CI67" s="73">
        <f t="shared" si="77"/>
        <v>0</v>
      </c>
      <c r="CJ67" s="73">
        <f t="shared" si="78"/>
        <v>0</v>
      </c>
      <c r="CK67" s="73">
        <f t="shared" si="79"/>
        <v>0</v>
      </c>
      <c r="CL67" s="73">
        <f t="shared" si="80"/>
        <v>0</v>
      </c>
      <c r="CM67" s="73">
        <f t="shared" si="81"/>
        <v>0</v>
      </c>
      <c r="CN67" s="73">
        <f t="shared" si="82"/>
        <v>0</v>
      </c>
      <c r="CO67" s="73">
        <f t="shared" si="83"/>
        <v>67.658494411006032</v>
      </c>
      <c r="CP67" s="73">
        <f t="shared" si="84"/>
        <v>42.066416220880072</v>
      </c>
      <c r="CQ67" s="73">
        <f t="shared" si="85"/>
        <v>60.397958522727279</v>
      </c>
      <c r="CR67" s="73">
        <f t="shared" si="86"/>
        <v>28.232168181818182</v>
      </c>
      <c r="CS67" s="73">
        <f t="shared" si="87"/>
        <v>33.087381818181818</v>
      </c>
      <c r="CT67" s="73">
        <f t="shared" si="88"/>
        <v>74.693865340909099</v>
      </c>
      <c r="CU67" s="73">
        <f t="shared" si="89"/>
        <v>54.261507954545465</v>
      </c>
      <c r="CV67" s="73">
        <f t="shared" si="90"/>
        <v>2608.2965587563453</v>
      </c>
      <c r="CW67" s="73">
        <f t="shared" si="91"/>
        <v>26.973409090909094</v>
      </c>
      <c r="CX67" s="73">
        <f t="shared" si="92"/>
        <v>20.580422081218277</v>
      </c>
      <c r="CY67" s="73">
        <f t="shared" si="93"/>
        <v>19.884255583756346</v>
      </c>
      <c r="CZ67" s="80">
        <f t="shared" si="94"/>
        <v>1227.0804725888327</v>
      </c>
      <c r="DA67" s="80">
        <f t="shared" si="95"/>
        <v>13.752805073086847</v>
      </c>
      <c r="DB67" s="80">
        <f t="shared" si="96"/>
        <v>30.805367512690356</v>
      </c>
      <c r="DC67" s="80">
        <f t="shared" si="97"/>
        <v>27.629107868020309</v>
      </c>
      <c r="DD67" s="80">
        <f t="shared" si="98"/>
        <v>33.285460659898483</v>
      </c>
      <c r="DE67" s="80">
        <f t="shared" si="99"/>
        <v>32.023658883248736</v>
      </c>
      <c r="DF67" s="80">
        <f t="shared" si="123"/>
        <v>32.71982538071066</v>
      </c>
      <c r="DG67" s="80">
        <f t="shared" si="100"/>
        <v>33.764075126903556</v>
      </c>
      <c r="DH67" s="80">
        <f t="shared" si="101"/>
        <v>32.893867005076146</v>
      </c>
      <c r="DI67" s="80">
        <f t="shared" si="102"/>
        <v>33.188579443976408</v>
      </c>
      <c r="DJ67" s="80">
        <f t="shared" si="103"/>
        <v>23.495619289340105</v>
      </c>
      <c r="DK67" s="80">
        <f t="shared" si="104"/>
        <v>28.716868020304574</v>
      </c>
      <c r="DL67" s="80">
        <f t="shared" si="105"/>
        <v>28.281763959390862</v>
      </c>
      <c r="DM67" s="80">
        <f t="shared" si="106"/>
        <v>23.93072335025381</v>
      </c>
      <c r="DN67" s="80">
        <f t="shared" si="107"/>
        <v>32.676314974619288</v>
      </c>
      <c r="DO67" s="80">
        <f t="shared" si="108"/>
        <v>33.764075126903556</v>
      </c>
      <c r="DP67" s="80">
        <f t="shared" si="109"/>
        <v>33.938116751269042</v>
      </c>
      <c r="DQ67" s="80">
        <f t="shared" si="110"/>
        <v>32.741580583756352</v>
      </c>
      <c r="DR67" s="80">
        <f t="shared" si="111"/>
        <v>29.043196065989846</v>
      </c>
      <c r="DS67" s="80">
        <f t="shared" si="112"/>
        <v>34.39497601522843</v>
      </c>
      <c r="DT67" s="80">
        <f t="shared" si="113"/>
        <v>31.414513197969548</v>
      </c>
      <c r="DU67" s="80">
        <f t="shared" si="114"/>
        <v>36.004861040609143</v>
      </c>
      <c r="DV67" s="80">
        <f t="shared" si="115"/>
        <v>32.698070177664981</v>
      </c>
      <c r="DW67" s="80">
        <f t="shared" si="116"/>
        <v>32.893867005076146</v>
      </c>
      <c r="DX67" s="80">
        <f t="shared" si="117"/>
        <v>3155.6221989592013</v>
      </c>
      <c r="DY67" s="80">
        <f t="shared" si="118"/>
        <v>427.88133350253815</v>
      </c>
      <c r="DZ67" s="80">
        <f t="shared" si="119"/>
        <v>3540.6503726103242</v>
      </c>
      <c r="EA67" s="80">
        <f t="shared" si="120"/>
        <v>0</v>
      </c>
      <c r="EB67" s="80">
        <f t="shared" si="121"/>
        <v>0</v>
      </c>
      <c r="EC67" s="80">
        <f t="shared" si="122"/>
        <v>171.31678880746173</v>
      </c>
    </row>
    <row r="68" spans="1:133" ht="10" customHeight="1">
      <c r="A68" s="121" t="str">
        <f t="shared" si="130"/>
        <v>now</v>
      </c>
      <c r="B68" s="121" t="str">
        <f t="shared" si="130"/>
        <v>now</v>
      </c>
      <c r="C68" s="121" t="str">
        <f t="shared" si="130"/>
        <v>now</v>
      </c>
      <c r="D68" s="121" t="str">
        <f t="shared" si="130"/>
        <v>in Core</v>
      </c>
      <c r="E68" s="121" t="str">
        <f t="shared" si="130"/>
        <v>In Core</v>
      </c>
      <c r="F68" s="121" t="str">
        <f t="shared" si="130"/>
        <v>Out Core</v>
      </c>
      <c r="G68" s="121" t="str">
        <f t="shared" si="130"/>
        <v>Out Core</v>
      </c>
      <c r="H68" s="302"/>
      <c r="I68" s="9">
        <v>8105</v>
      </c>
      <c r="J68" s="127" t="s">
        <v>198</v>
      </c>
      <c r="K68" s="7">
        <v>31274</v>
      </c>
      <c r="L68" s="7"/>
      <c r="M68" s="16">
        <v>190.5</v>
      </c>
      <c r="N68" s="16">
        <v>39</v>
      </c>
      <c r="O68" s="31">
        <f>N68/38</f>
        <v>1.0263157894736843</v>
      </c>
      <c r="P68" s="135">
        <f t="shared" si="8"/>
        <v>190.5</v>
      </c>
      <c r="Q68" s="135">
        <f t="shared" si="9"/>
        <v>39</v>
      </c>
      <c r="R68" s="135"/>
      <c r="S68" s="135">
        <v>0</v>
      </c>
      <c r="T68" s="101">
        <f t="shared" si="10"/>
        <v>11150.325352117527</v>
      </c>
      <c r="U68" s="157">
        <f t="shared" si="11"/>
        <v>0.4645968896715636</v>
      </c>
      <c r="V68" s="72">
        <f>T68/250</f>
        <v>44.601301408470107</v>
      </c>
      <c r="W68" s="18">
        <f>0.000052*T68</f>
        <v>0.5798169183101114</v>
      </c>
      <c r="X68" s="18">
        <f t="shared" si="14"/>
        <v>3.2632996636952474E-2</v>
      </c>
      <c r="Y68" s="18">
        <f t="shared" si="15"/>
        <v>3.2632996636952474E-2</v>
      </c>
      <c r="Z68" s="16">
        <f t="shared" si="16"/>
        <v>189.96292628443325</v>
      </c>
      <c r="AA68" s="16">
        <f t="shared" si="17"/>
        <v>38.420183081689892</v>
      </c>
      <c r="AB68" s="16">
        <f t="shared" si="126"/>
        <v>189.96292628443325</v>
      </c>
      <c r="AC68" s="16">
        <f t="shared" si="127"/>
        <v>38.420183081689892</v>
      </c>
      <c r="AD68" s="16">
        <f t="shared" si="128"/>
        <v>0</v>
      </c>
      <c r="AE68" s="35">
        <f t="shared" si="129"/>
        <v>0</v>
      </c>
      <c r="AF68" s="16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 t="s">
        <v>242</v>
      </c>
      <c r="AR68" s="9" t="s">
        <v>242</v>
      </c>
      <c r="AS68" s="9" t="s">
        <v>242</v>
      </c>
      <c r="AT68" s="9" t="s">
        <v>242</v>
      </c>
      <c r="AU68" s="9" t="s">
        <v>242</v>
      </c>
      <c r="AV68" s="13" t="s">
        <v>242</v>
      </c>
      <c r="AW68" s="13" t="s">
        <v>242</v>
      </c>
      <c r="AX68" s="13" t="s">
        <v>242</v>
      </c>
      <c r="AY68" s="13" t="s">
        <v>242</v>
      </c>
      <c r="AZ68" s="9" t="s">
        <v>242</v>
      </c>
      <c r="BA68" s="9" t="s">
        <v>242</v>
      </c>
      <c r="BB68" s="9" t="s">
        <v>242</v>
      </c>
      <c r="BC68" s="9" t="s">
        <v>242</v>
      </c>
      <c r="BD68" s="9" t="s">
        <v>242</v>
      </c>
      <c r="BE68" s="9" t="s">
        <v>242</v>
      </c>
      <c r="BF68" s="9" t="s">
        <v>242</v>
      </c>
      <c r="BG68" s="9" t="s">
        <v>242</v>
      </c>
      <c r="BH68" s="9" t="s">
        <v>242</v>
      </c>
      <c r="BI68" s="9" t="s">
        <v>242</v>
      </c>
      <c r="BJ68" s="9" t="s">
        <v>242</v>
      </c>
      <c r="BK68" s="9" t="s">
        <v>242</v>
      </c>
      <c r="BL68" s="9" t="s">
        <v>242</v>
      </c>
      <c r="BM68" s="9" t="s">
        <v>242</v>
      </c>
      <c r="BN68" s="9" t="s">
        <v>242</v>
      </c>
      <c r="BO68" s="9" t="s">
        <v>242</v>
      </c>
      <c r="BP68" s="9" t="s">
        <v>242</v>
      </c>
      <c r="BQ68" s="9" t="s">
        <v>242</v>
      </c>
      <c r="BR68" s="9" t="s">
        <v>242</v>
      </c>
      <c r="BS68" s="9" t="s">
        <v>242</v>
      </c>
      <c r="BT68" s="9" t="s">
        <v>242</v>
      </c>
      <c r="BU68" s="9" t="s">
        <v>242</v>
      </c>
      <c r="BV68" s="9" t="s">
        <v>242</v>
      </c>
      <c r="BW68" s="9" t="s">
        <v>242</v>
      </c>
      <c r="BX68" s="9" t="s">
        <v>242</v>
      </c>
      <c r="BY68" s="9" t="s">
        <v>242</v>
      </c>
      <c r="BZ68" s="9" t="s">
        <v>242</v>
      </c>
      <c r="CA68" s="9" t="s">
        <v>242</v>
      </c>
      <c r="CB68" s="9" t="s">
        <v>242</v>
      </c>
      <c r="CC68" s="9" t="s">
        <v>242</v>
      </c>
      <c r="CD68" s="9"/>
      <c r="CF68" s="52">
        <f>I68</f>
        <v>8105</v>
      </c>
      <c r="CG68" s="78">
        <f t="shared" si="75"/>
        <v>0</v>
      </c>
      <c r="CH68" s="73">
        <f t="shared" si="76"/>
        <v>0</v>
      </c>
      <c r="CI68" s="73">
        <f t="shared" si="77"/>
        <v>0</v>
      </c>
      <c r="CJ68" s="73">
        <f t="shared" si="78"/>
        <v>0</v>
      </c>
      <c r="CK68" s="73">
        <f t="shared" si="79"/>
        <v>0</v>
      </c>
      <c r="CL68" s="73">
        <f t="shared" si="80"/>
        <v>0</v>
      </c>
      <c r="CM68" s="73">
        <f t="shared" si="81"/>
        <v>0</v>
      </c>
      <c r="CN68" s="73">
        <f t="shared" si="82"/>
        <v>0</v>
      </c>
      <c r="CO68" s="73">
        <f t="shared" si="83"/>
        <v>0</v>
      </c>
      <c r="CP68" s="73">
        <f t="shared" si="84"/>
        <v>0</v>
      </c>
      <c r="CQ68" s="73">
        <f t="shared" si="85"/>
        <v>55.414794886363637</v>
      </c>
      <c r="CR68" s="73">
        <f t="shared" si="86"/>
        <v>25.902859090909093</v>
      </c>
      <c r="CS68" s="73">
        <f t="shared" si="87"/>
        <v>30.357490909090913</v>
      </c>
      <c r="CT68" s="73">
        <f t="shared" si="88"/>
        <v>68.531210795454555</v>
      </c>
      <c r="CU68" s="73">
        <f t="shared" si="89"/>
        <v>49.784635227272737</v>
      </c>
      <c r="CV68" s="73">
        <f t="shared" si="90"/>
        <v>2393.0977526649749</v>
      </c>
      <c r="CW68" s="73">
        <f t="shared" si="91"/>
        <v>24.747954545454547</v>
      </c>
      <c r="CX68" s="73">
        <f t="shared" si="92"/>
        <v>18.882424111675128</v>
      </c>
      <c r="CY68" s="73">
        <f t="shared" si="93"/>
        <v>18.243695177664975</v>
      </c>
      <c r="CZ68" s="80">
        <f t="shared" si="94"/>
        <v>1125.8395873096449</v>
      </c>
      <c r="DA68" s="80">
        <f t="shared" si="95"/>
        <v>12.618123043852108</v>
      </c>
      <c r="DB68" s="80">
        <f t="shared" si="96"/>
        <v>28.263755329949241</v>
      </c>
      <c r="DC68" s="80">
        <f t="shared" si="97"/>
        <v>25.349554568527925</v>
      </c>
      <c r="DD68" s="80">
        <f t="shared" si="98"/>
        <v>30.539227157360411</v>
      </c>
      <c r="DE68" s="80">
        <f t="shared" si="99"/>
        <v>29.381530964467007</v>
      </c>
      <c r="DF68" s="80">
        <f t="shared" si="123"/>
        <v>30.02025989847716</v>
      </c>
      <c r="DG68" s="80">
        <f t="shared" si="100"/>
        <v>30.978353299492387</v>
      </c>
      <c r="DH68" s="80">
        <f t="shared" si="101"/>
        <v>30.179942131979697</v>
      </c>
      <c r="DI68" s="80">
        <f t="shared" si="102"/>
        <v>30.450339174389214</v>
      </c>
      <c r="DJ68" s="80">
        <f t="shared" si="103"/>
        <v>21.557101522842643</v>
      </c>
      <c r="DK68" s="80">
        <f t="shared" si="104"/>
        <v>26.347568527918789</v>
      </c>
      <c r="DL68" s="80">
        <f t="shared" si="105"/>
        <v>25.948362944162437</v>
      </c>
      <c r="DM68" s="80">
        <f t="shared" si="106"/>
        <v>21.956307106598988</v>
      </c>
      <c r="DN68" s="80">
        <f t="shared" si="107"/>
        <v>29.980339340101523</v>
      </c>
      <c r="DO68" s="80">
        <f t="shared" si="108"/>
        <v>30.978353299492387</v>
      </c>
      <c r="DP68" s="80">
        <f t="shared" si="109"/>
        <v>31.138035532994927</v>
      </c>
      <c r="DQ68" s="80">
        <f t="shared" si="110"/>
        <v>30.040220177664978</v>
      </c>
      <c r="DR68" s="80">
        <f t="shared" si="111"/>
        <v>26.646972715736041</v>
      </c>
      <c r="DS68" s="80">
        <f t="shared" si="112"/>
        <v>31.557201395939089</v>
      </c>
      <c r="DT68" s="80">
        <f t="shared" si="113"/>
        <v>28.822643147208126</v>
      </c>
      <c r="DU68" s="80">
        <f t="shared" si="114"/>
        <v>33.034262055837566</v>
      </c>
      <c r="DV68" s="80">
        <f t="shared" si="115"/>
        <v>30.000299619289343</v>
      </c>
      <c r="DW68" s="80">
        <f t="shared" si="116"/>
        <v>30.179942131979697</v>
      </c>
      <c r="DX68" s="80">
        <f t="shared" si="117"/>
        <v>2895.2660184429647</v>
      </c>
      <c r="DY68" s="80">
        <f t="shared" si="118"/>
        <v>392.57877106598994</v>
      </c>
      <c r="DZ68" s="80">
        <f t="shared" si="119"/>
        <v>3248.5272509450451</v>
      </c>
      <c r="EA68" s="80">
        <f t="shared" si="120"/>
        <v>0</v>
      </c>
      <c r="EB68" s="80">
        <f t="shared" si="121"/>
        <v>0</v>
      </c>
      <c r="EC68" s="80">
        <f t="shared" si="122"/>
        <v>157.18221185876087</v>
      </c>
    </row>
    <row r="69" spans="1:133" ht="10" customHeight="1">
      <c r="A69" s="122">
        <f t="shared" si="130"/>
        <v>37.89021797291133</v>
      </c>
      <c r="B69" s="122">
        <f t="shared" si="130"/>
        <v>29667.613124922584</v>
      </c>
      <c r="C69" s="122">
        <f t="shared" si="130"/>
        <v>5515.6868762016402</v>
      </c>
      <c r="D69" s="122">
        <f t="shared" si="130"/>
        <v>14736.725929126387</v>
      </c>
      <c r="E69" s="122">
        <f t="shared" si="130"/>
        <v>2711.147341480651</v>
      </c>
      <c r="F69" s="122">
        <f t="shared" si="130"/>
        <v>4067.6665285998833</v>
      </c>
      <c r="G69" s="122">
        <f t="shared" si="130"/>
        <v>701.61755966362739</v>
      </c>
      <c r="H69" s="302"/>
      <c r="I69" s="9">
        <v>9678</v>
      </c>
      <c r="J69" s="127" t="s">
        <v>198</v>
      </c>
      <c r="K69" s="7">
        <v>29231</v>
      </c>
      <c r="L69" s="7"/>
      <c r="M69" s="16">
        <v>187.97</v>
      </c>
      <c r="N69" s="16">
        <v>37.42</v>
      </c>
      <c r="O69" s="31">
        <f>N69/38</f>
        <v>0.98473684210526324</v>
      </c>
      <c r="P69" s="135">
        <f t="shared" ref="P69:Q71" si="131">M69</f>
        <v>187.97</v>
      </c>
      <c r="Q69" s="135">
        <f t="shared" si="131"/>
        <v>37.42</v>
      </c>
      <c r="R69" s="135"/>
      <c r="S69" s="135">
        <v>0</v>
      </c>
      <c r="T69" s="101">
        <f t="shared" ref="T69:T132" si="132">SUM(CG69:EC69)</f>
        <v>17634.247513135761</v>
      </c>
      <c r="U69" s="157">
        <f t="shared" ref="U69:U132" si="133">T69/1000/24</f>
        <v>0.73476031304732337</v>
      </c>
      <c r="V69" s="72">
        <f>T69/250</f>
        <v>70.536990052543047</v>
      </c>
      <c r="W69" s="18">
        <f>0.000052*T69</f>
        <v>0.91698087068305945</v>
      </c>
      <c r="X69" s="18">
        <f t="shared" ref="X69:X132" si="134">1.3*(1-EXP(-0.00000228*T69))</f>
        <v>5.1231107322387295E-2</v>
      </c>
      <c r="Y69" s="18">
        <f t="shared" ref="Y69:Y132" si="135">R69+X69</f>
        <v>5.1231107322387295E-2</v>
      </c>
      <c r="Z69" s="16">
        <f t="shared" ref="Z69:Z132" si="136">P69-W69*0.87-Y69</f>
        <v>187.12099553518334</v>
      </c>
      <c r="AA69" s="16">
        <f t="shared" ref="AA69:AA132" si="137">Q69-W69</f>
        <v>36.503019129316939</v>
      </c>
      <c r="AB69" s="16">
        <f t="shared" si="126"/>
        <v>187.12099553518334</v>
      </c>
      <c r="AC69" s="16">
        <f t="shared" si="127"/>
        <v>36.503019129316939</v>
      </c>
      <c r="AD69" s="16">
        <f t="shared" si="128"/>
        <v>0</v>
      </c>
      <c r="AE69" s="35">
        <f t="shared" si="129"/>
        <v>0</v>
      </c>
      <c r="AF69" s="16"/>
      <c r="AG69" s="9"/>
      <c r="AH69" s="9"/>
      <c r="AI69" s="9"/>
      <c r="AJ69" s="9"/>
      <c r="AK69" s="9"/>
      <c r="AL69" s="9"/>
      <c r="AM69" s="9"/>
      <c r="AN69" s="9" t="s">
        <v>235</v>
      </c>
      <c r="AO69" s="9" t="s">
        <v>235</v>
      </c>
      <c r="AP69" s="9" t="s">
        <v>235</v>
      </c>
      <c r="AQ69" s="9" t="s">
        <v>235</v>
      </c>
      <c r="AR69" s="9" t="s">
        <v>235</v>
      </c>
      <c r="AS69" s="9" t="s">
        <v>235</v>
      </c>
      <c r="AT69" s="9" t="s">
        <v>235</v>
      </c>
      <c r="AU69" s="9" t="s">
        <v>235</v>
      </c>
      <c r="AV69" s="13" t="s">
        <v>235</v>
      </c>
      <c r="AW69" s="13" t="s">
        <v>235</v>
      </c>
      <c r="AX69" s="13" t="s">
        <v>235</v>
      </c>
      <c r="AY69" s="13" t="s">
        <v>235</v>
      </c>
      <c r="AZ69" s="9" t="s">
        <v>235</v>
      </c>
      <c r="BA69" s="9" t="s">
        <v>235</v>
      </c>
      <c r="BB69" s="9" t="s">
        <v>235</v>
      </c>
      <c r="BC69" s="9" t="s">
        <v>235</v>
      </c>
      <c r="BD69" s="9" t="s">
        <v>235</v>
      </c>
      <c r="BE69" s="9" t="s">
        <v>235</v>
      </c>
      <c r="BF69" s="9" t="s">
        <v>235</v>
      </c>
      <c r="BG69" s="9" t="s">
        <v>235</v>
      </c>
      <c r="BH69" s="9" t="s">
        <v>235</v>
      </c>
      <c r="BI69" s="9" t="s">
        <v>235</v>
      </c>
      <c r="BJ69" s="9" t="s">
        <v>235</v>
      </c>
      <c r="BK69" s="9" t="s">
        <v>235</v>
      </c>
      <c r="BL69" s="9" t="s">
        <v>235</v>
      </c>
      <c r="BM69" s="9" t="s">
        <v>235</v>
      </c>
      <c r="BN69" s="9" t="s">
        <v>235</v>
      </c>
      <c r="BO69" s="9" t="s">
        <v>235</v>
      </c>
      <c r="BP69" s="9" t="s">
        <v>235</v>
      </c>
      <c r="BQ69" s="9" t="s">
        <v>235</v>
      </c>
      <c r="BR69" s="9" t="s">
        <v>235</v>
      </c>
      <c r="BS69" s="9" t="s">
        <v>235</v>
      </c>
      <c r="BT69" s="9" t="s">
        <v>235</v>
      </c>
      <c r="BU69" s="9" t="s">
        <v>235</v>
      </c>
      <c r="BV69" s="9" t="s">
        <v>235</v>
      </c>
      <c r="BW69" s="9" t="s">
        <v>235</v>
      </c>
      <c r="BX69" s="9" t="s">
        <v>235</v>
      </c>
      <c r="BY69" s="9" t="s">
        <v>235</v>
      </c>
      <c r="BZ69" s="9" t="s">
        <v>235</v>
      </c>
      <c r="CA69" s="9" t="s">
        <v>235</v>
      </c>
      <c r="CB69" s="9" t="s">
        <v>235</v>
      </c>
      <c r="CC69" s="9" t="s">
        <v>235</v>
      </c>
      <c r="CD69" s="9"/>
      <c r="CF69" s="52">
        <f>I69</f>
        <v>9678</v>
      </c>
      <c r="CG69" s="78">
        <f t="shared" si="75"/>
        <v>0</v>
      </c>
      <c r="CH69" s="73">
        <f t="shared" si="76"/>
        <v>0</v>
      </c>
      <c r="CI69" s="73">
        <f t="shared" si="77"/>
        <v>0</v>
      </c>
      <c r="CJ69" s="73">
        <f t="shared" si="78"/>
        <v>0</v>
      </c>
      <c r="CK69" s="73">
        <f t="shared" si="79"/>
        <v>0</v>
      </c>
      <c r="CL69" s="73">
        <f t="shared" si="80"/>
        <v>0</v>
      </c>
      <c r="CM69" s="73">
        <f t="shared" si="81"/>
        <v>0</v>
      </c>
      <c r="CN69" s="73">
        <f t="shared" si="82"/>
        <v>5868.3048371461746</v>
      </c>
      <c r="CO69" s="73">
        <f t="shared" si="83"/>
        <v>64.91745797076527</v>
      </c>
      <c r="CP69" s="73">
        <f t="shared" si="84"/>
        <v>40.362187050905952</v>
      </c>
      <c r="CQ69" s="73">
        <f t="shared" si="85"/>
        <v>57.951066869755252</v>
      </c>
      <c r="CR69" s="73">
        <f t="shared" si="86"/>
        <v>27.08840341958042</v>
      </c>
      <c r="CS69" s="73">
        <f t="shared" si="87"/>
        <v>31.746918657342661</v>
      </c>
      <c r="CT69" s="73">
        <f t="shared" si="88"/>
        <v>71.667806180944055</v>
      </c>
      <c r="CU69" s="73">
        <f t="shared" si="89"/>
        <v>52.063221222027984</v>
      </c>
      <c r="CV69" s="73">
        <f t="shared" si="90"/>
        <v>2502.6271084272421</v>
      </c>
      <c r="CW69" s="73">
        <f t="shared" si="91"/>
        <v>25.880640209790212</v>
      </c>
      <c r="CX69" s="73">
        <f t="shared" si="92"/>
        <v>19.746651135363795</v>
      </c>
      <c r="CY69" s="73">
        <f t="shared" si="93"/>
        <v>19.078688306260577</v>
      </c>
      <c r="CZ69" s="80">
        <f t="shared" si="94"/>
        <v>1177.3679816480544</v>
      </c>
      <c r="DA69" s="80">
        <f t="shared" si="95"/>
        <v>13.195640149613071</v>
      </c>
      <c r="DB69" s="80">
        <f t="shared" si="96"/>
        <v>29.557355187817262</v>
      </c>
      <c r="DC69" s="80">
        <f t="shared" si="97"/>
        <v>26.509774780033844</v>
      </c>
      <c r="DD69" s="80">
        <f t="shared" si="98"/>
        <v>31.936972766497465</v>
      </c>
      <c r="DE69" s="80">
        <f t="shared" si="99"/>
        <v>30.726290138747892</v>
      </c>
      <c r="DF69" s="80">
        <f t="shared" si="123"/>
        <v>31.394252967851102</v>
      </c>
      <c r="DG69" s="80">
        <f t="shared" si="100"/>
        <v>32.396197211505921</v>
      </c>
      <c r="DH69" s="80">
        <f t="shared" si="101"/>
        <v>31.561243675126907</v>
      </c>
      <c r="DI69" s="80">
        <f t="shared" si="102"/>
        <v>31.84401648188711</v>
      </c>
      <c r="DJ69" s="80">
        <f t="shared" si="103"/>
        <v>22.543745482233504</v>
      </c>
      <c r="DK69" s="80">
        <f t="shared" si="104"/>
        <v>27.55346670050762</v>
      </c>
      <c r="DL69" s="80">
        <f t="shared" si="105"/>
        <v>27.135989932318104</v>
      </c>
      <c r="DM69" s="80">
        <f t="shared" si="106"/>
        <v>22.961222250423013</v>
      </c>
      <c r="DN69" s="80">
        <f t="shared" si="107"/>
        <v>31.352505291032148</v>
      </c>
      <c r="DO69" s="80">
        <f t="shared" si="108"/>
        <v>32.396197211505921</v>
      </c>
      <c r="DP69" s="80">
        <f t="shared" si="109"/>
        <v>32.563187918781729</v>
      </c>
      <c r="DQ69" s="80">
        <f t="shared" si="110"/>
        <v>31.415126806260581</v>
      </c>
      <c r="DR69" s="80">
        <f t="shared" si="111"/>
        <v>27.866574276649747</v>
      </c>
      <c r="DS69" s="80">
        <f t="shared" si="112"/>
        <v>33.001538525380717</v>
      </c>
      <c r="DT69" s="80">
        <f t="shared" si="113"/>
        <v>30.141822663282571</v>
      </c>
      <c r="DU69" s="80">
        <f t="shared" si="114"/>
        <v>34.546202567681902</v>
      </c>
      <c r="DV69" s="80">
        <f t="shared" si="115"/>
        <v>31.373379129441631</v>
      </c>
      <c r="DW69" s="80">
        <f t="shared" si="116"/>
        <v>31.561243675126907</v>
      </c>
      <c r="DX69" s="80">
        <f t="shared" si="117"/>
        <v>3027.7790432064953</v>
      </c>
      <c r="DY69" s="80">
        <f t="shared" si="118"/>
        <v>410.54665383756355</v>
      </c>
      <c r="DZ69" s="80">
        <f t="shared" si="119"/>
        <v>3397.2086395661108</v>
      </c>
      <c r="EA69" s="80">
        <f t="shared" si="120"/>
        <v>0</v>
      </c>
      <c r="EB69" s="80">
        <f t="shared" si="121"/>
        <v>0</v>
      </c>
      <c r="EC69" s="80">
        <f t="shared" si="122"/>
        <v>164.37626249167224</v>
      </c>
    </row>
    <row r="70" spans="1:133" ht="10" customHeight="1">
      <c r="A70" s="68"/>
      <c r="B70" s="68"/>
      <c r="C70" s="68"/>
      <c r="D70" s="68"/>
      <c r="E70" s="64"/>
      <c r="F70" s="64"/>
      <c r="G70" s="64"/>
      <c r="H70" s="302"/>
      <c r="I70" s="9">
        <v>9679</v>
      </c>
      <c r="J70" s="127" t="s">
        <v>198</v>
      </c>
      <c r="K70" s="7">
        <v>29231</v>
      </c>
      <c r="L70" s="7"/>
      <c r="M70" s="16">
        <v>188.12</v>
      </c>
      <c r="N70" s="16">
        <v>37.450000000000003</v>
      </c>
      <c r="O70" s="31">
        <f>N70/38</f>
        <v>0.98552631578947381</v>
      </c>
      <c r="P70" s="135">
        <f t="shared" si="131"/>
        <v>188.12</v>
      </c>
      <c r="Q70" s="135">
        <f t="shared" si="131"/>
        <v>37.450000000000003</v>
      </c>
      <c r="R70" s="135"/>
      <c r="S70" s="135">
        <v>0</v>
      </c>
      <c r="T70" s="101">
        <f t="shared" si="132"/>
        <v>17648.385071270288</v>
      </c>
      <c r="U70" s="157">
        <f t="shared" si="133"/>
        <v>0.73534937796959532</v>
      </c>
      <c r="V70" s="72">
        <f>T70/250</f>
        <v>70.593540285081147</v>
      </c>
      <c r="W70" s="18">
        <f>0.000052*T70</f>
        <v>0.91771602370605487</v>
      </c>
      <c r="X70" s="18">
        <f t="shared" si="134"/>
        <v>5.127135903127672E-2</v>
      </c>
      <c r="Y70" s="18">
        <f t="shared" si="135"/>
        <v>5.127135903127672E-2</v>
      </c>
      <c r="Z70" s="16">
        <f t="shared" si="136"/>
        <v>187.27031570034444</v>
      </c>
      <c r="AA70" s="16">
        <f t="shared" si="137"/>
        <v>36.532283976293947</v>
      </c>
      <c r="AB70" s="16">
        <f t="shared" si="126"/>
        <v>187.27031570034444</v>
      </c>
      <c r="AC70" s="16">
        <f t="shared" si="127"/>
        <v>36.532283976293947</v>
      </c>
      <c r="AD70" s="16">
        <f t="shared" si="128"/>
        <v>0</v>
      </c>
      <c r="AE70" s="35">
        <f t="shared" si="129"/>
        <v>0</v>
      </c>
      <c r="AF70" s="16"/>
      <c r="AG70" s="9"/>
      <c r="AH70" s="9"/>
      <c r="AI70" s="9"/>
      <c r="AJ70" s="9"/>
      <c r="AK70" s="9"/>
      <c r="AL70" s="9"/>
      <c r="AM70" s="9"/>
      <c r="AN70" s="9" t="s">
        <v>236</v>
      </c>
      <c r="AO70" s="9" t="s">
        <v>236</v>
      </c>
      <c r="AP70" s="9" t="s">
        <v>236</v>
      </c>
      <c r="AQ70" s="9" t="s">
        <v>236</v>
      </c>
      <c r="AR70" s="9" t="s">
        <v>236</v>
      </c>
      <c r="AS70" s="9" t="s">
        <v>236</v>
      </c>
      <c r="AT70" s="9" t="s">
        <v>236</v>
      </c>
      <c r="AU70" s="9" t="s">
        <v>236</v>
      </c>
      <c r="AV70" s="13" t="s">
        <v>236</v>
      </c>
      <c r="AW70" s="13" t="s">
        <v>236</v>
      </c>
      <c r="AX70" s="13" t="s">
        <v>236</v>
      </c>
      <c r="AY70" s="13" t="s">
        <v>236</v>
      </c>
      <c r="AZ70" s="9" t="s">
        <v>236</v>
      </c>
      <c r="BA70" s="9" t="s">
        <v>236</v>
      </c>
      <c r="BB70" s="9" t="s">
        <v>236</v>
      </c>
      <c r="BC70" s="9" t="s">
        <v>236</v>
      </c>
      <c r="BD70" s="9" t="s">
        <v>236</v>
      </c>
      <c r="BE70" s="9" t="s">
        <v>236</v>
      </c>
      <c r="BF70" s="9" t="s">
        <v>236</v>
      </c>
      <c r="BG70" s="9" t="s">
        <v>236</v>
      </c>
      <c r="BH70" s="9" t="s">
        <v>236</v>
      </c>
      <c r="BI70" s="9" t="s">
        <v>236</v>
      </c>
      <c r="BJ70" s="9" t="s">
        <v>236</v>
      </c>
      <c r="BK70" s="9" t="s">
        <v>236</v>
      </c>
      <c r="BL70" s="9" t="s">
        <v>236</v>
      </c>
      <c r="BM70" s="9" t="s">
        <v>236</v>
      </c>
      <c r="BN70" s="9" t="s">
        <v>236</v>
      </c>
      <c r="BO70" s="9" t="s">
        <v>236</v>
      </c>
      <c r="BP70" s="9" t="s">
        <v>236</v>
      </c>
      <c r="BQ70" s="9" t="s">
        <v>236</v>
      </c>
      <c r="BR70" s="9" t="s">
        <v>236</v>
      </c>
      <c r="BS70" s="9" t="s">
        <v>236</v>
      </c>
      <c r="BT70" s="9" t="s">
        <v>236</v>
      </c>
      <c r="BU70" s="9" t="s">
        <v>236</v>
      </c>
      <c r="BV70" s="9" t="s">
        <v>236</v>
      </c>
      <c r="BW70" s="9" t="s">
        <v>236</v>
      </c>
      <c r="BX70" s="9" t="s">
        <v>236</v>
      </c>
      <c r="BY70" s="9" t="s">
        <v>236</v>
      </c>
      <c r="BZ70" s="9" t="s">
        <v>236</v>
      </c>
      <c r="CA70" s="9" t="s">
        <v>236</v>
      </c>
      <c r="CB70" s="9" t="s">
        <v>236</v>
      </c>
      <c r="CC70" s="9" t="s">
        <v>236</v>
      </c>
      <c r="CD70" s="9"/>
      <c r="CF70" s="52">
        <f>I70</f>
        <v>9679</v>
      </c>
      <c r="CG70" s="78">
        <f t="shared" si="75"/>
        <v>0</v>
      </c>
      <c r="CH70" s="73">
        <f t="shared" si="76"/>
        <v>0</v>
      </c>
      <c r="CI70" s="73">
        <f t="shared" si="77"/>
        <v>0</v>
      </c>
      <c r="CJ70" s="73">
        <f t="shared" si="78"/>
        <v>0</v>
      </c>
      <c r="CK70" s="73">
        <f t="shared" si="79"/>
        <v>0</v>
      </c>
      <c r="CL70" s="73">
        <f t="shared" si="80"/>
        <v>0</v>
      </c>
      <c r="CM70" s="73">
        <f t="shared" si="81"/>
        <v>0</v>
      </c>
      <c r="CN70" s="73">
        <f t="shared" si="82"/>
        <v>5873.0095176676696</v>
      </c>
      <c r="CO70" s="73">
        <f t="shared" si="83"/>
        <v>64.969502966466038</v>
      </c>
      <c r="CP70" s="73">
        <f t="shared" si="84"/>
        <v>40.394545832614327</v>
      </c>
      <c r="CQ70" s="73">
        <f t="shared" si="85"/>
        <v>57.997526837849662</v>
      </c>
      <c r="CR70" s="73">
        <f t="shared" si="86"/>
        <v>27.110120472027976</v>
      </c>
      <c r="CS70" s="73">
        <f t="shared" si="87"/>
        <v>31.772370489510489</v>
      </c>
      <c r="CT70" s="73">
        <f t="shared" si="88"/>
        <v>71.725263000437067</v>
      </c>
      <c r="CU70" s="73">
        <f t="shared" si="89"/>
        <v>52.104960843531479</v>
      </c>
      <c r="CV70" s="73">
        <f t="shared" si="90"/>
        <v>2504.6334903955162</v>
      </c>
      <c r="CW70" s="73">
        <f t="shared" si="91"/>
        <v>25.901388986013988</v>
      </c>
      <c r="CX70" s="73">
        <f t="shared" si="92"/>
        <v>19.762482229272422</v>
      </c>
      <c r="CY70" s="73">
        <f t="shared" si="93"/>
        <v>19.093983887478853</v>
      </c>
      <c r="CZ70" s="80">
        <f t="shared" si="94"/>
        <v>1178.3118897038919</v>
      </c>
      <c r="DA70" s="80">
        <f t="shared" si="95"/>
        <v>13.206219230438522</v>
      </c>
      <c r="DB70" s="80">
        <f t="shared" si="96"/>
        <v>29.581051624365486</v>
      </c>
      <c r="DC70" s="80">
        <f t="shared" si="97"/>
        <v>26.531027939932322</v>
      </c>
      <c r="DD70" s="80">
        <f t="shared" si="98"/>
        <v>31.962576967005081</v>
      </c>
      <c r="DE70" s="80">
        <f t="shared" si="99"/>
        <v>30.750923722504233</v>
      </c>
      <c r="DF70" s="80">
        <f t="shared" si="123"/>
        <v>31.419422064297809</v>
      </c>
      <c r="DG70" s="80">
        <f t="shared" si="100"/>
        <v>32.422169576988161</v>
      </c>
      <c r="DH70" s="80">
        <f t="shared" si="101"/>
        <v>31.5865466497462</v>
      </c>
      <c r="DI70" s="80">
        <f t="shared" si="102"/>
        <v>31.86954615838248</v>
      </c>
      <c r="DJ70" s="80">
        <f t="shared" si="103"/>
        <v>22.561819035533002</v>
      </c>
      <c r="DK70" s="80">
        <f t="shared" si="104"/>
        <v>27.575556598984775</v>
      </c>
      <c r="DL70" s="80">
        <f t="shared" si="105"/>
        <v>27.157745135363793</v>
      </c>
      <c r="DM70" s="80">
        <f t="shared" si="106"/>
        <v>22.979630499153977</v>
      </c>
      <c r="DN70" s="80">
        <f t="shared" si="107"/>
        <v>31.377640917935704</v>
      </c>
      <c r="DO70" s="80">
        <f t="shared" si="108"/>
        <v>32.422169576988161</v>
      </c>
      <c r="DP70" s="80">
        <f t="shared" si="109"/>
        <v>32.589294162436552</v>
      </c>
      <c r="DQ70" s="80">
        <f t="shared" si="110"/>
        <v>31.440312637478854</v>
      </c>
      <c r="DR70" s="80">
        <f t="shared" si="111"/>
        <v>27.888915196700509</v>
      </c>
      <c r="DS70" s="80">
        <f t="shared" si="112"/>
        <v>33.027996199238586</v>
      </c>
      <c r="DT70" s="80">
        <f t="shared" si="113"/>
        <v>30.165987673434859</v>
      </c>
      <c r="DU70" s="80">
        <f t="shared" si="114"/>
        <v>34.573898614636214</v>
      </c>
      <c r="DV70" s="80">
        <f t="shared" si="115"/>
        <v>31.398531491116756</v>
      </c>
      <c r="DW70" s="80">
        <f t="shared" si="116"/>
        <v>31.5865466497462</v>
      </c>
      <c r="DX70" s="80">
        <f t="shared" si="117"/>
        <v>3030.2064448980022</v>
      </c>
      <c r="DY70" s="80">
        <f t="shared" si="118"/>
        <v>410.87579332487314</v>
      </c>
      <c r="DZ70" s="80">
        <f t="shared" si="119"/>
        <v>3399.9322167758114</v>
      </c>
      <c r="EA70" s="80">
        <f t="shared" si="120"/>
        <v>0</v>
      </c>
      <c r="EB70" s="80">
        <f t="shared" si="121"/>
        <v>0</v>
      </c>
      <c r="EC70" s="80">
        <f t="shared" si="122"/>
        <v>164.50804463690875</v>
      </c>
    </row>
    <row r="71" spans="1:133" ht="10" customHeight="1">
      <c r="A71" s="64"/>
      <c r="B71" s="64"/>
      <c r="C71" s="64"/>
      <c r="D71" s="64"/>
      <c r="E71" s="64"/>
      <c r="F71" s="64"/>
      <c r="G71" s="8"/>
      <c r="H71" s="302"/>
      <c r="I71" s="9">
        <v>10705</v>
      </c>
      <c r="J71" s="127" t="s">
        <v>198</v>
      </c>
      <c r="K71" s="7">
        <v>38080</v>
      </c>
      <c r="L71" s="7"/>
      <c r="M71" s="16">
        <v>190.58</v>
      </c>
      <c r="N71" s="16">
        <v>37.56</v>
      </c>
      <c r="O71" s="31">
        <f>N71/38</f>
        <v>0.98842105263157898</v>
      </c>
      <c r="P71" s="135">
        <f t="shared" si="131"/>
        <v>190.58</v>
      </c>
      <c r="Q71" s="135">
        <f t="shared" si="131"/>
        <v>37.56</v>
      </c>
      <c r="R71" s="135"/>
      <c r="S71" s="135">
        <v>0</v>
      </c>
      <c r="T71" s="101">
        <f t="shared" si="132"/>
        <v>3279.9601903310499</v>
      </c>
      <c r="U71" s="157">
        <f t="shared" si="133"/>
        <v>0.13666500793046041</v>
      </c>
      <c r="V71" s="72">
        <f>T71/250</f>
        <v>13.1198407613242</v>
      </c>
      <c r="W71" s="18">
        <f>0.000052*T71</f>
        <v>0.17055792989721458</v>
      </c>
      <c r="X71" s="18">
        <f t="shared" si="134"/>
        <v>9.6855411296053687E-3</v>
      </c>
      <c r="Y71" s="18">
        <f t="shared" si="135"/>
        <v>9.6855411296053687E-3</v>
      </c>
      <c r="Z71" s="16">
        <f t="shared" si="136"/>
        <v>190.42192905985982</v>
      </c>
      <c r="AA71" s="16">
        <f t="shared" si="137"/>
        <v>37.389442070102788</v>
      </c>
      <c r="AB71" s="16">
        <f t="shared" si="126"/>
        <v>190.42192905985982</v>
      </c>
      <c r="AC71" s="16">
        <f t="shared" si="127"/>
        <v>37.389442070102788</v>
      </c>
      <c r="AD71" s="16">
        <f t="shared" si="128"/>
        <v>0</v>
      </c>
      <c r="AE71" s="35">
        <f t="shared" si="129"/>
        <v>0</v>
      </c>
      <c r="AF71" s="16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 t="s">
        <v>115</v>
      </c>
      <c r="CA71" s="9" t="s">
        <v>115</v>
      </c>
      <c r="CB71" s="9" t="s">
        <v>115</v>
      </c>
      <c r="CC71" s="9" t="s">
        <v>115</v>
      </c>
      <c r="CD71" s="9"/>
      <c r="CF71" s="52">
        <f>I71</f>
        <v>10705</v>
      </c>
      <c r="CG71" s="78">
        <f t="shared" si="75"/>
        <v>0</v>
      </c>
      <c r="CH71" s="73">
        <f t="shared" si="76"/>
        <v>0</v>
      </c>
      <c r="CI71" s="73">
        <f t="shared" si="77"/>
        <v>0</v>
      </c>
      <c r="CJ71" s="73">
        <f t="shared" si="78"/>
        <v>0</v>
      </c>
      <c r="CK71" s="73">
        <f t="shared" si="79"/>
        <v>0</v>
      </c>
      <c r="CL71" s="73">
        <f t="shared" si="80"/>
        <v>0</v>
      </c>
      <c r="CM71" s="73">
        <f t="shared" si="81"/>
        <v>0</v>
      </c>
      <c r="CN71" s="73">
        <f t="shared" si="82"/>
        <v>0</v>
      </c>
      <c r="CO71" s="73">
        <f t="shared" si="83"/>
        <v>0</v>
      </c>
      <c r="CP71" s="73">
        <f t="shared" si="84"/>
        <v>0</v>
      </c>
      <c r="CQ71" s="73">
        <f t="shared" si="85"/>
        <v>0</v>
      </c>
      <c r="CR71" s="73">
        <f t="shared" si="86"/>
        <v>0</v>
      </c>
      <c r="CS71" s="73">
        <f t="shared" si="87"/>
        <v>0</v>
      </c>
      <c r="CT71" s="73">
        <f t="shared" si="88"/>
        <v>0</v>
      </c>
      <c r="CU71" s="73">
        <f t="shared" si="89"/>
        <v>0</v>
      </c>
      <c r="CV71" s="73">
        <f t="shared" si="90"/>
        <v>0</v>
      </c>
      <c r="CW71" s="73">
        <f t="shared" si="91"/>
        <v>0</v>
      </c>
      <c r="CX71" s="73">
        <f t="shared" si="92"/>
        <v>0</v>
      </c>
      <c r="CY71" s="73">
        <f t="shared" si="93"/>
        <v>0</v>
      </c>
      <c r="CZ71" s="80">
        <f t="shared" si="94"/>
        <v>0</v>
      </c>
      <c r="DA71" s="80">
        <f t="shared" si="95"/>
        <v>0</v>
      </c>
      <c r="DB71" s="80">
        <f t="shared" si="96"/>
        <v>0</v>
      </c>
      <c r="DC71" s="80">
        <f t="shared" si="97"/>
        <v>0</v>
      </c>
      <c r="DD71" s="80">
        <f t="shared" si="98"/>
        <v>0</v>
      </c>
      <c r="DE71" s="80">
        <f t="shared" si="99"/>
        <v>0</v>
      </c>
      <c r="DF71" s="80">
        <f t="shared" si="123"/>
        <v>0</v>
      </c>
      <c r="DG71" s="80">
        <f t="shared" si="100"/>
        <v>0</v>
      </c>
      <c r="DH71" s="80">
        <f t="shared" si="101"/>
        <v>0</v>
      </c>
      <c r="DI71" s="80">
        <f t="shared" si="102"/>
        <v>0</v>
      </c>
      <c r="DJ71" s="80">
        <f t="shared" si="103"/>
        <v>0</v>
      </c>
      <c r="DK71" s="80">
        <f t="shared" si="104"/>
        <v>0</v>
      </c>
      <c r="DL71" s="80">
        <f t="shared" si="105"/>
        <v>0</v>
      </c>
      <c r="DM71" s="80">
        <f t="shared" si="106"/>
        <v>0</v>
      </c>
      <c r="DN71" s="80">
        <f t="shared" si="107"/>
        <v>0</v>
      </c>
      <c r="DO71" s="80">
        <f t="shared" si="108"/>
        <v>0</v>
      </c>
      <c r="DP71" s="80">
        <f t="shared" si="109"/>
        <v>0</v>
      </c>
      <c r="DQ71" s="80">
        <f t="shared" si="110"/>
        <v>0</v>
      </c>
      <c r="DR71" s="80">
        <f t="shared" si="111"/>
        <v>0</v>
      </c>
      <c r="DS71" s="80">
        <f t="shared" si="112"/>
        <v>0</v>
      </c>
      <c r="DT71" s="80">
        <f t="shared" si="113"/>
        <v>0</v>
      </c>
      <c r="DU71" s="80">
        <f t="shared" si="114"/>
        <v>0</v>
      </c>
      <c r="DV71" s="80">
        <f t="shared" si="115"/>
        <v>0</v>
      </c>
      <c r="DW71" s="80">
        <f t="shared" si="116"/>
        <v>0</v>
      </c>
      <c r="DX71" s="80">
        <f t="shared" si="117"/>
        <v>0</v>
      </c>
      <c r="DY71" s="80">
        <f t="shared" si="118"/>
        <v>0</v>
      </c>
      <c r="DZ71" s="147">
        <f t="shared" si="119"/>
        <v>3128.5816293716894</v>
      </c>
      <c r="EA71" s="147">
        <f t="shared" si="120"/>
        <v>0</v>
      </c>
      <c r="EB71" s="147">
        <f t="shared" si="121"/>
        <v>0</v>
      </c>
      <c r="EC71" s="147">
        <f t="shared" si="122"/>
        <v>151.37856095936044</v>
      </c>
    </row>
    <row r="72" spans="1:133" ht="10" customHeight="1">
      <c r="A72" s="65" t="s">
        <v>175</v>
      </c>
      <c r="B72" s="22"/>
      <c r="E72" s="64"/>
      <c r="F72" s="64"/>
      <c r="H72" s="306"/>
      <c r="I72" s="41">
        <v>3671</v>
      </c>
      <c r="J72" s="137" t="s">
        <v>70</v>
      </c>
      <c r="K72" s="138">
        <v>39101</v>
      </c>
      <c r="L72" s="138"/>
      <c r="M72" s="139">
        <v>190</v>
      </c>
      <c r="N72" s="139">
        <v>38</v>
      </c>
      <c r="O72" s="140">
        <f>N72/38</f>
        <v>1</v>
      </c>
      <c r="P72" s="141">
        <v>184.22482977266637</v>
      </c>
      <c r="Q72" s="141">
        <v>31.838273319257627</v>
      </c>
      <c r="R72" s="141">
        <v>0.47223145149750784</v>
      </c>
      <c r="S72" s="141">
        <v>4.9691344199535266</v>
      </c>
      <c r="T72" s="101">
        <f t="shared" si="132"/>
        <v>111.39240506329115</v>
      </c>
      <c r="U72" s="158">
        <f t="shared" si="133"/>
        <v>4.6413502109704649E-3</v>
      </c>
      <c r="V72" s="71">
        <f>T72/250</f>
        <v>0.4455696202531646</v>
      </c>
      <c r="W72" s="142">
        <f t="shared" ref="W72:W135" si="138">0.000052*T72</f>
        <v>5.7924050632911393E-3</v>
      </c>
      <c r="X72" s="18">
        <f t="shared" si="134"/>
        <v>3.3012516511592426E-4</v>
      </c>
      <c r="Y72" s="18">
        <f t="shared" si="135"/>
        <v>0.47256157666262377</v>
      </c>
      <c r="Z72" s="139">
        <f t="shared" si="136"/>
        <v>183.74722880359869</v>
      </c>
      <c r="AA72" s="139">
        <f t="shared" si="137"/>
        <v>31.832480914194335</v>
      </c>
      <c r="AB72" s="16">
        <f t="shared" si="126"/>
        <v>183.74722880359869</v>
      </c>
      <c r="AC72" s="16">
        <f t="shared" si="127"/>
        <v>31.832480914194335</v>
      </c>
      <c r="AD72" s="16">
        <f t="shared" si="128"/>
        <v>0</v>
      </c>
      <c r="AE72" s="35">
        <f t="shared" si="129"/>
        <v>0</v>
      </c>
      <c r="AF72" s="139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 t="s">
        <v>77</v>
      </c>
      <c r="CB72" s="41" t="s">
        <v>77</v>
      </c>
      <c r="CC72" s="41" t="s">
        <v>77</v>
      </c>
      <c r="CD72" s="41"/>
      <c r="CE72" s="136"/>
      <c r="CF72" s="52">
        <f t="shared" ref="CF72:CF135" si="139">I72</f>
        <v>3671</v>
      </c>
      <c r="CG72" s="143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4"/>
      <c r="CU72" s="144"/>
      <c r="CV72" s="144"/>
      <c r="CW72" s="144"/>
      <c r="CX72" s="144"/>
      <c r="CY72" s="144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>
        <f t="shared" ref="DZ72:DZ103" si="140">IF(BZ72="",0,$O72*DZ$2*VLOOKUP(LEFT(CB72),$B$74:$C$78,2))</f>
        <v>0</v>
      </c>
      <c r="EA72" s="79">
        <f t="shared" ref="EA72:EA103" si="141">IF(CA72="",0,$O72*EA$2*VLOOKUP(LEFT(CA72),$B$74:$C$78,2))</f>
        <v>0</v>
      </c>
      <c r="EB72" s="79">
        <f t="shared" ref="EB72:EB103" si="142">IF(CB72="",0,$O72*EB$2*VLOOKUP(LEFT(CB72),$B$74:$C$78,2))</f>
        <v>0</v>
      </c>
      <c r="EC72" s="79">
        <f t="shared" ref="EC72:EC103" si="143">IF(CC72="",0,$O72*EC$2*VLOOKUP(LEFT(CC72),$B$74:$C$78,2))</f>
        <v>111.39240506329115</v>
      </c>
    </row>
    <row r="73" spans="1:133" s="136" customFormat="1" ht="10" customHeight="1">
      <c r="B73" s="24" t="s">
        <v>118</v>
      </c>
      <c r="C73" s="21" t="s">
        <v>176</v>
      </c>
      <c r="H73" s="301" t="s">
        <v>134</v>
      </c>
      <c r="I73" s="9">
        <v>3673</v>
      </c>
      <c r="J73" s="126" t="s">
        <v>70</v>
      </c>
      <c r="K73" s="7">
        <v>39101</v>
      </c>
      <c r="L73" s="7"/>
      <c r="M73" s="16">
        <v>190</v>
      </c>
      <c r="N73" s="16">
        <v>38</v>
      </c>
      <c r="O73" s="31">
        <f t="shared" ref="O73:O136" si="144">N73/38</f>
        <v>1</v>
      </c>
      <c r="P73" s="135">
        <v>185.86204908312862</v>
      </c>
      <c r="Q73" s="135">
        <v>33.572077322390015</v>
      </c>
      <c r="R73" s="135">
        <v>0.35379277084686495</v>
      </c>
      <c r="S73" s="135">
        <v>3.5709053851693455</v>
      </c>
      <c r="T73" s="101">
        <f t="shared" si="132"/>
        <v>110.20886075949367</v>
      </c>
      <c r="U73" s="157">
        <f t="shared" si="133"/>
        <v>4.5920358649789031E-3</v>
      </c>
      <c r="V73" s="72">
        <f t="shared" ref="V73:V135" si="145">T73/250</f>
        <v>0.44083544303797467</v>
      </c>
      <c r="W73" s="18">
        <f t="shared" si="138"/>
        <v>5.730860759493671E-3</v>
      </c>
      <c r="X73" s="18">
        <f t="shared" si="134"/>
        <v>3.2661802590402413E-4</v>
      </c>
      <c r="Y73" s="18">
        <f t="shared" si="135"/>
        <v>0.35411938887276895</v>
      </c>
      <c r="Z73" s="16">
        <f t="shared" si="136"/>
        <v>185.50294384539509</v>
      </c>
      <c r="AA73" s="16">
        <f t="shared" si="137"/>
        <v>33.566346461630523</v>
      </c>
      <c r="AB73" s="16">
        <f t="shared" si="126"/>
        <v>185.50294384539509</v>
      </c>
      <c r="AC73" s="16">
        <f t="shared" si="127"/>
        <v>33.566346461630523</v>
      </c>
      <c r="AD73" s="16">
        <f t="shared" si="128"/>
        <v>0</v>
      </c>
      <c r="AE73" s="35">
        <f t="shared" si="129"/>
        <v>0</v>
      </c>
      <c r="AF73" s="16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 t="s">
        <v>78</v>
      </c>
      <c r="CB73" s="9" t="s">
        <v>78</v>
      </c>
      <c r="CC73" s="9" t="s">
        <v>78</v>
      </c>
      <c r="CD73" s="9"/>
      <c r="CE73"/>
      <c r="CF73" s="52">
        <f t="shared" si="139"/>
        <v>3673</v>
      </c>
      <c r="CG73" s="78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80"/>
      <c r="DA73" s="80"/>
      <c r="DB73" s="80"/>
      <c r="DC73" s="80"/>
      <c r="DD73" s="80"/>
      <c r="DE73" s="80"/>
      <c r="DF73" s="80"/>
      <c r="DG73" s="80"/>
      <c r="DH73" s="80"/>
      <c r="DI73" s="80"/>
      <c r="DJ73" s="80"/>
      <c r="DK73" s="80"/>
      <c r="DL73" s="80"/>
      <c r="DM73" s="80"/>
      <c r="DN73" s="80"/>
      <c r="DO73" s="80"/>
      <c r="DP73" s="80"/>
      <c r="DQ73" s="80"/>
      <c r="DR73" s="80"/>
      <c r="DS73" s="80"/>
      <c r="DT73" s="80"/>
      <c r="DU73" s="80"/>
      <c r="DV73" s="80"/>
      <c r="DW73" s="80"/>
      <c r="DX73" s="80"/>
      <c r="DY73" s="80"/>
      <c r="DZ73" s="80">
        <f t="shared" si="140"/>
        <v>0</v>
      </c>
      <c r="EA73" s="80">
        <f t="shared" si="141"/>
        <v>0</v>
      </c>
      <c r="EB73" s="80">
        <f t="shared" si="142"/>
        <v>0</v>
      </c>
      <c r="EC73" s="80">
        <f t="shared" si="143"/>
        <v>110.20886075949367</v>
      </c>
    </row>
    <row r="74" spans="1:133" ht="10" customHeight="1">
      <c r="B74" s="9" t="s">
        <v>120</v>
      </c>
      <c r="C74" s="59">
        <v>1.3187</v>
      </c>
      <c r="E74" s="64"/>
      <c r="F74" s="64"/>
      <c r="H74" s="302"/>
      <c r="I74" s="9">
        <v>3674</v>
      </c>
      <c r="J74" s="126" t="s">
        <v>70</v>
      </c>
      <c r="K74" s="7">
        <v>39101</v>
      </c>
      <c r="L74" s="7"/>
      <c r="M74" s="16">
        <v>190</v>
      </c>
      <c r="N74" s="16">
        <v>38</v>
      </c>
      <c r="O74" s="31">
        <f t="shared" si="144"/>
        <v>1</v>
      </c>
      <c r="P74" s="135">
        <v>185.56830189409891</v>
      </c>
      <c r="Q74" s="135">
        <v>33.260186330210786</v>
      </c>
      <c r="R74" s="135">
        <v>0.37590448764869788</v>
      </c>
      <c r="S74" s="135">
        <v>3.8224303788622724</v>
      </c>
      <c r="T74" s="101">
        <f t="shared" si="132"/>
        <v>111.39240506329115</v>
      </c>
      <c r="U74" s="157">
        <f t="shared" si="133"/>
        <v>4.6413502109704649E-3</v>
      </c>
      <c r="V74" s="72">
        <f t="shared" si="145"/>
        <v>0.4455696202531646</v>
      </c>
      <c r="W74" s="18">
        <f t="shared" si="138"/>
        <v>5.7924050632911393E-3</v>
      </c>
      <c r="X74" s="18">
        <f t="shared" si="134"/>
        <v>3.3012516511592426E-4</v>
      </c>
      <c r="Y74" s="18">
        <f t="shared" si="135"/>
        <v>0.37623461281381382</v>
      </c>
      <c r="Z74" s="16">
        <f t="shared" si="136"/>
        <v>185.18702788888004</v>
      </c>
      <c r="AA74" s="16">
        <f t="shared" si="137"/>
        <v>33.254393925147497</v>
      </c>
      <c r="AB74" s="16">
        <f t="shared" si="126"/>
        <v>185.18702788888004</v>
      </c>
      <c r="AC74" s="16">
        <f t="shared" si="127"/>
        <v>33.254393925147497</v>
      </c>
      <c r="AD74" s="16">
        <f t="shared" si="128"/>
        <v>0</v>
      </c>
      <c r="AE74" s="35">
        <f t="shared" si="129"/>
        <v>0</v>
      </c>
      <c r="AF74" s="16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 t="s">
        <v>103</v>
      </c>
      <c r="CD74" s="9"/>
      <c r="CF74" s="52">
        <f t="shared" si="139"/>
        <v>3674</v>
      </c>
      <c r="CG74" s="78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80"/>
      <c r="DA74" s="80"/>
      <c r="DB74" s="80"/>
      <c r="DC74" s="80"/>
      <c r="DD74" s="80"/>
      <c r="DE74" s="80"/>
      <c r="DF74" s="80"/>
      <c r="DG74" s="80"/>
      <c r="DH74" s="80"/>
      <c r="DI74" s="80"/>
      <c r="DJ74" s="80"/>
      <c r="DK74" s="80"/>
      <c r="DL74" s="80"/>
      <c r="DM74" s="80"/>
      <c r="DN74" s="80"/>
      <c r="DO74" s="80"/>
      <c r="DP74" s="80"/>
      <c r="DQ74" s="80"/>
      <c r="DR74" s="80"/>
      <c r="DS74" s="80"/>
      <c r="DT74" s="80"/>
      <c r="DU74" s="80"/>
      <c r="DV74" s="80"/>
      <c r="DW74" s="80"/>
      <c r="DX74" s="80"/>
      <c r="DY74" s="80"/>
      <c r="DZ74" s="80">
        <f t="shared" si="140"/>
        <v>0</v>
      </c>
      <c r="EA74" s="80">
        <f t="shared" si="141"/>
        <v>0</v>
      </c>
      <c r="EB74" s="80">
        <f t="shared" si="142"/>
        <v>0</v>
      </c>
      <c r="EC74" s="80">
        <f t="shared" si="143"/>
        <v>111.39240506329115</v>
      </c>
    </row>
    <row r="75" spans="1:133" ht="10" customHeight="1">
      <c r="B75" s="9" t="s">
        <v>121</v>
      </c>
      <c r="C75" s="59">
        <v>1.2099</v>
      </c>
      <c r="E75" s="64"/>
      <c r="F75" s="64"/>
      <c r="G75" s="64"/>
      <c r="H75" s="302"/>
      <c r="I75" s="9">
        <v>3676</v>
      </c>
      <c r="J75" s="126" t="s">
        <v>70</v>
      </c>
      <c r="K75" s="7">
        <v>39101</v>
      </c>
      <c r="L75" s="7"/>
      <c r="M75" s="16">
        <v>190</v>
      </c>
      <c r="N75" s="16">
        <v>38</v>
      </c>
      <c r="O75" s="31">
        <f t="shared" si="144"/>
        <v>1</v>
      </c>
      <c r="P75" s="135">
        <v>185.77429815460738</v>
      </c>
      <c r="Q75" s="135">
        <v>33.478869977418917</v>
      </c>
      <c r="R75" s="135">
        <v>0.36043826207540952</v>
      </c>
      <c r="S75" s="135">
        <v>3.6460725988557106</v>
      </c>
      <c r="T75" s="101">
        <f t="shared" si="132"/>
        <v>110.20886075949367</v>
      </c>
      <c r="U75" s="157">
        <f t="shared" si="133"/>
        <v>4.5920358649789031E-3</v>
      </c>
      <c r="V75" s="72">
        <f t="shared" si="145"/>
        <v>0.44083544303797467</v>
      </c>
      <c r="W75" s="18">
        <f t="shared" si="138"/>
        <v>5.730860759493671E-3</v>
      </c>
      <c r="X75" s="18">
        <f t="shared" si="134"/>
        <v>3.2661802590402413E-4</v>
      </c>
      <c r="Y75" s="18">
        <f t="shared" si="135"/>
        <v>0.36076488010131352</v>
      </c>
      <c r="Z75" s="16">
        <f t="shared" si="136"/>
        <v>185.40854742564531</v>
      </c>
      <c r="AA75" s="16">
        <f t="shared" si="137"/>
        <v>33.473139116659425</v>
      </c>
      <c r="AB75" s="16">
        <f t="shared" si="126"/>
        <v>185.40854742564531</v>
      </c>
      <c r="AC75" s="16">
        <f t="shared" si="127"/>
        <v>33.473139116659425</v>
      </c>
      <c r="AD75" s="16">
        <f t="shared" si="128"/>
        <v>0</v>
      </c>
      <c r="AE75" s="35">
        <f t="shared" si="129"/>
        <v>0</v>
      </c>
      <c r="AF75" s="16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 t="s">
        <v>47</v>
      </c>
      <c r="CB75" s="9" t="s">
        <v>47</v>
      </c>
      <c r="CC75" s="9" t="s">
        <v>47</v>
      </c>
      <c r="CD75" s="9"/>
      <c r="CF75" s="52">
        <f t="shared" si="139"/>
        <v>3676</v>
      </c>
      <c r="CG75" s="78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80"/>
      <c r="DA75" s="80"/>
      <c r="DB75" s="80"/>
      <c r="DC75" s="80"/>
      <c r="DD75" s="80"/>
      <c r="DE75" s="80"/>
      <c r="DF75" s="80"/>
      <c r="DG75" s="80"/>
      <c r="DH75" s="80"/>
      <c r="DI75" s="80"/>
      <c r="DJ75" s="80"/>
      <c r="DK75" s="80"/>
      <c r="DL75" s="80"/>
      <c r="DM75" s="80"/>
      <c r="DN75" s="80"/>
      <c r="DO75" s="80"/>
      <c r="DP75" s="80"/>
      <c r="DQ75" s="80"/>
      <c r="DR75" s="80"/>
      <c r="DS75" s="80"/>
      <c r="DT75" s="80"/>
      <c r="DU75" s="80"/>
      <c r="DV75" s="80"/>
      <c r="DW75" s="80"/>
      <c r="DX75" s="80"/>
      <c r="DY75" s="80"/>
      <c r="DZ75" s="80">
        <f t="shared" si="140"/>
        <v>0</v>
      </c>
      <c r="EA75" s="80">
        <f t="shared" si="141"/>
        <v>0</v>
      </c>
      <c r="EB75" s="80">
        <f t="shared" si="142"/>
        <v>0</v>
      </c>
      <c r="EC75" s="80">
        <f t="shared" si="143"/>
        <v>110.20886075949367</v>
      </c>
    </row>
    <row r="76" spans="1:133" ht="10" customHeight="1">
      <c r="B76" s="9" t="s">
        <v>123</v>
      </c>
      <c r="C76" s="59">
        <v>0.94989999999999997</v>
      </c>
      <c r="D76" s="22"/>
      <c r="E76" s="64"/>
      <c r="F76" s="64"/>
      <c r="G76" s="64"/>
      <c r="H76" s="302"/>
      <c r="I76" s="9">
        <v>3677</v>
      </c>
      <c r="J76" s="126" t="s">
        <v>70</v>
      </c>
      <c r="K76" s="7">
        <v>39101</v>
      </c>
      <c r="L76" s="7"/>
      <c r="M76" s="16">
        <v>190</v>
      </c>
      <c r="N76" s="16">
        <v>38</v>
      </c>
      <c r="O76" s="31">
        <f t="shared" si="144"/>
        <v>1</v>
      </c>
      <c r="P76" s="135">
        <v>184.16313685069008</v>
      </c>
      <c r="Q76" s="135">
        <v>31.773162685136754</v>
      </c>
      <c r="R76" s="135">
        <v>0.47646874149033652</v>
      </c>
      <c r="S76" s="135">
        <v>5.0216429958574578</v>
      </c>
      <c r="T76" s="101">
        <f t="shared" si="132"/>
        <v>120.24050632911393</v>
      </c>
      <c r="U76" s="157">
        <f t="shared" si="133"/>
        <v>5.0100210970464134E-3</v>
      </c>
      <c r="V76" s="72">
        <f t="shared" si="145"/>
        <v>0.48096202531645571</v>
      </c>
      <c r="W76" s="18">
        <f t="shared" si="138"/>
        <v>6.2525063291139242E-3</v>
      </c>
      <c r="X76" s="18">
        <f t="shared" si="134"/>
        <v>3.5634401296523731E-4</v>
      </c>
      <c r="Y76" s="18">
        <f t="shared" si="135"/>
        <v>0.47682508550330177</v>
      </c>
      <c r="Z76" s="16">
        <f t="shared" si="136"/>
        <v>183.68087208468046</v>
      </c>
      <c r="AA76" s="16">
        <f t="shared" si="137"/>
        <v>31.766910178807638</v>
      </c>
      <c r="AB76" s="16">
        <f t="shared" si="126"/>
        <v>183.68087208468046</v>
      </c>
      <c r="AC76" s="16">
        <f t="shared" si="127"/>
        <v>31.766910178807638</v>
      </c>
      <c r="AD76" s="16">
        <f t="shared" si="128"/>
        <v>0</v>
      </c>
      <c r="AE76" s="35">
        <f t="shared" si="129"/>
        <v>0</v>
      </c>
      <c r="AF76" s="16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 t="s">
        <v>152</v>
      </c>
      <c r="CB76" s="9" t="s">
        <v>152</v>
      </c>
      <c r="CC76" s="9" t="s">
        <v>152</v>
      </c>
      <c r="CD76" s="9"/>
      <c r="CF76" s="52">
        <f t="shared" si="139"/>
        <v>3677</v>
      </c>
      <c r="CG76" s="78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  <c r="DS76" s="80"/>
      <c r="DT76" s="80"/>
      <c r="DU76" s="80"/>
      <c r="DV76" s="80"/>
      <c r="DW76" s="80"/>
      <c r="DX76" s="80"/>
      <c r="DY76" s="80"/>
      <c r="DZ76" s="80">
        <f t="shared" si="140"/>
        <v>0</v>
      </c>
      <c r="EA76" s="80">
        <f t="shared" si="141"/>
        <v>0</v>
      </c>
      <c r="EB76" s="80">
        <f t="shared" si="142"/>
        <v>0</v>
      </c>
      <c r="EC76" s="80">
        <f t="shared" si="143"/>
        <v>120.24050632911393</v>
      </c>
    </row>
    <row r="77" spans="1:133" ht="10" customHeight="1">
      <c r="B77" s="9" t="s">
        <v>126</v>
      </c>
      <c r="C77" s="59">
        <v>0.88</v>
      </c>
      <c r="E77" s="64"/>
      <c r="F77" s="64"/>
      <c r="G77" s="64"/>
      <c r="H77" s="302"/>
      <c r="I77" s="9">
        <v>3679</v>
      </c>
      <c r="J77" s="126" t="s">
        <v>70</v>
      </c>
      <c r="K77" s="7">
        <v>39101</v>
      </c>
      <c r="L77" s="7"/>
      <c r="M77" s="16">
        <v>190</v>
      </c>
      <c r="N77" s="16">
        <v>38</v>
      </c>
      <c r="O77" s="31">
        <f t="shared" si="144"/>
        <v>1</v>
      </c>
      <c r="P77" s="135">
        <v>184.13154241681931</v>
      </c>
      <c r="Q77" s="135">
        <v>31.739824384916616</v>
      </c>
      <c r="R77" s="135">
        <v>0.47863252449490795</v>
      </c>
      <c r="S77" s="135">
        <v>5.0485287218414392</v>
      </c>
      <c r="T77" s="101">
        <f t="shared" si="132"/>
        <v>120.24050632911393</v>
      </c>
      <c r="U77" s="157">
        <f t="shared" si="133"/>
        <v>5.0100210970464134E-3</v>
      </c>
      <c r="V77" s="72">
        <f t="shared" si="145"/>
        <v>0.48096202531645571</v>
      </c>
      <c r="W77" s="18">
        <f t="shared" si="138"/>
        <v>6.2525063291139242E-3</v>
      </c>
      <c r="X77" s="18">
        <f t="shared" si="134"/>
        <v>3.5634401296523731E-4</v>
      </c>
      <c r="Y77" s="18">
        <f t="shared" si="135"/>
        <v>0.4789888685078732</v>
      </c>
      <c r="Z77" s="16">
        <f t="shared" si="136"/>
        <v>183.6471138678051</v>
      </c>
      <c r="AA77" s="16">
        <f t="shared" si="137"/>
        <v>31.733571878587501</v>
      </c>
      <c r="AB77" s="16">
        <f t="shared" si="126"/>
        <v>183.6471138678051</v>
      </c>
      <c r="AC77" s="16">
        <f t="shared" si="127"/>
        <v>31.733571878587501</v>
      </c>
      <c r="AD77" s="16">
        <f t="shared" si="128"/>
        <v>0</v>
      </c>
      <c r="AE77" s="35">
        <f t="shared" si="129"/>
        <v>0</v>
      </c>
      <c r="AF77" s="16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 t="s">
        <v>79</v>
      </c>
      <c r="CB77" s="9" t="s">
        <v>79</v>
      </c>
      <c r="CC77" s="9" t="s">
        <v>79</v>
      </c>
      <c r="CD77" s="9"/>
      <c r="CF77" s="52">
        <f t="shared" si="139"/>
        <v>3679</v>
      </c>
      <c r="CG77" s="78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>
        <f t="shared" si="140"/>
        <v>0</v>
      </c>
      <c r="EA77" s="80">
        <f t="shared" si="141"/>
        <v>0</v>
      </c>
      <c r="EB77" s="80">
        <f t="shared" si="142"/>
        <v>0</v>
      </c>
      <c r="EC77" s="80">
        <f t="shared" si="143"/>
        <v>120.24050632911393</v>
      </c>
    </row>
    <row r="78" spans="1:133" ht="10" customHeight="1">
      <c r="B78" s="11" t="s">
        <v>128</v>
      </c>
      <c r="C78" s="60">
        <v>0.87065000000000003</v>
      </c>
      <c r="E78" s="64"/>
      <c r="F78" s="64"/>
      <c r="G78" s="64"/>
      <c r="H78" s="302"/>
      <c r="I78" s="9">
        <v>3682</v>
      </c>
      <c r="J78" s="126" t="s">
        <v>70</v>
      </c>
      <c r="K78" s="7">
        <v>39101</v>
      </c>
      <c r="L78" s="7"/>
      <c r="M78" s="16">
        <v>190</v>
      </c>
      <c r="N78" s="16">
        <v>38</v>
      </c>
      <c r="O78" s="31">
        <f t="shared" si="144"/>
        <v>1</v>
      </c>
      <c r="P78" s="135">
        <v>184.89792648120329</v>
      </c>
      <c r="Q78" s="135">
        <v>32.549722728000525</v>
      </c>
      <c r="R78" s="135">
        <v>0.42494621896552937</v>
      </c>
      <c r="S78" s="135">
        <v>4.3953848967737708</v>
      </c>
      <c r="T78" s="101">
        <f t="shared" si="132"/>
        <v>110.20886075949367</v>
      </c>
      <c r="U78" s="157">
        <f t="shared" si="133"/>
        <v>4.5920358649789031E-3</v>
      </c>
      <c r="V78" s="72">
        <f t="shared" si="145"/>
        <v>0.44083544303797467</v>
      </c>
      <c r="W78" s="18">
        <f t="shared" si="138"/>
        <v>5.730860759493671E-3</v>
      </c>
      <c r="X78" s="18">
        <f t="shared" si="134"/>
        <v>3.2661802590402413E-4</v>
      </c>
      <c r="Y78" s="18">
        <f t="shared" si="135"/>
        <v>0.42527283699143337</v>
      </c>
      <c r="Z78" s="16">
        <f t="shared" si="136"/>
        <v>184.46766779535108</v>
      </c>
      <c r="AA78" s="16">
        <f t="shared" si="137"/>
        <v>32.543991867241033</v>
      </c>
      <c r="AB78" s="16">
        <f t="shared" si="126"/>
        <v>184.46766779535108</v>
      </c>
      <c r="AC78" s="16">
        <f t="shared" si="127"/>
        <v>32.543991867241033</v>
      </c>
      <c r="AD78" s="16">
        <f t="shared" si="128"/>
        <v>0</v>
      </c>
      <c r="AE78" s="35">
        <f t="shared" si="129"/>
        <v>0</v>
      </c>
      <c r="AF78" s="16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 t="s">
        <v>42</v>
      </c>
      <c r="CB78" s="9" t="s">
        <v>42</v>
      </c>
      <c r="CC78" s="9" t="s">
        <v>42</v>
      </c>
      <c r="CD78" s="9"/>
      <c r="CF78" s="52">
        <f t="shared" si="139"/>
        <v>3682</v>
      </c>
      <c r="CG78" s="78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>
        <f t="shared" si="140"/>
        <v>0</v>
      </c>
      <c r="EA78" s="80">
        <f t="shared" si="141"/>
        <v>0</v>
      </c>
      <c r="EB78" s="80">
        <f t="shared" si="142"/>
        <v>0</v>
      </c>
      <c r="EC78" s="80">
        <f t="shared" si="143"/>
        <v>110.20886075949367</v>
      </c>
    </row>
    <row r="79" spans="1:133" ht="10" customHeight="1">
      <c r="A79" s="64"/>
      <c r="B79" s="64"/>
      <c r="C79" s="64"/>
      <c r="D79" s="64"/>
      <c r="E79" s="64"/>
      <c r="F79" s="64"/>
      <c r="G79" s="64"/>
      <c r="H79" s="302"/>
      <c r="I79" s="9">
        <v>3683</v>
      </c>
      <c r="J79" s="126" t="s">
        <v>70</v>
      </c>
      <c r="K79" s="7">
        <v>39101</v>
      </c>
      <c r="L79" s="7"/>
      <c r="M79" s="16">
        <v>190</v>
      </c>
      <c r="N79" s="16">
        <v>38</v>
      </c>
      <c r="O79" s="31">
        <f t="shared" si="144"/>
        <v>1</v>
      </c>
      <c r="P79" s="135">
        <v>185.80136642322677</v>
      </c>
      <c r="Q79" s="135">
        <v>33.507618082647141</v>
      </c>
      <c r="R79" s="135">
        <v>0.35839199652395876</v>
      </c>
      <c r="S79" s="135">
        <v>3.622888643026501</v>
      </c>
      <c r="T79" s="101">
        <f t="shared" si="132"/>
        <v>0</v>
      </c>
      <c r="U79" s="157">
        <f t="shared" si="133"/>
        <v>0</v>
      </c>
      <c r="V79" s="72">
        <f t="shared" si="145"/>
        <v>0</v>
      </c>
      <c r="W79" s="18">
        <f t="shared" si="138"/>
        <v>0</v>
      </c>
      <c r="X79" s="18">
        <f t="shared" si="134"/>
        <v>0</v>
      </c>
      <c r="Y79" s="18">
        <f t="shared" si="135"/>
        <v>0.35839199652395876</v>
      </c>
      <c r="Z79" s="16">
        <f t="shared" si="136"/>
        <v>185.44297442670282</v>
      </c>
      <c r="AA79" s="16">
        <f t="shared" si="137"/>
        <v>33.507618082647141</v>
      </c>
      <c r="AB79" s="16">
        <f t="shared" si="126"/>
        <v>0</v>
      </c>
      <c r="AC79" s="16">
        <f t="shared" si="127"/>
        <v>0</v>
      </c>
      <c r="AD79" s="16">
        <f t="shared" si="128"/>
        <v>185.44297442670282</v>
      </c>
      <c r="AE79" s="35">
        <f t="shared" si="129"/>
        <v>33.507618082647141</v>
      </c>
      <c r="AF79" s="16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F79" s="52">
        <f t="shared" si="139"/>
        <v>3683</v>
      </c>
      <c r="CG79" s="78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80">
        <f t="shared" si="140"/>
        <v>0</v>
      </c>
      <c r="EA79" s="80">
        <f t="shared" si="141"/>
        <v>0</v>
      </c>
      <c r="EB79" s="80">
        <f t="shared" si="142"/>
        <v>0</v>
      </c>
      <c r="EC79" s="80">
        <f t="shared" si="143"/>
        <v>0</v>
      </c>
    </row>
    <row r="80" spans="1:133" ht="10" customHeight="1">
      <c r="A80" s="93"/>
      <c r="D80" s="64"/>
      <c r="E80" s="64"/>
      <c r="G80" s="64"/>
      <c r="H80" s="302"/>
      <c r="I80" s="9">
        <v>3685</v>
      </c>
      <c r="J80" s="126" t="s">
        <v>70</v>
      </c>
      <c r="K80" s="7">
        <v>39101</v>
      </c>
      <c r="L80" s="7"/>
      <c r="M80" s="16">
        <v>190</v>
      </c>
      <c r="N80" s="16">
        <v>38</v>
      </c>
      <c r="O80" s="31">
        <f t="shared" si="144"/>
        <v>1</v>
      </c>
      <c r="P80" s="135">
        <v>184.89624274485166</v>
      </c>
      <c r="Q80" s="135">
        <v>32.547940652404968</v>
      </c>
      <c r="R80" s="135">
        <v>0.4250669302485387</v>
      </c>
      <c r="S80" s="135">
        <v>4.3968220545121222</v>
      </c>
      <c r="T80" s="101">
        <f t="shared" si="132"/>
        <v>120.24050632911393</v>
      </c>
      <c r="U80" s="157">
        <f t="shared" si="133"/>
        <v>5.0100210970464134E-3</v>
      </c>
      <c r="V80" s="72">
        <f t="shared" si="145"/>
        <v>0.48096202531645571</v>
      </c>
      <c r="W80" s="18">
        <f t="shared" si="138"/>
        <v>6.2525063291139242E-3</v>
      </c>
      <c r="X80" s="18">
        <f t="shared" si="134"/>
        <v>3.5634401296523731E-4</v>
      </c>
      <c r="Y80" s="18">
        <f t="shared" si="135"/>
        <v>0.42542327426150395</v>
      </c>
      <c r="Z80" s="16">
        <f t="shared" si="136"/>
        <v>184.46537979008383</v>
      </c>
      <c r="AA80" s="16">
        <f t="shared" si="137"/>
        <v>32.541688146075856</v>
      </c>
      <c r="AB80" s="16">
        <f t="shared" si="126"/>
        <v>184.46537979008383</v>
      </c>
      <c r="AC80" s="16">
        <f t="shared" si="127"/>
        <v>32.541688146075856</v>
      </c>
      <c r="AD80" s="16">
        <f t="shared" si="128"/>
        <v>0</v>
      </c>
      <c r="AE80" s="35">
        <f t="shared" si="129"/>
        <v>0</v>
      </c>
      <c r="AF80" s="16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 t="s">
        <v>80</v>
      </c>
      <c r="CB80" s="9" t="s">
        <v>80</v>
      </c>
      <c r="CC80" s="9" t="s">
        <v>80</v>
      </c>
      <c r="CD80" s="9"/>
      <c r="CF80" s="52">
        <f t="shared" si="139"/>
        <v>3685</v>
      </c>
      <c r="CG80" s="78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  <c r="DS80" s="80"/>
      <c r="DT80" s="80"/>
      <c r="DU80" s="80"/>
      <c r="DV80" s="80"/>
      <c r="DW80" s="80"/>
      <c r="DX80" s="80"/>
      <c r="DY80" s="80"/>
      <c r="DZ80" s="80">
        <f t="shared" si="140"/>
        <v>0</v>
      </c>
      <c r="EA80" s="80">
        <f t="shared" si="141"/>
        <v>0</v>
      </c>
      <c r="EB80" s="80">
        <f t="shared" si="142"/>
        <v>0</v>
      </c>
      <c r="EC80" s="80">
        <f t="shared" si="143"/>
        <v>120.24050632911393</v>
      </c>
    </row>
    <row r="81" spans="1:133" ht="10" customHeight="1">
      <c r="G81" s="64"/>
      <c r="H81" s="302"/>
      <c r="I81" s="9">
        <v>3721</v>
      </c>
      <c r="J81" s="126" t="s">
        <v>70</v>
      </c>
      <c r="K81" s="7">
        <v>39101</v>
      </c>
      <c r="L81" s="7"/>
      <c r="M81" s="16">
        <v>185</v>
      </c>
      <c r="N81" s="16">
        <v>37</v>
      </c>
      <c r="O81" s="31">
        <f t="shared" si="144"/>
        <v>0.97368421052631582</v>
      </c>
      <c r="P81" s="135">
        <v>178.41638777152735</v>
      </c>
      <c r="Q81" s="135">
        <v>29.988765334912959</v>
      </c>
      <c r="R81" s="135">
        <v>0.52390776086030455</v>
      </c>
      <c r="S81" s="135">
        <v>5.6542215041024537</v>
      </c>
      <c r="T81" s="101">
        <f t="shared" si="132"/>
        <v>0</v>
      </c>
      <c r="U81" s="157">
        <f t="shared" si="133"/>
        <v>0</v>
      </c>
      <c r="V81" s="72">
        <f t="shared" si="145"/>
        <v>0</v>
      </c>
      <c r="W81" s="18">
        <f t="shared" si="138"/>
        <v>0</v>
      </c>
      <c r="X81" s="18">
        <f t="shared" si="134"/>
        <v>0</v>
      </c>
      <c r="Y81" s="18">
        <f t="shared" si="135"/>
        <v>0.52390776086030455</v>
      </c>
      <c r="Z81" s="16">
        <f t="shared" si="136"/>
        <v>177.89248001066704</v>
      </c>
      <c r="AA81" s="16">
        <f t="shared" si="137"/>
        <v>29.988765334912959</v>
      </c>
      <c r="AB81" s="16">
        <f t="shared" si="126"/>
        <v>0</v>
      </c>
      <c r="AC81" s="16">
        <f t="shared" si="127"/>
        <v>0</v>
      </c>
      <c r="AD81" s="16">
        <f t="shared" si="128"/>
        <v>177.89248001066704</v>
      </c>
      <c r="AE81" s="35">
        <f t="shared" si="129"/>
        <v>29.988765334912959</v>
      </c>
      <c r="AF81" s="16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F81" s="52">
        <f t="shared" si="139"/>
        <v>3721</v>
      </c>
      <c r="CG81" s="78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3"/>
      <c r="CX81" s="73"/>
      <c r="CY81" s="73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  <c r="DS81" s="80"/>
      <c r="DT81" s="80"/>
      <c r="DU81" s="80"/>
      <c r="DV81" s="80"/>
      <c r="DW81" s="80"/>
      <c r="DX81" s="80"/>
      <c r="DY81" s="80"/>
      <c r="DZ81" s="80">
        <f t="shared" si="140"/>
        <v>0</v>
      </c>
      <c r="EA81" s="80">
        <f t="shared" si="141"/>
        <v>0</v>
      </c>
      <c r="EB81" s="80">
        <f t="shared" si="142"/>
        <v>0</v>
      </c>
      <c r="EC81" s="80">
        <f t="shared" si="143"/>
        <v>0</v>
      </c>
    </row>
    <row r="82" spans="1:133" ht="10" customHeight="1">
      <c r="G82" s="64"/>
      <c r="H82" s="302"/>
      <c r="I82" s="9">
        <v>3743</v>
      </c>
      <c r="J82" s="126" t="s">
        <v>70</v>
      </c>
      <c r="K82" s="7">
        <v>39101</v>
      </c>
      <c r="L82" s="7"/>
      <c r="M82" s="16">
        <v>185</v>
      </c>
      <c r="N82" s="16">
        <v>37</v>
      </c>
      <c r="O82" s="31">
        <f t="shared" si="144"/>
        <v>0.97368421052631582</v>
      </c>
      <c r="P82" s="135">
        <v>179.65179870024213</v>
      </c>
      <c r="Q82" s="135">
        <v>31.290853902663475</v>
      </c>
      <c r="R82" s="135">
        <v>0.44071599474384643</v>
      </c>
      <c r="S82" s="135">
        <v>4.6041500784971969</v>
      </c>
      <c r="T82" s="101">
        <f t="shared" si="132"/>
        <v>107.30862758161227</v>
      </c>
      <c r="U82" s="157">
        <f t="shared" si="133"/>
        <v>4.4711928159005118E-3</v>
      </c>
      <c r="V82" s="72">
        <f t="shared" si="145"/>
        <v>0.4292345103264491</v>
      </c>
      <c r="W82" s="18">
        <f t="shared" si="138"/>
        <v>5.5800486342438378E-3</v>
      </c>
      <c r="X82" s="18">
        <f t="shared" si="134"/>
        <v>3.1802386612225233E-4</v>
      </c>
      <c r="Y82" s="18">
        <f t="shared" si="135"/>
        <v>0.44103401860996866</v>
      </c>
      <c r="Z82" s="16">
        <f t="shared" si="136"/>
        <v>179.20591003932037</v>
      </c>
      <c r="AA82" s="16">
        <f t="shared" si="137"/>
        <v>31.285273854029231</v>
      </c>
      <c r="AB82" s="16">
        <f t="shared" si="126"/>
        <v>179.20591003932037</v>
      </c>
      <c r="AC82" s="16">
        <f t="shared" si="127"/>
        <v>31.285273854029231</v>
      </c>
      <c r="AD82" s="16">
        <f t="shared" si="128"/>
        <v>0</v>
      </c>
      <c r="AE82" s="35">
        <f t="shared" si="129"/>
        <v>0</v>
      </c>
      <c r="AF82" s="16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 t="s">
        <v>81</v>
      </c>
      <c r="CB82" s="9" t="s">
        <v>81</v>
      </c>
      <c r="CC82" s="9" t="s">
        <v>81</v>
      </c>
      <c r="CD82" s="9"/>
      <c r="CF82" s="52">
        <f t="shared" si="139"/>
        <v>3743</v>
      </c>
      <c r="CG82" s="78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  <c r="DS82" s="80"/>
      <c r="DT82" s="80"/>
      <c r="DU82" s="80"/>
      <c r="DV82" s="80"/>
      <c r="DW82" s="80"/>
      <c r="DX82" s="80"/>
      <c r="DY82" s="80"/>
      <c r="DZ82" s="80">
        <f t="shared" si="140"/>
        <v>0</v>
      </c>
      <c r="EA82" s="80">
        <f t="shared" si="141"/>
        <v>0</v>
      </c>
      <c r="EB82" s="80">
        <f t="shared" si="142"/>
        <v>0</v>
      </c>
      <c r="EC82" s="80">
        <f t="shared" si="143"/>
        <v>107.30862758161227</v>
      </c>
    </row>
    <row r="83" spans="1:133" ht="10" customHeight="1">
      <c r="A83" s="136"/>
      <c r="B83" s="136"/>
      <c r="C83" s="136"/>
      <c r="D83" s="136"/>
      <c r="E83" s="136"/>
      <c r="F83" s="136"/>
      <c r="G83" s="136"/>
      <c r="H83" s="302"/>
      <c r="I83" s="9">
        <v>3748</v>
      </c>
      <c r="J83" s="126" t="s">
        <v>70</v>
      </c>
      <c r="K83" s="7">
        <v>39101</v>
      </c>
      <c r="L83" s="7"/>
      <c r="M83" s="16">
        <v>185</v>
      </c>
      <c r="N83" s="16">
        <v>37</v>
      </c>
      <c r="O83" s="31">
        <f t="shared" si="144"/>
        <v>0.97368421052631582</v>
      </c>
      <c r="P83" s="135">
        <v>182.93086365387819</v>
      </c>
      <c r="Q83" s="135">
        <v>34.778352193902656</v>
      </c>
      <c r="R83" s="135">
        <v>0.18672470662177135</v>
      </c>
      <c r="S83" s="135">
        <v>1.7916514565301147</v>
      </c>
      <c r="T83" s="101">
        <f t="shared" si="132"/>
        <v>108.46102598267822</v>
      </c>
      <c r="U83" s="157">
        <f t="shared" si="133"/>
        <v>4.5192094159449258E-3</v>
      </c>
      <c r="V83" s="72">
        <f t="shared" si="145"/>
        <v>0.43384410393071288</v>
      </c>
      <c r="W83" s="18">
        <f t="shared" si="138"/>
        <v>5.6399733510992672E-3</v>
      </c>
      <c r="X83" s="18">
        <f t="shared" si="134"/>
        <v>3.2143873489909325E-4</v>
      </c>
      <c r="Y83" s="18">
        <f t="shared" si="135"/>
        <v>0.18704614535667044</v>
      </c>
      <c r="Z83" s="16">
        <f t="shared" si="136"/>
        <v>182.73891073170606</v>
      </c>
      <c r="AA83" s="16">
        <f t="shared" si="137"/>
        <v>34.772712220551554</v>
      </c>
      <c r="AB83" s="16">
        <f t="shared" si="126"/>
        <v>182.73891073170606</v>
      </c>
      <c r="AC83" s="16">
        <f t="shared" si="127"/>
        <v>34.772712220551554</v>
      </c>
      <c r="AD83" s="16">
        <f t="shared" si="128"/>
        <v>0</v>
      </c>
      <c r="AE83" s="35">
        <f t="shared" si="129"/>
        <v>0</v>
      </c>
      <c r="AF83" s="16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 t="s">
        <v>160</v>
      </c>
      <c r="CB83" s="9" t="s">
        <v>160</v>
      </c>
      <c r="CC83" s="9" t="s">
        <v>160</v>
      </c>
      <c r="CD83" s="9"/>
      <c r="CF83" s="52">
        <f t="shared" si="139"/>
        <v>3748</v>
      </c>
      <c r="CG83" s="78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  <c r="DS83" s="80"/>
      <c r="DT83" s="80"/>
      <c r="DU83" s="80"/>
      <c r="DV83" s="80"/>
      <c r="DW83" s="80"/>
      <c r="DX83" s="80"/>
      <c r="DY83" s="80"/>
      <c r="DZ83" s="80">
        <f t="shared" si="140"/>
        <v>0</v>
      </c>
      <c r="EA83" s="80">
        <f t="shared" si="141"/>
        <v>0</v>
      </c>
      <c r="EB83" s="80">
        <f t="shared" si="142"/>
        <v>0</v>
      </c>
      <c r="EC83" s="80">
        <f t="shared" si="143"/>
        <v>108.46102598267822</v>
      </c>
    </row>
    <row r="84" spans="1:133" ht="10" customHeight="1">
      <c r="G84" s="64"/>
      <c r="H84" s="302"/>
      <c r="I84" s="9">
        <v>3774</v>
      </c>
      <c r="J84" s="126" t="s">
        <v>70</v>
      </c>
      <c r="K84" s="7">
        <v>39101</v>
      </c>
      <c r="L84" s="7"/>
      <c r="M84" s="16">
        <v>190</v>
      </c>
      <c r="N84" s="16">
        <v>38</v>
      </c>
      <c r="O84" s="31">
        <f t="shared" si="144"/>
        <v>1</v>
      </c>
      <c r="P84" s="135">
        <v>183.54845556899718</v>
      </c>
      <c r="Q84" s="135">
        <v>31.12534480801434</v>
      </c>
      <c r="R84" s="135">
        <v>0.51781293091186198</v>
      </c>
      <c r="S84" s="135">
        <v>5.5440767677303722</v>
      </c>
      <c r="T84" s="101">
        <f t="shared" si="132"/>
        <v>0</v>
      </c>
      <c r="U84" s="157">
        <f t="shared" si="133"/>
        <v>0</v>
      </c>
      <c r="V84" s="72">
        <f t="shared" si="145"/>
        <v>0</v>
      </c>
      <c r="W84" s="18">
        <f t="shared" si="138"/>
        <v>0</v>
      </c>
      <c r="X84" s="18">
        <f t="shared" si="134"/>
        <v>0</v>
      </c>
      <c r="Y84" s="18">
        <f t="shared" si="135"/>
        <v>0.51781293091186198</v>
      </c>
      <c r="Z84" s="16">
        <f t="shared" si="136"/>
        <v>183.03064263808531</v>
      </c>
      <c r="AA84" s="16">
        <f t="shared" si="137"/>
        <v>31.12534480801434</v>
      </c>
      <c r="AB84" s="16">
        <f t="shared" si="126"/>
        <v>0</v>
      </c>
      <c r="AC84" s="16">
        <f t="shared" si="127"/>
        <v>0</v>
      </c>
      <c r="AD84" s="16">
        <f t="shared" si="128"/>
        <v>183.03064263808531</v>
      </c>
      <c r="AE84" s="35">
        <f t="shared" si="129"/>
        <v>31.12534480801434</v>
      </c>
      <c r="AF84" s="16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F84" s="52">
        <f t="shared" si="139"/>
        <v>3774</v>
      </c>
      <c r="CG84" s="78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>
        <f t="shared" si="140"/>
        <v>0</v>
      </c>
      <c r="EA84" s="80">
        <f t="shared" si="141"/>
        <v>0</v>
      </c>
      <c r="EB84" s="80">
        <f t="shared" si="142"/>
        <v>0</v>
      </c>
      <c r="EC84" s="80">
        <f t="shared" si="143"/>
        <v>0</v>
      </c>
    </row>
    <row r="85" spans="1:133" ht="10" customHeight="1">
      <c r="G85" s="64"/>
      <c r="H85" s="302"/>
      <c r="I85" s="9">
        <v>3810</v>
      </c>
      <c r="J85" s="126" t="s">
        <v>70</v>
      </c>
      <c r="K85" s="7">
        <v>39101</v>
      </c>
      <c r="L85" s="7"/>
      <c r="M85" s="16">
        <v>190</v>
      </c>
      <c r="N85" s="16">
        <v>38</v>
      </c>
      <c r="O85" s="31">
        <f t="shared" si="144"/>
        <v>1</v>
      </c>
      <c r="P85" s="135">
        <v>183.72569554025515</v>
      </c>
      <c r="Q85" s="135">
        <v>31.311967191774411</v>
      </c>
      <c r="R85" s="135">
        <v>0.50605376816643566</v>
      </c>
      <c r="S85" s="135">
        <v>5.3935748453432177</v>
      </c>
      <c r="T85" s="101">
        <f t="shared" si="132"/>
        <v>110.20886075949367</v>
      </c>
      <c r="U85" s="157">
        <f t="shared" si="133"/>
        <v>4.5920358649789031E-3</v>
      </c>
      <c r="V85" s="72">
        <f t="shared" si="145"/>
        <v>0.44083544303797467</v>
      </c>
      <c r="W85" s="18">
        <f t="shared" si="138"/>
        <v>5.730860759493671E-3</v>
      </c>
      <c r="X85" s="18">
        <f t="shared" si="134"/>
        <v>3.2661802590402413E-4</v>
      </c>
      <c r="Y85" s="18">
        <f t="shared" si="135"/>
        <v>0.50638038619233972</v>
      </c>
      <c r="Z85" s="16">
        <f t="shared" si="136"/>
        <v>183.21432930520203</v>
      </c>
      <c r="AA85" s="16">
        <f t="shared" si="137"/>
        <v>31.306236331014919</v>
      </c>
      <c r="AB85" s="16">
        <f t="shared" si="126"/>
        <v>183.21432930520203</v>
      </c>
      <c r="AC85" s="16">
        <f t="shared" si="127"/>
        <v>31.306236331014919</v>
      </c>
      <c r="AD85" s="16">
        <f t="shared" si="128"/>
        <v>0</v>
      </c>
      <c r="AE85" s="35">
        <f t="shared" si="129"/>
        <v>0</v>
      </c>
      <c r="AF85" s="16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 t="s">
        <v>82</v>
      </c>
      <c r="CB85" s="9" t="s">
        <v>82</v>
      </c>
      <c r="CC85" s="9" t="s">
        <v>82</v>
      </c>
      <c r="CD85" s="9"/>
      <c r="CF85" s="52">
        <f t="shared" si="139"/>
        <v>3810</v>
      </c>
      <c r="CG85" s="78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>
        <f t="shared" si="140"/>
        <v>0</v>
      </c>
      <c r="EA85" s="80">
        <f t="shared" si="141"/>
        <v>0</v>
      </c>
      <c r="EB85" s="80">
        <f t="shared" si="142"/>
        <v>0</v>
      </c>
      <c r="EC85" s="80">
        <f t="shared" si="143"/>
        <v>110.20886075949367</v>
      </c>
    </row>
    <row r="86" spans="1:133" ht="10" customHeight="1">
      <c r="G86" s="64"/>
      <c r="H86" s="302"/>
      <c r="I86" s="9">
        <v>3835</v>
      </c>
      <c r="J86" s="126" t="s">
        <v>70</v>
      </c>
      <c r="K86" s="7">
        <v>39101</v>
      </c>
      <c r="L86" s="7"/>
      <c r="M86" s="16">
        <v>195</v>
      </c>
      <c r="N86" s="16">
        <v>39</v>
      </c>
      <c r="O86" s="31">
        <f t="shared" si="144"/>
        <v>1.0263157894736843</v>
      </c>
      <c r="P86" s="135">
        <v>191.67427051157614</v>
      </c>
      <c r="Q86" s="135">
        <v>35.435730915336727</v>
      </c>
      <c r="R86" s="135">
        <v>0.29131089769805313</v>
      </c>
      <c r="S86" s="135">
        <v>2.8744105521478032</v>
      </c>
      <c r="T86" s="101">
        <f t="shared" si="132"/>
        <v>113.10909393737511</v>
      </c>
      <c r="U86" s="157">
        <f t="shared" si="133"/>
        <v>4.7128789140572962E-3</v>
      </c>
      <c r="V86" s="72">
        <f t="shared" si="145"/>
        <v>0.45243637574950041</v>
      </c>
      <c r="W86" s="18">
        <f t="shared" si="138"/>
        <v>5.8816728847435051E-3</v>
      </c>
      <c r="X86" s="18">
        <f t="shared" si="134"/>
        <v>3.3521212885683215E-4</v>
      </c>
      <c r="Y86" s="18">
        <f t="shared" si="135"/>
        <v>0.29164610982690997</v>
      </c>
      <c r="Z86" s="16">
        <f t="shared" si="136"/>
        <v>191.37750734633951</v>
      </c>
      <c r="AA86" s="16">
        <f t="shared" si="137"/>
        <v>35.429849242451986</v>
      </c>
      <c r="AB86" s="16">
        <f t="shared" si="126"/>
        <v>191.37750734633951</v>
      </c>
      <c r="AC86" s="16">
        <f t="shared" si="127"/>
        <v>35.429849242451986</v>
      </c>
      <c r="AD86" s="16">
        <f t="shared" si="128"/>
        <v>0</v>
      </c>
      <c r="AE86" s="35">
        <f t="shared" si="129"/>
        <v>0</v>
      </c>
      <c r="AF86" s="16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 t="s">
        <v>216</v>
      </c>
      <c r="CB86" s="9" t="s">
        <v>216</v>
      </c>
      <c r="CC86" s="9" t="s">
        <v>216</v>
      </c>
      <c r="CD86" s="9"/>
      <c r="CF86" s="52">
        <f t="shared" si="139"/>
        <v>3835</v>
      </c>
      <c r="CG86" s="78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>
        <f t="shared" si="140"/>
        <v>0</v>
      </c>
      <c r="EA86" s="80">
        <f t="shared" si="141"/>
        <v>0</v>
      </c>
      <c r="EB86" s="80">
        <f t="shared" si="142"/>
        <v>0</v>
      </c>
      <c r="EC86" s="80">
        <f t="shared" si="143"/>
        <v>113.10909393737511</v>
      </c>
    </row>
    <row r="87" spans="1:133" ht="10" customHeight="1">
      <c r="G87" s="64"/>
      <c r="H87" s="302"/>
      <c r="I87" s="9">
        <v>3840</v>
      </c>
      <c r="J87" s="126" t="s">
        <v>70</v>
      </c>
      <c r="K87" s="7">
        <v>39101</v>
      </c>
      <c r="L87" s="7"/>
      <c r="M87" s="16">
        <v>190</v>
      </c>
      <c r="N87" s="16">
        <v>38</v>
      </c>
      <c r="O87" s="31">
        <f t="shared" si="144"/>
        <v>1</v>
      </c>
      <c r="P87" s="135">
        <v>187.02418244653919</v>
      </c>
      <c r="Q87" s="135">
        <v>34.8093211712848</v>
      </c>
      <c r="R87" s="135">
        <v>0.26251758086287258</v>
      </c>
      <c r="S87" s="135">
        <v>2.5731280876735503</v>
      </c>
      <c r="T87" s="101">
        <f t="shared" si="132"/>
        <v>110.20886075949367</v>
      </c>
      <c r="U87" s="157">
        <f t="shared" si="133"/>
        <v>4.5920358649789031E-3</v>
      </c>
      <c r="V87" s="72">
        <f t="shared" si="145"/>
        <v>0.44083544303797467</v>
      </c>
      <c r="W87" s="18">
        <f t="shared" si="138"/>
        <v>5.730860759493671E-3</v>
      </c>
      <c r="X87" s="18">
        <f t="shared" si="134"/>
        <v>3.2661802590402413E-4</v>
      </c>
      <c r="Y87" s="18">
        <f t="shared" si="135"/>
        <v>0.26284419888877658</v>
      </c>
      <c r="Z87" s="16">
        <f t="shared" si="136"/>
        <v>186.75635239878963</v>
      </c>
      <c r="AA87" s="16">
        <f t="shared" si="137"/>
        <v>34.803590310525308</v>
      </c>
      <c r="AB87" s="16">
        <f t="shared" si="126"/>
        <v>186.75635239878963</v>
      </c>
      <c r="AC87" s="16">
        <f t="shared" si="127"/>
        <v>34.803590310525308</v>
      </c>
      <c r="AD87" s="16">
        <f t="shared" si="128"/>
        <v>0</v>
      </c>
      <c r="AE87" s="35">
        <f t="shared" si="129"/>
        <v>0</v>
      </c>
      <c r="AF87" s="16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 t="s">
        <v>83</v>
      </c>
      <c r="CB87" s="9" t="s">
        <v>83</v>
      </c>
      <c r="CC87" s="9" t="s">
        <v>83</v>
      </c>
      <c r="CD87" s="9"/>
      <c r="CF87" s="52">
        <f t="shared" si="139"/>
        <v>3840</v>
      </c>
      <c r="CG87" s="78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>
        <f t="shared" si="140"/>
        <v>0</v>
      </c>
      <c r="EA87" s="80">
        <f t="shared" si="141"/>
        <v>0</v>
      </c>
      <c r="EB87" s="80">
        <f t="shared" si="142"/>
        <v>0</v>
      </c>
      <c r="EC87" s="80">
        <f t="shared" si="143"/>
        <v>110.20886075949367</v>
      </c>
    </row>
    <row r="88" spans="1:133" ht="10" customHeight="1">
      <c r="G88" s="64"/>
      <c r="H88" s="302"/>
      <c r="I88" s="9">
        <v>3851</v>
      </c>
      <c r="J88" s="126" t="s">
        <v>70</v>
      </c>
      <c r="K88" s="7">
        <v>39101</v>
      </c>
      <c r="L88" s="7"/>
      <c r="M88" s="16">
        <v>190</v>
      </c>
      <c r="N88" s="16">
        <v>38</v>
      </c>
      <c r="O88" s="31">
        <f t="shared" si="144"/>
        <v>1</v>
      </c>
      <c r="P88" s="135">
        <v>187.01050880468102</v>
      </c>
      <c r="Q88" s="135">
        <v>34.794733623364927</v>
      </c>
      <c r="R88" s="135">
        <v>0.26362724168006274</v>
      </c>
      <c r="S88" s="135">
        <v>2.5848922392218343</v>
      </c>
      <c r="T88" s="101">
        <f t="shared" si="132"/>
        <v>120.24050632911393</v>
      </c>
      <c r="U88" s="157">
        <f t="shared" si="133"/>
        <v>5.0100210970464134E-3</v>
      </c>
      <c r="V88" s="72">
        <f t="shared" si="145"/>
        <v>0.48096202531645571</v>
      </c>
      <c r="W88" s="18">
        <f t="shared" si="138"/>
        <v>6.2525063291139242E-3</v>
      </c>
      <c r="X88" s="18">
        <f t="shared" si="134"/>
        <v>3.5634401296523731E-4</v>
      </c>
      <c r="Y88" s="18">
        <f t="shared" si="135"/>
        <v>0.26398358569302799</v>
      </c>
      <c r="Z88" s="16">
        <f t="shared" si="136"/>
        <v>186.74108553848166</v>
      </c>
      <c r="AA88" s="16">
        <f t="shared" si="137"/>
        <v>34.788481117035815</v>
      </c>
      <c r="AB88" s="16">
        <f t="shared" si="126"/>
        <v>186.74108553848166</v>
      </c>
      <c r="AC88" s="16">
        <f t="shared" si="127"/>
        <v>34.788481117035815</v>
      </c>
      <c r="AD88" s="16">
        <f t="shared" si="128"/>
        <v>0</v>
      </c>
      <c r="AE88" s="35">
        <f t="shared" si="129"/>
        <v>0</v>
      </c>
      <c r="AF88" s="16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 t="s">
        <v>156</v>
      </c>
      <c r="CB88" s="9" t="s">
        <v>156</v>
      </c>
      <c r="CC88" s="9" t="s">
        <v>156</v>
      </c>
      <c r="CD88" s="9"/>
      <c r="CF88" s="52">
        <f t="shared" si="139"/>
        <v>3851</v>
      </c>
      <c r="CG88" s="78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80">
        <f t="shared" si="140"/>
        <v>0</v>
      </c>
      <c r="EA88" s="80">
        <f t="shared" si="141"/>
        <v>0</v>
      </c>
      <c r="EB88" s="80">
        <f t="shared" si="142"/>
        <v>0</v>
      </c>
      <c r="EC88" s="80">
        <f t="shared" si="143"/>
        <v>120.24050632911393</v>
      </c>
    </row>
    <row r="89" spans="1:133" ht="10" customHeight="1">
      <c r="G89" s="64"/>
      <c r="H89" s="302"/>
      <c r="I89" s="9">
        <v>3852</v>
      </c>
      <c r="J89" s="126" t="s">
        <v>70</v>
      </c>
      <c r="K89" s="7">
        <v>39101</v>
      </c>
      <c r="L89" s="7"/>
      <c r="M89" s="16">
        <v>190</v>
      </c>
      <c r="N89" s="16">
        <v>38</v>
      </c>
      <c r="O89" s="31">
        <f t="shared" si="144"/>
        <v>1</v>
      </c>
      <c r="P89" s="135">
        <v>187.92494655860094</v>
      </c>
      <c r="Q89" s="135">
        <v>35.771818054244115</v>
      </c>
      <c r="R89" s="135">
        <v>0.18750775735731551</v>
      </c>
      <c r="S89" s="135">
        <v>1.7969209239966817</v>
      </c>
      <c r="T89" s="101">
        <f t="shared" si="132"/>
        <v>111.39240506329115</v>
      </c>
      <c r="U89" s="157">
        <f t="shared" si="133"/>
        <v>4.6413502109704649E-3</v>
      </c>
      <c r="V89" s="72">
        <f t="shared" si="145"/>
        <v>0.4455696202531646</v>
      </c>
      <c r="W89" s="18">
        <f t="shared" si="138"/>
        <v>5.7924050632911393E-3</v>
      </c>
      <c r="X89" s="18">
        <f t="shared" si="134"/>
        <v>3.3012516511592426E-4</v>
      </c>
      <c r="Y89" s="18">
        <f t="shared" si="135"/>
        <v>0.18783788252243144</v>
      </c>
      <c r="Z89" s="16">
        <f t="shared" si="136"/>
        <v>187.73206928367344</v>
      </c>
      <c r="AA89" s="16">
        <f t="shared" si="137"/>
        <v>35.766025649180825</v>
      </c>
      <c r="AB89" s="16">
        <f t="shared" si="126"/>
        <v>187.73206928367344</v>
      </c>
      <c r="AC89" s="16">
        <f t="shared" si="127"/>
        <v>35.766025649180825</v>
      </c>
      <c r="AD89" s="16">
        <f t="shared" si="128"/>
        <v>0</v>
      </c>
      <c r="AE89" s="35">
        <f t="shared" si="129"/>
        <v>0</v>
      </c>
      <c r="AF89" s="16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 t="s">
        <v>162</v>
      </c>
      <c r="CB89" s="9" t="s">
        <v>162</v>
      </c>
      <c r="CC89" s="9" t="s">
        <v>162</v>
      </c>
      <c r="CD89" s="9"/>
      <c r="CF89" s="52">
        <f t="shared" si="139"/>
        <v>3852</v>
      </c>
      <c r="CG89" s="78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80">
        <f t="shared" si="140"/>
        <v>0</v>
      </c>
      <c r="EA89" s="80">
        <f t="shared" si="141"/>
        <v>0</v>
      </c>
      <c r="EB89" s="80">
        <f t="shared" si="142"/>
        <v>0</v>
      </c>
      <c r="EC89" s="80">
        <f t="shared" si="143"/>
        <v>111.39240506329115</v>
      </c>
    </row>
    <row r="90" spans="1:133" ht="10" customHeight="1">
      <c r="G90" s="64"/>
      <c r="H90" s="302"/>
      <c r="I90" s="9">
        <v>3853</v>
      </c>
      <c r="J90" s="126" t="s">
        <v>70</v>
      </c>
      <c r="K90" s="7">
        <v>39101</v>
      </c>
      <c r="L90" s="7"/>
      <c r="M90" s="16">
        <v>190</v>
      </c>
      <c r="N90" s="16">
        <v>38</v>
      </c>
      <c r="O90" s="31">
        <f t="shared" si="144"/>
        <v>1</v>
      </c>
      <c r="P90" s="135">
        <v>186.40846228471088</v>
      </c>
      <c r="Q90" s="135">
        <v>34.153153411876673</v>
      </c>
      <c r="R90" s="135">
        <v>0.31163779568723099</v>
      </c>
      <c r="S90" s="135">
        <v>3.1022956355833253</v>
      </c>
      <c r="T90" s="101">
        <f t="shared" si="132"/>
        <v>111.39240506329115</v>
      </c>
      <c r="U90" s="157">
        <f t="shared" si="133"/>
        <v>4.6413502109704649E-3</v>
      </c>
      <c r="V90" s="72">
        <f t="shared" si="145"/>
        <v>0.4455696202531646</v>
      </c>
      <c r="W90" s="18">
        <f t="shared" si="138"/>
        <v>5.7924050632911393E-3</v>
      </c>
      <c r="X90" s="18">
        <f t="shared" si="134"/>
        <v>3.3012516511592426E-4</v>
      </c>
      <c r="Y90" s="18">
        <f t="shared" si="135"/>
        <v>0.31196792085234692</v>
      </c>
      <c r="Z90" s="16">
        <f t="shared" si="136"/>
        <v>186.09145497145349</v>
      </c>
      <c r="AA90" s="16">
        <f t="shared" si="137"/>
        <v>34.147361006813384</v>
      </c>
      <c r="AB90" s="16">
        <f t="shared" si="126"/>
        <v>186.09145497145349</v>
      </c>
      <c r="AC90" s="16">
        <f t="shared" si="127"/>
        <v>34.147361006813384</v>
      </c>
      <c r="AD90" s="16">
        <f t="shared" si="128"/>
        <v>0</v>
      </c>
      <c r="AE90" s="35">
        <f t="shared" si="129"/>
        <v>0</v>
      </c>
      <c r="AF90" s="16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 t="s">
        <v>147</v>
      </c>
      <c r="CB90" s="9" t="s">
        <v>147</v>
      </c>
      <c r="CC90" s="9" t="s">
        <v>147</v>
      </c>
      <c r="CD90" s="9"/>
      <c r="CF90" s="52">
        <f t="shared" si="139"/>
        <v>3853</v>
      </c>
      <c r="CG90" s="78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>
        <f t="shared" si="140"/>
        <v>0</v>
      </c>
      <c r="EA90" s="80">
        <f t="shared" si="141"/>
        <v>0</v>
      </c>
      <c r="EB90" s="80">
        <f t="shared" si="142"/>
        <v>0</v>
      </c>
      <c r="EC90" s="80">
        <f t="shared" si="143"/>
        <v>111.39240506329115</v>
      </c>
    </row>
    <row r="91" spans="1:133" ht="10" customHeight="1">
      <c r="G91" s="64"/>
      <c r="H91" s="302"/>
      <c r="I91" s="9">
        <v>3854</v>
      </c>
      <c r="J91" s="126" t="s">
        <v>70</v>
      </c>
      <c r="K91" s="7">
        <v>39101</v>
      </c>
      <c r="L91" s="7"/>
      <c r="M91" s="16">
        <v>190</v>
      </c>
      <c r="N91" s="16">
        <v>38</v>
      </c>
      <c r="O91" s="31">
        <f t="shared" si="144"/>
        <v>1</v>
      </c>
      <c r="P91" s="135">
        <v>183.37610282206882</v>
      </c>
      <c r="Q91" s="135">
        <v>30.944004191593734</v>
      </c>
      <c r="R91" s="135">
        <v>0.52912281793023164</v>
      </c>
      <c r="S91" s="135">
        <v>5.6903192003276333</v>
      </c>
      <c r="T91" s="101">
        <f t="shared" si="132"/>
        <v>110.20886075949367</v>
      </c>
      <c r="U91" s="157">
        <f t="shared" si="133"/>
        <v>4.5920358649789031E-3</v>
      </c>
      <c r="V91" s="72">
        <f t="shared" si="145"/>
        <v>0.44083544303797467</v>
      </c>
      <c r="W91" s="18">
        <f t="shared" si="138"/>
        <v>5.730860759493671E-3</v>
      </c>
      <c r="X91" s="18">
        <f t="shared" si="134"/>
        <v>3.2661802590402413E-4</v>
      </c>
      <c r="Y91" s="18">
        <f t="shared" si="135"/>
        <v>0.52944943595613569</v>
      </c>
      <c r="Z91" s="16">
        <f t="shared" si="136"/>
        <v>182.84166753725191</v>
      </c>
      <c r="AA91" s="16">
        <f t="shared" si="137"/>
        <v>30.938273330834242</v>
      </c>
      <c r="AB91" s="16">
        <f t="shared" si="126"/>
        <v>182.84166753725191</v>
      </c>
      <c r="AC91" s="16">
        <f t="shared" si="127"/>
        <v>30.938273330834242</v>
      </c>
      <c r="AD91" s="16">
        <f t="shared" si="128"/>
        <v>0</v>
      </c>
      <c r="AE91" s="35">
        <f t="shared" si="129"/>
        <v>0</v>
      </c>
      <c r="AF91" s="16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 t="s">
        <v>84</v>
      </c>
      <c r="CB91" s="9" t="s">
        <v>84</v>
      </c>
      <c r="CC91" s="9" t="s">
        <v>84</v>
      </c>
      <c r="CD91" s="9"/>
      <c r="CF91" s="52">
        <f t="shared" si="139"/>
        <v>3854</v>
      </c>
      <c r="CG91" s="78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>
        <f t="shared" si="140"/>
        <v>0</v>
      </c>
      <c r="EA91" s="80">
        <f t="shared" si="141"/>
        <v>0</v>
      </c>
      <c r="EB91" s="80">
        <f t="shared" si="142"/>
        <v>0</v>
      </c>
      <c r="EC91" s="80">
        <f t="shared" si="143"/>
        <v>110.20886075949367</v>
      </c>
    </row>
    <row r="92" spans="1:133" ht="10" customHeight="1">
      <c r="G92" s="64"/>
      <c r="H92" s="302"/>
      <c r="I92" s="9">
        <v>3855</v>
      </c>
      <c r="J92" s="126" t="s">
        <v>70</v>
      </c>
      <c r="K92" s="7">
        <v>39101</v>
      </c>
      <c r="L92" s="7"/>
      <c r="M92" s="16">
        <v>190</v>
      </c>
      <c r="N92" s="16">
        <v>38</v>
      </c>
      <c r="O92" s="31">
        <f t="shared" si="144"/>
        <v>1</v>
      </c>
      <c r="P92" s="135">
        <v>183.80169664998337</v>
      </c>
      <c r="Q92" s="135">
        <v>31.392034570824187</v>
      </c>
      <c r="R92" s="135">
        <v>0.50097128329467344</v>
      </c>
      <c r="S92" s="135">
        <v>5.3290043783675918</v>
      </c>
      <c r="T92" s="101">
        <f t="shared" si="132"/>
        <v>0</v>
      </c>
      <c r="U92" s="157">
        <f t="shared" si="133"/>
        <v>0</v>
      </c>
      <c r="V92" s="72">
        <f t="shared" si="145"/>
        <v>0</v>
      </c>
      <c r="W92" s="18">
        <f t="shared" si="138"/>
        <v>0</v>
      </c>
      <c r="X92" s="18">
        <f t="shared" si="134"/>
        <v>0</v>
      </c>
      <c r="Y92" s="18">
        <f t="shared" si="135"/>
        <v>0.50097128329467344</v>
      </c>
      <c r="Z92" s="16">
        <f t="shared" si="136"/>
        <v>183.30072536668871</v>
      </c>
      <c r="AA92" s="16">
        <f t="shared" si="137"/>
        <v>31.392034570824187</v>
      </c>
      <c r="AB92" s="16">
        <f t="shared" si="126"/>
        <v>0</v>
      </c>
      <c r="AC92" s="16">
        <f t="shared" si="127"/>
        <v>0</v>
      </c>
      <c r="AD92" s="16">
        <f t="shared" si="128"/>
        <v>183.30072536668871</v>
      </c>
      <c r="AE92" s="35">
        <f t="shared" si="129"/>
        <v>31.392034570824187</v>
      </c>
      <c r="AF92" s="16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F92" s="52">
        <f t="shared" si="139"/>
        <v>3855</v>
      </c>
      <c r="CG92" s="78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>
        <f t="shared" si="140"/>
        <v>0</v>
      </c>
      <c r="EA92" s="80">
        <f t="shared" si="141"/>
        <v>0</v>
      </c>
      <c r="EB92" s="80">
        <f t="shared" si="142"/>
        <v>0</v>
      </c>
      <c r="EC92" s="80">
        <f t="shared" si="143"/>
        <v>0</v>
      </c>
    </row>
    <row r="93" spans="1:133" ht="10" customHeight="1">
      <c r="G93" s="64"/>
      <c r="H93" s="302"/>
      <c r="I93" s="9">
        <v>3856</v>
      </c>
      <c r="J93" s="126" t="s">
        <v>70</v>
      </c>
      <c r="K93" s="7">
        <v>39101</v>
      </c>
      <c r="L93" s="7"/>
      <c r="M93" s="16">
        <v>190</v>
      </c>
      <c r="N93" s="16">
        <v>38</v>
      </c>
      <c r="O93" s="31">
        <f t="shared" si="144"/>
        <v>1</v>
      </c>
      <c r="P93" s="135">
        <v>187.41409385245038</v>
      </c>
      <c r="Q93" s="135">
        <v>35.225587553344866</v>
      </c>
      <c r="R93" s="135">
        <v>0.23051183945866691</v>
      </c>
      <c r="S93" s="135">
        <v>2.2374293924638158</v>
      </c>
      <c r="T93" s="101">
        <f t="shared" si="132"/>
        <v>153.15189873417722</v>
      </c>
      <c r="U93" s="157">
        <f t="shared" si="133"/>
        <v>6.3813291139240514E-3</v>
      </c>
      <c r="V93" s="72">
        <f t="shared" si="145"/>
        <v>0.61260759493670891</v>
      </c>
      <c r="W93" s="18">
        <f t="shared" si="138"/>
        <v>7.9638987341772143E-3</v>
      </c>
      <c r="X93" s="18">
        <f t="shared" si="134"/>
        <v>4.5386298186219645E-4</v>
      </c>
      <c r="Y93" s="18">
        <f t="shared" si="135"/>
        <v>0.23096570244052911</v>
      </c>
      <c r="Z93" s="16">
        <f t="shared" si="136"/>
        <v>187.17619955811111</v>
      </c>
      <c r="AA93" s="16">
        <f t="shared" si="137"/>
        <v>35.217623654610691</v>
      </c>
      <c r="AB93" s="16">
        <f t="shared" si="126"/>
        <v>187.17619955811111</v>
      </c>
      <c r="AC93" s="16">
        <f t="shared" si="127"/>
        <v>35.217623654610691</v>
      </c>
      <c r="AD93" s="16">
        <f t="shared" si="128"/>
        <v>0</v>
      </c>
      <c r="AE93" s="35">
        <f t="shared" si="129"/>
        <v>0</v>
      </c>
      <c r="AF93" s="16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 t="s">
        <v>85</v>
      </c>
      <c r="CB93" s="9" t="s">
        <v>85</v>
      </c>
      <c r="CC93" s="9" t="s">
        <v>85</v>
      </c>
      <c r="CD93" s="9"/>
      <c r="CF93" s="52">
        <f t="shared" si="139"/>
        <v>3856</v>
      </c>
      <c r="CG93" s="78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>
        <f t="shared" si="140"/>
        <v>0</v>
      </c>
      <c r="EA93" s="80">
        <f t="shared" si="141"/>
        <v>0</v>
      </c>
      <c r="EB93" s="80">
        <f t="shared" si="142"/>
        <v>0</v>
      </c>
      <c r="EC93" s="80">
        <f t="shared" si="143"/>
        <v>153.15189873417722</v>
      </c>
    </row>
    <row r="94" spans="1:133" ht="10" customHeight="1">
      <c r="G94" s="64"/>
      <c r="H94" s="302"/>
      <c r="I94" s="9">
        <v>3858</v>
      </c>
      <c r="J94" s="126" t="s">
        <v>70</v>
      </c>
      <c r="K94" s="7">
        <v>39101</v>
      </c>
      <c r="L94" s="7"/>
      <c r="M94" s="16">
        <v>190</v>
      </c>
      <c r="N94" s="16">
        <v>38</v>
      </c>
      <c r="O94" s="31">
        <f t="shared" si="144"/>
        <v>1</v>
      </c>
      <c r="P94" s="135">
        <v>183.11319143228508</v>
      </c>
      <c r="Q94" s="135">
        <v>30.667643310365523</v>
      </c>
      <c r="R94" s="135">
        <v>0.54613928019198155</v>
      </c>
      <c r="S94" s="135">
        <v>5.9131908787374821</v>
      </c>
      <c r="T94" s="101">
        <f t="shared" si="132"/>
        <v>111.39240506329115</v>
      </c>
      <c r="U94" s="157">
        <f t="shared" si="133"/>
        <v>4.6413502109704649E-3</v>
      </c>
      <c r="V94" s="72">
        <f t="shared" si="145"/>
        <v>0.4455696202531646</v>
      </c>
      <c r="W94" s="18">
        <f t="shared" si="138"/>
        <v>5.7924050632911393E-3</v>
      </c>
      <c r="X94" s="18">
        <f t="shared" si="134"/>
        <v>3.3012516511592426E-4</v>
      </c>
      <c r="Y94" s="18">
        <f t="shared" si="135"/>
        <v>0.54646940535709743</v>
      </c>
      <c r="Z94" s="16">
        <f t="shared" si="136"/>
        <v>182.56168263452292</v>
      </c>
      <c r="AA94" s="16">
        <f t="shared" si="137"/>
        <v>30.661850905302231</v>
      </c>
      <c r="AB94" s="16">
        <f t="shared" si="126"/>
        <v>182.56168263452292</v>
      </c>
      <c r="AC94" s="16">
        <f t="shared" si="127"/>
        <v>30.661850905302231</v>
      </c>
      <c r="AD94" s="16">
        <f t="shared" si="128"/>
        <v>0</v>
      </c>
      <c r="AE94" s="35">
        <f t="shared" si="129"/>
        <v>0</v>
      </c>
      <c r="AF94" s="16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 t="s">
        <v>41</v>
      </c>
      <c r="CB94" s="9" t="s">
        <v>41</v>
      </c>
      <c r="CC94" s="9" t="s">
        <v>41</v>
      </c>
      <c r="CD94" s="9"/>
      <c r="CF94" s="52">
        <f t="shared" si="139"/>
        <v>3858</v>
      </c>
      <c r="CG94" s="78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80">
        <f t="shared" si="140"/>
        <v>0</v>
      </c>
      <c r="EA94" s="80">
        <f t="shared" si="141"/>
        <v>0</v>
      </c>
      <c r="EB94" s="80">
        <f t="shared" si="142"/>
        <v>0</v>
      </c>
      <c r="EC94" s="80">
        <f t="shared" si="143"/>
        <v>111.39240506329115</v>
      </c>
    </row>
    <row r="95" spans="1:133" ht="10" customHeight="1">
      <c r="G95" s="64"/>
      <c r="H95" s="302"/>
      <c r="I95" s="9">
        <v>3862</v>
      </c>
      <c r="J95" s="126" t="s">
        <v>70</v>
      </c>
      <c r="K95" s="7">
        <v>39101</v>
      </c>
      <c r="L95" s="7"/>
      <c r="M95" s="16">
        <v>190</v>
      </c>
      <c r="N95" s="16">
        <v>38</v>
      </c>
      <c r="O95" s="31">
        <f t="shared" si="144"/>
        <v>1</v>
      </c>
      <c r="P95" s="135">
        <v>182.88404950415932</v>
      </c>
      <c r="Q95" s="135">
        <v>30.427039506196326</v>
      </c>
      <c r="R95" s="135">
        <v>0.56073924591814051</v>
      </c>
      <c r="S95" s="135">
        <v>6.1072262046803809</v>
      </c>
      <c r="T95" s="101">
        <f t="shared" si="132"/>
        <v>111.39240506329115</v>
      </c>
      <c r="U95" s="157">
        <f t="shared" si="133"/>
        <v>4.6413502109704649E-3</v>
      </c>
      <c r="V95" s="72">
        <f t="shared" si="145"/>
        <v>0.4455696202531646</v>
      </c>
      <c r="W95" s="18">
        <f t="shared" si="138"/>
        <v>5.7924050632911393E-3</v>
      </c>
      <c r="X95" s="18">
        <f t="shared" si="134"/>
        <v>3.3012516511592426E-4</v>
      </c>
      <c r="Y95" s="18">
        <f t="shared" si="135"/>
        <v>0.56106937108325639</v>
      </c>
      <c r="Z95" s="16">
        <f t="shared" si="136"/>
        <v>182.31794074067102</v>
      </c>
      <c r="AA95" s="16">
        <f t="shared" si="137"/>
        <v>30.421247101133034</v>
      </c>
      <c r="AB95" s="16">
        <f t="shared" si="126"/>
        <v>182.31794074067102</v>
      </c>
      <c r="AC95" s="16">
        <f t="shared" si="127"/>
        <v>30.421247101133034</v>
      </c>
      <c r="AD95" s="16">
        <f t="shared" si="128"/>
        <v>0</v>
      </c>
      <c r="AE95" s="35">
        <f t="shared" si="129"/>
        <v>0</v>
      </c>
      <c r="AF95" s="16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 t="s">
        <v>158</v>
      </c>
      <c r="CB95" s="9" t="s">
        <v>158</v>
      </c>
      <c r="CC95" s="9" t="s">
        <v>158</v>
      </c>
      <c r="CD95" s="9"/>
      <c r="CF95" s="52">
        <f t="shared" si="139"/>
        <v>3862</v>
      </c>
      <c r="CG95" s="78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3"/>
      <c r="CS95" s="73"/>
      <c r="CT95" s="73"/>
      <c r="CU95" s="73"/>
      <c r="CV95" s="73"/>
      <c r="CW95" s="73"/>
      <c r="CX95" s="73"/>
      <c r="CY95" s="73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80">
        <f t="shared" si="140"/>
        <v>0</v>
      </c>
      <c r="EA95" s="80">
        <f t="shared" si="141"/>
        <v>0</v>
      </c>
      <c r="EB95" s="80">
        <f t="shared" si="142"/>
        <v>0</v>
      </c>
      <c r="EC95" s="80">
        <f t="shared" si="143"/>
        <v>111.39240506329115</v>
      </c>
    </row>
    <row r="96" spans="1:133" ht="10" customHeight="1">
      <c r="G96" s="64"/>
      <c r="H96" s="302"/>
      <c r="I96" s="9">
        <v>3864</v>
      </c>
      <c r="J96" s="126" t="s">
        <v>70</v>
      </c>
      <c r="K96" s="7">
        <v>39101</v>
      </c>
      <c r="L96" s="7"/>
      <c r="M96" s="16">
        <v>195</v>
      </c>
      <c r="N96" s="16">
        <v>39</v>
      </c>
      <c r="O96" s="31">
        <f t="shared" si="144"/>
        <v>1.0263157894736843</v>
      </c>
      <c r="P96" s="135">
        <v>188.81441855022294</v>
      </c>
      <c r="Q96" s="135">
        <v>32.403480114115766</v>
      </c>
      <c r="R96" s="135">
        <v>0.50230492532857585</v>
      </c>
      <c r="S96" s="135">
        <v>5.3197741015195437</v>
      </c>
      <c r="T96" s="101">
        <f t="shared" si="132"/>
        <v>0</v>
      </c>
      <c r="U96" s="157">
        <f t="shared" si="133"/>
        <v>0</v>
      </c>
      <c r="V96" s="72">
        <f t="shared" si="145"/>
        <v>0</v>
      </c>
      <c r="W96" s="18">
        <f t="shared" si="138"/>
        <v>0</v>
      </c>
      <c r="X96" s="18">
        <f t="shared" si="134"/>
        <v>0</v>
      </c>
      <c r="Y96" s="18">
        <f t="shared" si="135"/>
        <v>0.50230492532857585</v>
      </c>
      <c r="Z96" s="16">
        <f t="shared" si="136"/>
        <v>188.31211362489435</v>
      </c>
      <c r="AA96" s="16">
        <f t="shared" si="137"/>
        <v>32.403480114115766</v>
      </c>
      <c r="AB96" s="16">
        <f t="shared" si="126"/>
        <v>0</v>
      </c>
      <c r="AC96" s="16">
        <f t="shared" si="127"/>
        <v>0</v>
      </c>
      <c r="AD96" s="16">
        <f t="shared" si="128"/>
        <v>188.31211362489435</v>
      </c>
      <c r="AE96" s="35">
        <f t="shared" si="129"/>
        <v>32.403480114115766</v>
      </c>
      <c r="AF96" s="16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F96" s="52">
        <f t="shared" si="139"/>
        <v>3864</v>
      </c>
      <c r="CG96" s="78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3"/>
      <c r="CX96" s="73"/>
      <c r="CY96" s="73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0"/>
      <c r="DW96" s="80"/>
      <c r="DX96" s="80"/>
      <c r="DY96" s="80"/>
      <c r="DZ96" s="80">
        <f t="shared" si="140"/>
        <v>0</v>
      </c>
      <c r="EA96" s="80">
        <f t="shared" si="141"/>
        <v>0</v>
      </c>
      <c r="EB96" s="80">
        <f t="shared" si="142"/>
        <v>0</v>
      </c>
      <c r="EC96" s="80">
        <f t="shared" si="143"/>
        <v>0</v>
      </c>
    </row>
    <row r="97" spans="7:133" ht="10" customHeight="1">
      <c r="G97" s="64"/>
      <c r="H97" s="302"/>
      <c r="I97" s="9">
        <v>3865</v>
      </c>
      <c r="J97" s="126" t="s">
        <v>70</v>
      </c>
      <c r="K97" s="7">
        <v>39101</v>
      </c>
      <c r="L97" s="7"/>
      <c r="M97" s="16">
        <v>190</v>
      </c>
      <c r="N97" s="16">
        <v>38</v>
      </c>
      <c r="O97" s="31">
        <f t="shared" si="144"/>
        <v>1</v>
      </c>
      <c r="P97" s="135">
        <v>187.62826874944676</v>
      </c>
      <c r="Q97" s="135">
        <v>35.454478632059448</v>
      </c>
      <c r="R97" s="135">
        <v>0.21263108309290796</v>
      </c>
      <c r="S97" s="135">
        <v>2.0528398128552845</v>
      </c>
      <c r="T97" s="101">
        <f t="shared" si="132"/>
        <v>110.20886075949367</v>
      </c>
      <c r="U97" s="157">
        <f t="shared" si="133"/>
        <v>4.5920358649789031E-3</v>
      </c>
      <c r="V97" s="72">
        <f t="shared" si="145"/>
        <v>0.44083544303797467</v>
      </c>
      <c r="W97" s="18">
        <f t="shared" si="138"/>
        <v>5.730860759493671E-3</v>
      </c>
      <c r="X97" s="18">
        <f t="shared" si="134"/>
        <v>3.2661802590402413E-4</v>
      </c>
      <c r="Y97" s="18">
        <f t="shared" si="135"/>
        <v>0.21295770111881199</v>
      </c>
      <c r="Z97" s="16">
        <f t="shared" si="136"/>
        <v>187.41032519946717</v>
      </c>
      <c r="AA97" s="16">
        <f t="shared" si="137"/>
        <v>35.448747771299956</v>
      </c>
      <c r="AB97" s="16">
        <f t="shared" si="126"/>
        <v>187.41032519946717</v>
      </c>
      <c r="AC97" s="16">
        <f t="shared" si="127"/>
        <v>35.448747771299956</v>
      </c>
      <c r="AD97" s="16">
        <f t="shared" si="128"/>
        <v>0</v>
      </c>
      <c r="AE97" s="35">
        <f t="shared" si="129"/>
        <v>0</v>
      </c>
      <c r="AF97" s="16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 t="s">
        <v>86</v>
      </c>
      <c r="CB97" s="9" t="s">
        <v>86</v>
      </c>
      <c r="CC97" s="9" t="s">
        <v>86</v>
      </c>
      <c r="CD97" s="9"/>
      <c r="CF97" s="52">
        <f t="shared" si="139"/>
        <v>3865</v>
      </c>
      <c r="CG97" s="78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3"/>
      <c r="CS97" s="73"/>
      <c r="CT97" s="73"/>
      <c r="CU97" s="73"/>
      <c r="CV97" s="73"/>
      <c r="CW97" s="73"/>
      <c r="CX97" s="73"/>
      <c r="CY97" s="73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>
        <f t="shared" si="140"/>
        <v>0</v>
      </c>
      <c r="EA97" s="80">
        <f t="shared" si="141"/>
        <v>0</v>
      </c>
      <c r="EB97" s="80">
        <f t="shared" si="142"/>
        <v>0</v>
      </c>
      <c r="EC97" s="80">
        <f t="shared" si="143"/>
        <v>110.20886075949367</v>
      </c>
    </row>
    <row r="98" spans="7:133" ht="10" customHeight="1">
      <c r="G98" s="64"/>
      <c r="H98" s="302"/>
      <c r="I98" s="9">
        <v>3866</v>
      </c>
      <c r="J98" s="126" t="s">
        <v>70</v>
      </c>
      <c r="K98" s="7">
        <v>39101</v>
      </c>
      <c r="L98" s="7"/>
      <c r="M98" s="16">
        <v>195</v>
      </c>
      <c r="N98" s="16">
        <v>39</v>
      </c>
      <c r="O98" s="31">
        <f t="shared" si="144"/>
        <v>1.0263157894736843</v>
      </c>
      <c r="P98" s="135">
        <v>192.62233711193227</v>
      </c>
      <c r="Q98" s="135">
        <v>36.447882388980197</v>
      </c>
      <c r="R98" s="135">
        <v>0.21347560799703569</v>
      </c>
      <c r="S98" s="135">
        <v>2.058159363725645</v>
      </c>
      <c r="T98" s="101">
        <f t="shared" si="132"/>
        <v>123.4047301798801</v>
      </c>
      <c r="U98" s="157">
        <f t="shared" si="133"/>
        <v>5.1418637574950042E-3</v>
      </c>
      <c r="V98" s="72">
        <f t="shared" si="145"/>
        <v>0.4936189207195204</v>
      </c>
      <c r="W98" s="18">
        <f t="shared" si="138"/>
        <v>6.4170459693537654E-3</v>
      </c>
      <c r="X98" s="18">
        <f t="shared" si="134"/>
        <v>3.6572016781810657E-4</v>
      </c>
      <c r="Y98" s="18">
        <f t="shared" si="135"/>
        <v>0.21384132816485379</v>
      </c>
      <c r="Z98" s="16">
        <f t="shared" si="136"/>
        <v>192.40291295377409</v>
      </c>
      <c r="AA98" s="16">
        <f t="shared" si="137"/>
        <v>36.44146534301084</v>
      </c>
      <c r="AB98" s="16">
        <f t="shared" si="126"/>
        <v>192.40291295377409</v>
      </c>
      <c r="AC98" s="16">
        <f t="shared" si="127"/>
        <v>36.44146534301084</v>
      </c>
      <c r="AD98" s="16">
        <f t="shared" si="128"/>
        <v>0</v>
      </c>
      <c r="AE98" s="35">
        <f t="shared" si="129"/>
        <v>0</v>
      </c>
      <c r="AF98" s="16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 t="s">
        <v>161</v>
      </c>
      <c r="CB98" s="9" t="s">
        <v>161</v>
      </c>
      <c r="CC98" s="9" t="s">
        <v>161</v>
      </c>
      <c r="CD98" s="9"/>
      <c r="CF98" s="52">
        <f t="shared" si="139"/>
        <v>3866</v>
      </c>
      <c r="CG98" s="78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3"/>
      <c r="CS98" s="73"/>
      <c r="CT98" s="73"/>
      <c r="CU98" s="73"/>
      <c r="CV98" s="73"/>
      <c r="CW98" s="73"/>
      <c r="CX98" s="73"/>
      <c r="CY98" s="73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>
        <f t="shared" si="140"/>
        <v>0</v>
      </c>
      <c r="EA98" s="80">
        <f t="shared" si="141"/>
        <v>0</v>
      </c>
      <c r="EB98" s="80">
        <f t="shared" si="142"/>
        <v>0</v>
      </c>
      <c r="EC98" s="80">
        <f t="shared" si="143"/>
        <v>123.4047301798801</v>
      </c>
    </row>
    <row r="99" spans="7:133" ht="10" customHeight="1">
      <c r="G99" s="64"/>
      <c r="H99" s="302"/>
      <c r="I99" s="9">
        <v>3868</v>
      </c>
      <c r="J99" s="126" t="s">
        <v>70</v>
      </c>
      <c r="K99" s="7">
        <v>39101</v>
      </c>
      <c r="L99" s="7"/>
      <c r="M99" s="16">
        <v>190</v>
      </c>
      <c r="N99" s="16">
        <v>38</v>
      </c>
      <c r="O99" s="31">
        <f t="shared" si="144"/>
        <v>1</v>
      </c>
      <c r="P99" s="135">
        <v>186.43779628869538</v>
      </c>
      <c r="Q99" s="135">
        <v>34.184381367053533</v>
      </c>
      <c r="R99" s="135">
        <v>0.30933673610346624</v>
      </c>
      <c r="S99" s="135">
        <v>3.0771118007632778</v>
      </c>
      <c r="T99" s="101">
        <f t="shared" si="132"/>
        <v>110.20886075949367</v>
      </c>
      <c r="U99" s="157">
        <f t="shared" si="133"/>
        <v>4.5920358649789031E-3</v>
      </c>
      <c r="V99" s="72">
        <f t="shared" si="145"/>
        <v>0.44083544303797467</v>
      </c>
      <c r="W99" s="18">
        <f t="shared" si="138"/>
        <v>5.730860759493671E-3</v>
      </c>
      <c r="X99" s="18">
        <f t="shared" si="134"/>
        <v>3.2661802590402413E-4</v>
      </c>
      <c r="Y99" s="18">
        <f t="shared" si="135"/>
        <v>0.30966335412937024</v>
      </c>
      <c r="Z99" s="16">
        <f t="shared" si="136"/>
        <v>186.12314708570523</v>
      </c>
      <c r="AA99" s="16">
        <f t="shared" si="137"/>
        <v>34.178650506294041</v>
      </c>
      <c r="AB99" s="16">
        <f t="shared" si="126"/>
        <v>186.12314708570523</v>
      </c>
      <c r="AC99" s="16">
        <f t="shared" si="127"/>
        <v>34.178650506294041</v>
      </c>
      <c r="AD99" s="16">
        <f t="shared" si="128"/>
        <v>0</v>
      </c>
      <c r="AE99" s="35">
        <f t="shared" si="129"/>
        <v>0</v>
      </c>
      <c r="AF99" s="16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 t="s">
        <v>87</v>
      </c>
      <c r="CB99" s="9" t="s">
        <v>87</v>
      </c>
      <c r="CC99" s="9" t="s">
        <v>87</v>
      </c>
      <c r="CD99" s="9"/>
      <c r="CF99" s="52">
        <f t="shared" si="139"/>
        <v>3868</v>
      </c>
      <c r="CG99" s="78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>
        <f t="shared" si="140"/>
        <v>0</v>
      </c>
      <c r="EA99" s="80">
        <f t="shared" si="141"/>
        <v>0</v>
      </c>
      <c r="EB99" s="80">
        <f t="shared" si="142"/>
        <v>0</v>
      </c>
      <c r="EC99" s="80">
        <f t="shared" si="143"/>
        <v>110.20886075949367</v>
      </c>
    </row>
    <row r="100" spans="7:133" ht="10" customHeight="1">
      <c r="G100" s="64"/>
      <c r="H100" s="302"/>
      <c r="I100" s="9">
        <v>3870</v>
      </c>
      <c r="J100" s="126" t="s">
        <v>70</v>
      </c>
      <c r="K100" s="7">
        <v>39101</v>
      </c>
      <c r="L100" s="7"/>
      <c r="M100" s="16">
        <v>190</v>
      </c>
      <c r="N100" s="16">
        <v>38</v>
      </c>
      <c r="O100" s="31">
        <f t="shared" si="144"/>
        <v>1</v>
      </c>
      <c r="P100" s="135">
        <v>182.8664343358061</v>
      </c>
      <c r="Q100" s="135">
        <v>30.408553332538116</v>
      </c>
      <c r="R100" s="135">
        <v>0.56185276025902331</v>
      </c>
      <c r="S100" s="135">
        <v>6.1221344092434551</v>
      </c>
      <c r="T100" s="101">
        <f t="shared" si="132"/>
        <v>0</v>
      </c>
      <c r="U100" s="157">
        <f t="shared" si="133"/>
        <v>0</v>
      </c>
      <c r="V100" s="72">
        <f t="shared" si="145"/>
        <v>0</v>
      </c>
      <c r="W100" s="18">
        <f t="shared" si="138"/>
        <v>0</v>
      </c>
      <c r="X100" s="18">
        <f t="shared" si="134"/>
        <v>0</v>
      </c>
      <c r="Y100" s="18">
        <f t="shared" si="135"/>
        <v>0.56185276025902331</v>
      </c>
      <c r="Z100" s="16">
        <f t="shared" si="136"/>
        <v>182.30458157554708</v>
      </c>
      <c r="AA100" s="16">
        <f t="shared" si="137"/>
        <v>30.408553332538116</v>
      </c>
      <c r="AB100" s="16">
        <f t="shared" si="126"/>
        <v>0</v>
      </c>
      <c r="AC100" s="16">
        <f t="shared" si="127"/>
        <v>0</v>
      </c>
      <c r="AD100" s="16">
        <f t="shared" si="128"/>
        <v>182.30458157554708</v>
      </c>
      <c r="AE100" s="35">
        <f t="shared" si="129"/>
        <v>30.408553332538116</v>
      </c>
      <c r="AF100" s="16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F100" s="52">
        <f t="shared" si="139"/>
        <v>3870</v>
      </c>
      <c r="CG100" s="78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0"/>
      <c r="DW100" s="80"/>
      <c r="DX100" s="80"/>
      <c r="DY100" s="80"/>
      <c r="DZ100" s="80">
        <f t="shared" si="140"/>
        <v>0</v>
      </c>
      <c r="EA100" s="80">
        <f t="shared" si="141"/>
        <v>0</v>
      </c>
      <c r="EB100" s="80">
        <f t="shared" si="142"/>
        <v>0</v>
      </c>
      <c r="EC100" s="80">
        <f t="shared" si="143"/>
        <v>0</v>
      </c>
    </row>
    <row r="101" spans="7:133" ht="10" customHeight="1">
      <c r="G101" s="64"/>
      <c r="H101" s="302"/>
      <c r="I101" s="9">
        <v>3872</v>
      </c>
      <c r="J101" s="126" t="s">
        <v>70</v>
      </c>
      <c r="K101" s="7">
        <v>39101</v>
      </c>
      <c r="L101" s="7"/>
      <c r="M101" s="16">
        <v>195</v>
      </c>
      <c r="N101" s="16">
        <v>39</v>
      </c>
      <c r="O101" s="31">
        <f t="shared" si="144"/>
        <v>1.0263157894736843</v>
      </c>
      <c r="P101" s="135">
        <v>187.53690764965381</v>
      </c>
      <c r="Q101" s="135">
        <v>31.060017389523935</v>
      </c>
      <c r="R101" s="135">
        <v>0.58555730371310988</v>
      </c>
      <c r="S101" s="135">
        <v>6.4032117826419874</v>
      </c>
      <c r="T101" s="101">
        <f t="shared" si="132"/>
        <v>114.32378414390409</v>
      </c>
      <c r="U101" s="157">
        <f t="shared" si="133"/>
        <v>4.7634910059960039E-3</v>
      </c>
      <c r="V101" s="72">
        <f t="shared" si="145"/>
        <v>0.45729513657561638</v>
      </c>
      <c r="W101" s="18">
        <f t="shared" si="138"/>
        <v>5.9448367754830122E-3</v>
      </c>
      <c r="X101" s="18">
        <f t="shared" si="134"/>
        <v>3.3881153727670642E-4</v>
      </c>
      <c r="Y101" s="18">
        <f t="shared" si="135"/>
        <v>0.58589611525038654</v>
      </c>
      <c r="Z101" s="16">
        <f t="shared" si="136"/>
        <v>186.94583952640875</v>
      </c>
      <c r="AA101" s="16">
        <f t="shared" si="137"/>
        <v>31.054072552748451</v>
      </c>
      <c r="AB101" s="16">
        <f t="shared" si="126"/>
        <v>186.94583952640875</v>
      </c>
      <c r="AC101" s="16">
        <f t="shared" si="127"/>
        <v>31.054072552748451</v>
      </c>
      <c r="AD101" s="16">
        <f t="shared" si="128"/>
        <v>0</v>
      </c>
      <c r="AE101" s="35">
        <f t="shared" si="129"/>
        <v>0</v>
      </c>
      <c r="AF101" s="16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 t="s">
        <v>88</v>
      </c>
      <c r="CB101" s="9" t="s">
        <v>88</v>
      </c>
      <c r="CC101" s="9" t="s">
        <v>88</v>
      </c>
      <c r="CD101" s="9"/>
      <c r="CF101" s="52">
        <f t="shared" si="139"/>
        <v>3872</v>
      </c>
      <c r="CG101" s="78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3"/>
      <c r="CX101" s="73"/>
      <c r="CY101" s="73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  <c r="DS101" s="80"/>
      <c r="DT101" s="80"/>
      <c r="DU101" s="80"/>
      <c r="DV101" s="80"/>
      <c r="DW101" s="80"/>
      <c r="DX101" s="80"/>
      <c r="DY101" s="80"/>
      <c r="DZ101" s="80">
        <f t="shared" si="140"/>
        <v>0</v>
      </c>
      <c r="EA101" s="80">
        <f t="shared" si="141"/>
        <v>0</v>
      </c>
      <c r="EB101" s="80">
        <f t="shared" si="142"/>
        <v>0</v>
      </c>
      <c r="EC101" s="80">
        <f t="shared" si="143"/>
        <v>114.32378414390409</v>
      </c>
    </row>
    <row r="102" spans="7:133" ht="10" customHeight="1">
      <c r="G102" s="64"/>
      <c r="H102" s="302"/>
      <c r="I102" s="9">
        <v>3874</v>
      </c>
      <c r="J102" s="126" t="s">
        <v>70</v>
      </c>
      <c r="K102" s="7">
        <v>39101</v>
      </c>
      <c r="L102" s="7"/>
      <c r="M102" s="16">
        <v>190</v>
      </c>
      <c r="N102" s="16">
        <v>38</v>
      </c>
      <c r="O102" s="31">
        <f t="shared" si="144"/>
        <v>1</v>
      </c>
      <c r="P102" s="135">
        <v>189.21706387086542</v>
      </c>
      <c r="Q102" s="135">
        <v>37.157561026935909</v>
      </c>
      <c r="R102" s="135">
        <v>7.3205501698843198E-2</v>
      </c>
      <c r="S102" s="135">
        <v>0.67938626860007545</v>
      </c>
      <c r="T102" s="101">
        <f t="shared" si="132"/>
        <v>120.24050632911393</v>
      </c>
      <c r="U102" s="157">
        <f t="shared" si="133"/>
        <v>5.0100210970464134E-3</v>
      </c>
      <c r="V102" s="72">
        <f t="shared" si="145"/>
        <v>0.48096202531645571</v>
      </c>
      <c r="W102" s="18">
        <f t="shared" si="138"/>
        <v>6.2525063291139242E-3</v>
      </c>
      <c r="X102" s="18">
        <f t="shared" si="134"/>
        <v>3.5634401296523731E-4</v>
      </c>
      <c r="Y102" s="18">
        <f t="shared" si="135"/>
        <v>7.3561845711808432E-2</v>
      </c>
      <c r="Z102" s="16">
        <f t="shared" si="136"/>
        <v>189.13806234464727</v>
      </c>
      <c r="AA102" s="16">
        <f t="shared" si="137"/>
        <v>37.151308520606797</v>
      </c>
      <c r="AB102" s="16">
        <f t="shared" si="126"/>
        <v>189.13806234464727</v>
      </c>
      <c r="AC102" s="16">
        <f t="shared" si="127"/>
        <v>37.151308520606797</v>
      </c>
      <c r="AD102" s="16">
        <f t="shared" si="128"/>
        <v>0</v>
      </c>
      <c r="AE102" s="35">
        <f t="shared" si="129"/>
        <v>0</v>
      </c>
      <c r="AF102" s="16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 t="s">
        <v>164</v>
      </c>
      <c r="CB102" s="9" t="s">
        <v>164</v>
      </c>
      <c r="CC102" s="9" t="s">
        <v>164</v>
      </c>
      <c r="CD102" s="9"/>
      <c r="CF102" s="52">
        <f t="shared" si="139"/>
        <v>3874</v>
      </c>
      <c r="CG102" s="78"/>
      <c r="CH102" s="73"/>
      <c r="CI102" s="73"/>
      <c r="CJ102" s="73"/>
      <c r="CK102" s="73"/>
      <c r="CL102" s="73"/>
      <c r="CM102" s="73"/>
      <c r="CN102" s="73"/>
      <c r="CO102" s="73"/>
      <c r="CP102" s="73"/>
      <c r="CQ102" s="73"/>
      <c r="CR102" s="73"/>
      <c r="CS102" s="73"/>
      <c r="CT102" s="73"/>
      <c r="CU102" s="73"/>
      <c r="CV102" s="73"/>
      <c r="CW102" s="73"/>
      <c r="CX102" s="73"/>
      <c r="CY102" s="73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  <c r="DS102" s="80"/>
      <c r="DT102" s="80"/>
      <c r="DU102" s="80"/>
      <c r="DV102" s="80"/>
      <c r="DW102" s="80"/>
      <c r="DX102" s="80"/>
      <c r="DY102" s="80"/>
      <c r="DZ102" s="80">
        <f t="shared" si="140"/>
        <v>0</v>
      </c>
      <c r="EA102" s="80">
        <f t="shared" si="141"/>
        <v>0</v>
      </c>
      <c r="EB102" s="80">
        <f t="shared" si="142"/>
        <v>0</v>
      </c>
      <c r="EC102" s="80">
        <f t="shared" si="143"/>
        <v>120.24050632911393</v>
      </c>
    </row>
    <row r="103" spans="7:133" ht="10" customHeight="1">
      <c r="G103" s="64"/>
      <c r="H103" s="302"/>
      <c r="I103" s="9">
        <v>4046</v>
      </c>
      <c r="J103" s="126" t="s">
        <v>70</v>
      </c>
      <c r="K103" s="7">
        <v>39101</v>
      </c>
      <c r="L103" s="7"/>
      <c r="M103" s="16">
        <v>195</v>
      </c>
      <c r="N103" s="16">
        <v>39</v>
      </c>
      <c r="O103" s="31">
        <f t="shared" si="144"/>
        <v>1.0263157894736843</v>
      </c>
      <c r="P103" s="135">
        <v>189.13942432469298</v>
      </c>
      <c r="Q103" s="135">
        <v>32.746401699300392</v>
      </c>
      <c r="R103" s="135">
        <v>0.48006828976167609</v>
      </c>
      <c r="S103" s="135">
        <v>5.0432244360480727</v>
      </c>
      <c r="T103" s="101">
        <f t="shared" si="132"/>
        <v>113.10909393737511</v>
      </c>
      <c r="U103" s="157">
        <f t="shared" si="133"/>
        <v>4.7128789140572962E-3</v>
      </c>
      <c r="V103" s="72">
        <f t="shared" si="145"/>
        <v>0.45243637574950041</v>
      </c>
      <c r="W103" s="18">
        <f t="shared" si="138"/>
        <v>5.8816728847435051E-3</v>
      </c>
      <c r="X103" s="18">
        <f t="shared" si="134"/>
        <v>3.3521212885683215E-4</v>
      </c>
      <c r="Y103" s="18">
        <f t="shared" si="135"/>
        <v>0.48040350189053294</v>
      </c>
      <c r="Z103" s="16">
        <f t="shared" si="136"/>
        <v>188.65390376739273</v>
      </c>
      <c r="AA103" s="16">
        <f t="shared" si="137"/>
        <v>32.740520026415652</v>
      </c>
      <c r="AB103" s="16">
        <f t="shared" si="126"/>
        <v>188.65390376739273</v>
      </c>
      <c r="AC103" s="16">
        <f t="shared" si="127"/>
        <v>32.740520026415652</v>
      </c>
      <c r="AD103" s="16">
        <f t="shared" si="128"/>
        <v>0</v>
      </c>
      <c r="AE103" s="35">
        <f t="shared" si="129"/>
        <v>0</v>
      </c>
      <c r="AF103" s="16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 t="s">
        <v>89</v>
      </c>
      <c r="CB103" s="9" t="s">
        <v>89</v>
      </c>
      <c r="CC103" s="9" t="s">
        <v>89</v>
      </c>
      <c r="CD103" s="9"/>
      <c r="CF103" s="52">
        <f t="shared" si="139"/>
        <v>4046</v>
      </c>
      <c r="CG103" s="78"/>
      <c r="CH103" s="73"/>
      <c r="CI103" s="73"/>
      <c r="CJ103" s="73"/>
      <c r="CK103" s="73"/>
      <c r="CL103" s="73"/>
      <c r="CM103" s="73"/>
      <c r="CN103" s="73"/>
      <c r="CO103" s="73"/>
      <c r="CP103" s="73"/>
      <c r="CQ103" s="73"/>
      <c r="CR103" s="73"/>
      <c r="CS103" s="73"/>
      <c r="CT103" s="73"/>
      <c r="CU103" s="73"/>
      <c r="CV103" s="73"/>
      <c r="CW103" s="73"/>
      <c r="CX103" s="73"/>
      <c r="CY103" s="73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  <c r="DS103" s="80"/>
      <c r="DT103" s="80"/>
      <c r="DU103" s="80"/>
      <c r="DV103" s="80"/>
      <c r="DW103" s="80"/>
      <c r="DX103" s="80"/>
      <c r="DY103" s="80"/>
      <c r="DZ103" s="80">
        <f t="shared" si="140"/>
        <v>0</v>
      </c>
      <c r="EA103" s="80">
        <f t="shared" si="141"/>
        <v>0</v>
      </c>
      <c r="EB103" s="80">
        <f t="shared" si="142"/>
        <v>0</v>
      </c>
      <c r="EC103" s="80">
        <f t="shared" si="143"/>
        <v>113.10909393737511</v>
      </c>
    </row>
    <row r="104" spans="7:133" ht="10" customHeight="1">
      <c r="G104" s="64"/>
      <c r="H104" s="302"/>
      <c r="I104" s="9">
        <v>4049</v>
      </c>
      <c r="J104" s="126" t="s">
        <v>70</v>
      </c>
      <c r="K104" s="7">
        <v>39101</v>
      </c>
      <c r="L104" s="7"/>
      <c r="M104" s="16">
        <v>195</v>
      </c>
      <c r="N104" s="16">
        <v>39</v>
      </c>
      <c r="O104" s="31">
        <f t="shared" si="144"/>
        <v>1.0263157894736843</v>
      </c>
      <c r="P104" s="135">
        <v>188.84708717863847</v>
      </c>
      <c r="Q104" s="135">
        <v>32.4379292066738</v>
      </c>
      <c r="R104" s="135">
        <v>0.50008939950088804</v>
      </c>
      <c r="S104" s="135">
        <v>5.2919925752630661</v>
      </c>
      <c r="T104" s="101">
        <f t="shared" si="132"/>
        <v>113.10909393737511</v>
      </c>
      <c r="U104" s="157">
        <f t="shared" si="133"/>
        <v>4.7128789140572962E-3</v>
      </c>
      <c r="V104" s="72">
        <f t="shared" si="145"/>
        <v>0.45243637574950041</v>
      </c>
      <c r="W104" s="18">
        <f t="shared" si="138"/>
        <v>5.8816728847435051E-3</v>
      </c>
      <c r="X104" s="18">
        <f t="shared" si="134"/>
        <v>3.3521212885683215E-4</v>
      </c>
      <c r="Y104" s="18">
        <f t="shared" si="135"/>
        <v>0.50042461162974483</v>
      </c>
      <c r="Z104" s="16">
        <f t="shared" si="136"/>
        <v>188.34154551159901</v>
      </c>
      <c r="AA104" s="16">
        <f t="shared" si="137"/>
        <v>32.43204753378906</v>
      </c>
      <c r="AB104" s="16">
        <f t="shared" si="126"/>
        <v>188.34154551159901</v>
      </c>
      <c r="AC104" s="16">
        <f t="shared" si="127"/>
        <v>32.43204753378906</v>
      </c>
      <c r="AD104" s="16">
        <f t="shared" si="128"/>
        <v>0</v>
      </c>
      <c r="AE104" s="35">
        <f t="shared" si="129"/>
        <v>0</v>
      </c>
      <c r="AF104" s="16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 t="s">
        <v>43</v>
      </c>
      <c r="CB104" s="9" t="s">
        <v>43</v>
      </c>
      <c r="CC104" s="9" t="s">
        <v>43</v>
      </c>
      <c r="CD104" s="9"/>
      <c r="CF104" s="52">
        <f t="shared" si="139"/>
        <v>4049</v>
      </c>
      <c r="CG104" s="78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  <c r="DS104" s="80"/>
      <c r="DT104" s="80"/>
      <c r="DU104" s="80"/>
      <c r="DV104" s="80"/>
      <c r="DW104" s="80"/>
      <c r="DX104" s="80"/>
      <c r="DY104" s="80"/>
      <c r="DZ104" s="80">
        <f t="shared" ref="DZ104:DZ135" si="146">IF(BZ104="",0,$O104*DZ$2*VLOOKUP(LEFT(CB104),$B$74:$C$78,2))</f>
        <v>0</v>
      </c>
      <c r="EA104" s="80">
        <f t="shared" ref="EA104:EA135" si="147">IF(CA104="",0,$O104*EA$2*VLOOKUP(LEFT(CA104),$B$74:$C$78,2))</f>
        <v>0</v>
      </c>
      <c r="EB104" s="80">
        <f t="shared" ref="EB104:EB135" si="148">IF(CB104="",0,$O104*EB$2*VLOOKUP(LEFT(CB104),$B$74:$C$78,2))</f>
        <v>0</v>
      </c>
      <c r="EC104" s="80">
        <f t="shared" ref="EC104:EC135" si="149">IF(CC104="",0,$O104*EC$2*VLOOKUP(LEFT(CC104),$B$74:$C$78,2))</f>
        <v>113.10909393737511</v>
      </c>
    </row>
    <row r="105" spans="7:133" ht="10" customHeight="1">
      <c r="G105" s="64"/>
      <c r="H105" s="302"/>
      <c r="I105" s="9">
        <v>4050</v>
      </c>
      <c r="J105" s="126" t="s">
        <v>70</v>
      </c>
      <c r="K105" s="7">
        <v>39101</v>
      </c>
      <c r="L105" s="7"/>
      <c r="M105" s="16">
        <v>195</v>
      </c>
      <c r="N105" s="16">
        <v>39</v>
      </c>
      <c r="O105" s="31">
        <f t="shared" si="144"/>
        <v>1.0263157894736843</v>
      </c>
      <c r="P105" s="135">
        <v>187.18843867153799</v>
      </c>
      <c r="Q105" s="135">
        <v>30.694839056335308</v>
      </c>
      <c r="R105" s="135">
        <v>0.60713937583628441</v>
      </c>
      <c r="S105" s="135">
        <v>6.6977104384392678</v>
      </c>
      <c r="T105" s="101">
        <f t="shared" si="132"/>
        <v>0</v>
      </c>
      <c r="U105" s="157">
        <f t="shared" si="133"/>
        <v>0</v>
      </c>
      <c r="V105" s="72">
        <f t="shared" si="145"/>
        <v>0</v>
      </c>
      <c r="W105" s="18">
        <f t="shared" si="138"/>
        <v>0</v>
      </c>
      <c r="X105" s="18">
        <f t="shared" si="134"/>
        <v>0</v>
      </c>
      <c r="Y105" s="18">
        <f t="shared" si="135"/>
        <v>0.60713937583628441</v>
      </c>
      <c r="Z105" s="16">
        <f t="shared" si="136"/>
        <v>186.58129929570171</v>
      </c>
      <c r="AA105" s="16">
        <f t="shared" si="137"/>
        <v>30.694839056335308</v>
      </c>
      <c r="AB105" s="16">
        <f t="shared" si="126"/>
        <v>0</v>
      </c>
      <c r="AC105" s="16">
        <f t="shared" si="127"/>
        <v>0</v>
      </c>
      <c r="AD105" s="16">
        <f t="shared" si="128"/>
        <v>186.58129929570171</v>
      </c>
      <c r="AE105" s="35">
        <f t="shared" si="129"/>
        <v>30.694839056335308</v>
      </c>
      <c r="AF105" s="16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F105" s="52">
        <f t="shared" si="139"/>
        <v>4050</v>
      </c>
      <c r="CG105" s="78"/>
      <c r="CH105" s="73"/>
      <c r="CI105" s="73"/>
      <c r="CJ105" s="73"/>
      <c r="CK105" s="73"/>
      <c r="CL105" s="73"/>
      <c r="CM105" s="73"/>
      <c r="CN105" s="73"/>
      <c r="CO105" s="73"/>
      <c r="CP105" s="73"/>
      <c r="CQ105" s="73"/>
      <c r="CR105" s="73"/>
      <c r="CS105" s="73"/>
      <c r="CT105" s="73"/>
      <c r="CU105" s="73"/>
      <c r="CV105" s="73"/>
      <c r="CW105" s="73"/>
      <c r="CX105" s="73"/>
      <c r="CY105" s="73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  <c r="DS105" s="80"/>
      <c r="DT105" s="80"/>
      <c r="DU105" s="80"/>
      <c r="DV105" s="80"/>
      <c r="DW105" s="80"/>
      <c r="DX105" s="80"/>
      <c r="DY105" s="80"/>
      <c r="DZ105" s="80">
        <f t="shared" si="146"/>
        <v>0</v>
      </c>
      <c r="EA105" s="80">
        <f t="shared" si="147"/>
        <v>0</v>
      </c>
      <c r="EB105" s="80">
        <f t="shared" si="148"/>
        <v>0</v>
      </c>
      <c r="EC105" s="80">
        <f t="shared" si="149"/>
        <v>0</v>
      </c>
    </row>
    <row r="106" spans="7:133" ht="10" customHeight="1">
      <c r="G106" s="64"/>
      <c r="H106" s="302"/>
      <c r="I106" s="9">
        <v>4053</v>
      </c>
      <c r="J106" s="126" t="s">
        <v>70</v>
      </c>
      <c r="K106" s="7">
        <v>39101</v>
      </c>
      <c r="L106" s="7"/>
      <c r="M106" s="16">
        <v>195</v>
      </c>
      <c r="N106" s="16">
        <v>39</v>
      </c>
      <c r="O106" s="31">
        <f t="shared" si="144"/>
        <v>1.0263157894736843</v>
      </c>
      <c r="P106" s="135">
        <v>191.8510042762544</v>
      </c>
      <c r="Q106" s="135">
        <v>35.624162206026412</v>
      </c>
      <c r="R106" s="135">
        <v>0.27710755463337594</v>
      </c>
      <c r="S106" s="135">
        <v>2.7224498338496672</v>
      </c>
      <c r="T106" s="101">
        <f t="shared" si="132"/>
        <v>114.32378414390409</v>
      </c>
      <c r="U106" s="157">
        <f t="shared" si="133"/>
        <v>4.7634910059960039E-3</v>
      </c>
      <c r="V106" s="72">
        <f t="shared" si="145"/>
        <v>0.45729513657561638</v>
      </c>
      <c r="W106" s="18">
        <f t="shared" si="138"/>
        <v>5.9448367754830122E-3</v>
      </c>
      <c r="X106" s="18">
        <f t="shared" si="134"/>
        <v>3.3881153727670642E-4</v>
      </c>
      <c r="Y106" s="18">
        <f t="shared" si="135"/>
        <v>0.27744636617065266</v>
      </c>
      <c r="Z106" s="16">
        <f t="shared" si="136"/>
        <v>191.56838590208906</v>
      </c>
      <c r="AA106" s="16">
        <f t="shared" si="137"/>
        <v>35.618217369250928</v>
      </c>
      <c r="AB106" s="16">
        <f t="shared" si="126"/>
        <v>191.56838590208906</v>
      </c>
      <c r="AC106" s="16">
        <f t="shared" si="127"/>
        <v>35.618217369250928</v>
      </c>
      <c r="AD106" s="16">
        <f t="shared" si="128"/>
        <v>0</v>
      </c>
      <c r="AE106" s="35">
        <f t="shared" si="129"/>
        <v>0</v>
      </c>
      <c r="AF106" s="16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 t="s">
        <v>50</v>
      </c>
      <c r="CB106" s="9" t="s">
        <v>50</v>
      </c>
      <c r="CC106" s="9" t="s">
        <v>50</v>
      </c>
      <c r="CD106" s="9"/>
      <c r="CF106" s="52">
        <f t="shared" si="139"/>
        <v>4053</v>
      </c>
      <c r="CG106" s="78"/>
      <c r="CH106" s="73"/>
      <c r="CI106" s="73"/>
      <c r="CJ106" s="73"/>
      <c r="CK106" s="73"/>
      <c r="CL106" s="73"/>
      <c r="CM106" s="73"/>
      <c r="CN106" s="73"/>
      <c r="CO106" s="73"/>
      <c r="CP106" s="73"/>
      <c r="CQ106" s="73"/>
      <c r="CR106" s="73"/>
      <c r="CS106" s="73"/>
      <c r="CT106" s="73"/>
      <c r="CU106" s="73"/>
      <c r="CV106" s="73"/>
      <c r="CW106" s="73"/>
      <c r="CX106" s="73"/>
      <c r="CY106" s="73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  <c r="DS106" s="80"/>
      <c r="DT106" s="80"/>
      <c r="DU106" s="80"/>
      <c r="DV106" s="80"/>
      <c r="DW106" s="80"/>
      <c r="DX106" s="80"/>
      <c r="DY106" s="80"/>
      <c r="DZ106" s="80">
        <f t="shared" si="146"/>
        <v>0</v>
      </c>
      <c r="EA106" s="80">
        <f t="shared" si="147"/>
        <v>0</v>
      </c>
      <c r="EB106" s="80">
        <f t="shared" si="148"/>
        <v>0</v>
      </c>
      <c r="EC106" s="80">
        <f t="shared" si="149"/>
        <v>114.32378414390409</v>
      </c>
    </row>
    <row r="107" spans="7:133" ht="10" customHeight="1">
      <c r="G107" s="64"/>
      <c r="H107" s="302"/>
      <c r="I107" s="9">
        <v>4054</v>
      </c>
      <c r="J107" s="126" t="s">
        <v>70</v>
      </c>
      <c r="K107" s="7">
        <v>39101</v>
      </c>
      <c r="L107" s="7"/>
      <c r="M107" s="16">
        <v>190</v>
      </c>
      <c r="N107" s="16">
        <v>38</v>
      </c>
      <c r="O107" s="31">
        <f t="shared" si="144"/>
        <v>1</v>
      </c>
      <c r="P107" s="135">
        <v>184.9064788420516</v>
      </c>
      <c r="Q107" s="135">
        <v>32.558774776351775</v>
      </c>
      <c r="R107" s="135">
        <v>0.42433288942523673</v>
      </c>
      <c r="S107" s="135">
        <v>4.3880848577808278</v>
      </c>
      <c r="T107" s="101">
        <f t="shared" si="132"/>
        <v>120.24050632911393</v>
      </c>
      <c r="U107" s="157">
        <f t="shared" si="133"/>
        <v>5.0100210970464134E-3</v>
      </c>
      <c r="V107" s="72">
        <f t="shared" si="145"/>
        <v>0.48096202531645571</v>
      </c>
      <c r="W107" s="18">
        <f t="shared" si="138"/>
        <v>6.2525063291139242E-3</v>
      </c>
      <c r="X107" s="18">
        <f t="shared" si="134"/>
        <v>3.5634401296523731E-4</v>
      </c>
      <c r="Y107" s="18">
        <f t="shared" si="135"/>
        <v>0.42468923343820197</v>
      </c>
      <c r="Z107" s="16">
        <f t="shared" si="136"/>
        <v>184.47634992810706</v>
      </c>
      <c r="AA107" s="16">
        <f t="shared" si="137"/>
        <v>32.552522270022664</v>
      </c>
      <c r="AB107" s="16">
        <f t="shared" si="126"/>
        <v>184.47634992810706</v>
      </c>
      <c r="AC107" s="16">
        <f t="shared" si="127"/>
        <v>32.552522270022664</v>
      </c>
      <c r="AD107" s="16">
        <f t="shared" si="128"/>
        <v>0</v>
      </c>
      <c r="AE107" s="35">
        <f t="shared" si="129"/>
        <v>0</v>
      </c>
      <c r="AF107" s="16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 t="s">
        <v>90</v>
      </c>
      <c r="CB107" s="9" t="s">
        <v>90</v>
      </c>
      <c r="CC107" s="9" t="s">
        <v>90</v>
      </c>
      <c r="CD107" s="9"/>
      <c r="CF107" s="52">
        <f t="shared" si="139"/>
        <v>4054</v>
      </c>
      <c r="CG107" s="78"/>
      <c r="CH107" s="73"/>
      <c r="CI107" s="73"/>
      <c r="CJ107" s="73"/>
      <c r="CK107" s="73"/>
      <c r="CL107" s="73"/>
      <c r="CM107" s="73"/>
      <c r="CN107" s="73"/>
      <c r="CO107" s="73"/>
      <c r="CP107" s="73"/>
      <c r="CQ107" s="73"/>
      <c r="CR107" s="73"/>
      <c r="CS107" s="73"/>
      <c r="CT107" s="73"/>
      <c r="CU107" s="73"/>
      <c r="CV107" s="73"/>
      <c r="CW107" s="73"/>
      <c r="CX107" s="73"/>
      <c r="CY107" s="73"/>
      <c r="CZ107" s="80"/>
      <c r="DA107" s="80"/>
      <c r="DB107" s="80"/>
      <c r="DC107" s="80"/>
      <c r="DD107" s="80"/>
      <c r="DE107" s="80"/>
      <c r="DF107" s="80"/>
      <c r="DG107" s="80"/>
      <c r="DH107" s="80"/>
      <c r="DI107" s="80"/>
      <c r="DJ107" s="80"/>
      <c r="DK107" s="80"/>
      <c r="DL107" s="80"/>
      <c r="DM107" s="80"/>
      <c r="DN107" s="80"/>
      <c r="DO107" s="80"/>
      <c r="DP107" s="80"/>
      <c r="DQ107" s="80"/>
      <c r="DR107" s="80"/>
      <c r="DS107" s="80"/>
      <c r="DT107" s="80"/>
      <c r="DU107" s="80"/>
      <c r="DV107" s="80"/>
      <c r="DW107" s="80"/>
      <c r="DX107" s="80"/>
      <c r="DY107" s="80"/>
      <c r="DZ107" s="80">
        <f t="shared" si="146"/>
        <v>0</v>
      </c>
      <c r="EA107" s="80">
        <f t="shared" si="147"/>
        <v>0</v>
      </c>
      <c r="EB107" s="80">
        <f t="shared" si="148"/>
        <v>0</v>
      </c>
      <c r="EC107" s="80">
        <f t="shared" si="149"/>
        <v>120.24050632911393</v>
      </c>
    </row>
    <row r="108" spans="7:133" ht="10" customHeight="1">
      <c r="G108" s="64"/>
      <c r="H108" s="302"/>
      <c r="I108" s="9">
        <v>4055</v>
      </c>
      <c r="J108" s="126" t="s">
        <v>70</v>
      </c>
      <c r="K108" s="7">
        <v>39101</v>
      </c>
      <c r="L108" s="7"/>
      <c r="M108" s="16">
        <v>195</v>
      </c>
      <c r="N108" s="16">
        <v>39</v>
      </c>
      <c r="O108" s="31">
        <f t="shared" si="144"/>
        <v>1.0263157894736843</v>
      </c>
      <c r="P108" s="135">
        <v>191.82625500411487</v>
      </c>
      <c r="Q108" s="135">
        <v>35.59776789175821</v>
      </c>
      <c r="R108" s="135">
        <v>0.2791049401064824</v>
      </c>
      <c r="S108" s="135">
        <v>2.7437355711627349</v>
      </c>
      <c r="T108" s="101">
        <f t="shared" si="132"/>
        <v>114.32378414390409</v>
      </c>
      <c r="U108" s="157">
        <f t="shared" si="133"/>
        <v>4.7634910059960039E-3</v>
      </c>
      <c r="V108" s="72">
        <f t="shared" si="145"/>
        <v>0.45729513657561638</v>
      </c>
      <c r="W108" s="18">
        <f t="shared" si="138"/>
        <v>5.9448367754830122E-3</v>
      </c>
      <c r="X108" s="18">
        <f t="shared" si="134"/>
        <v>3.3881153727670642E-4</v>
      </c>
      <c r="Y108" s="18">
        <f t="shared" si="135"/>
        <v>0.27944375164375912</v>
      </c>
      <c r="Z108" s="16">
        <f t="shared" si="136"/>
        <v>191.54163924447644</v>
      </c>
      <c r="AA108" s="16">
        <f t="shared" si="137"/>
        <v>35.591823054982726</v>
      </c>
      <c r="AB108" s="16">
        <f t="shared" si="126"/>
        <v>191.54163924447644</v>
      </c>
      <c r="AC108" s="16">
        <f t="shared" si="127"/>
        <v>35.591823054982726</v>
      </c>
      <c r="AD108" s="16">
        <f t="shared" si="128"/>
        <v>0</v>
      </c>
      <c r="AE108" s="35">
        <f t="shared" si="129"/>
        <v>0</v>
      </c>
      <c r="AF108" s="16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 t="s">
        <v>157</v>
      </c>
      <c r="CB108" s="9" t="s">
        <v>157</v>
      </c>
      <c r="CC108" s="9" t="s">
        <v>157</v>
      </c>
      <c r="CD108" s="9"/>
      <c r="CF108" s="52">
        <f t="shared" si="139"/>
        <v>4055</v>
      </c>
      <c r="CG108" s="78"/>
      <c r="CH108" s="73"/>
      <c r="CI108" s="73"/>
      <c r="CJ108" s="73"/>
      <c r="CK108" s="73"/>
      <c r="CL108" s="73"/>
      <c r="CM108" s="73"/>
      <c r="CN108" s="73"/>
      <c r="CO108" s="73"/>
      <c r="CP108" s="73"/>
      <c r="CQ108" s="73"/>
      <c r="CR108" s="73"/>
      <c r="CS108" s="73"/>
      <c r="CT108" s="73"/>
      <c r="CU108" s="73"/>
      <c r="CV108" s="73"/>
      <c r="CW108" s="73"/>
      <c r="CX108" s="73"/>
      <c r="CY108" s="73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  <c r="DR108" s="80"/>
      <c r="DS108" s="80"/>
      <c r="DT108" s="80"/>
      <c r="DU108" s="80"/>
      <c r="DV108" s="80"/>
      <c r="DW108" s="80"/>
      <c r="DX108" s="80"/>
      <c r="DY108" s="80"/>
      <c r="DZ108" s="80">
        <f t="shared" si="146"/>
        <v>0</v>
      </c>
      <c r="EA108" s="80">
        <f t="shared" si="147"/>
        <v>0</v>
      </c>
      <c r="EB108" s="80">
        <f t="shared" si="148"/>
        <v>0</v>
      </c>
      <c r="EC108" s="80">
        <f t="shared" si="149"/>
        <v>114.32378414390409</v>
      </c>
    </row>
    <row r="109" spans="7:133" ht="10" customHeight="1">
      <c r="G109" s="64"/>
      <c r="H109" s="302"/>
      <c r="I109" s="9">
        <v>4057</v>
      </c>
      <c r="J109" s="126" t="s">
        <v>70</v>
      </c>
      <c r="K109" s="7">
        <v>39101</v>
      </c>
      <c r="L109" s="7"/>
      <c r="M109" s="16">
        <v>190</v>
      </c>
      <c r="N109" s="16">
        <v>38</v>
      </c>
      <c r="O109" s="31">
        <f t="shared" si="144"/>
        <v>1</v>
      </c>
      <c r="P109" s="135">
        <v>187.21814708380538</v>
      </c>
      <c r="Q109" s="135">
        <v>35.016325437945923</v>
      </c>
      <c r="R109" s="135">
        <v>0.24668394033762345</v>
      </c>
      <c r="S109" s="135">
        <v>2.4061891629468359</v>
      </c>
      <c r="T109" s="101">
        <f t="shared" si="132"/>
        <v>110.20886075949367</v>
      </c>
      <c r="U109" s="157">
        <f t="shared" si="133"/>
        <v>4.5920358649789031E-3</v>
      </c>
      <c r="V109" s="72">
        <f t="shared" si="145"/>
        <v>0.44083544303797467</v>
      </c>
      <c r="W109" s="18">
        <f t="shared" si="138"/>
        <v>5.730860759493671E-3</v>
      </c>
      <c r="X109" s="18">
        <f t="shared" si="134"/>
        <v>3.2661802590402413E-4</v>
      </c>
      <c r="Y109" s="18">
        <f t="shared" si="135"/>
        <v>0.24701055836352748</v>
      </c>
      <c r="Z109" s="16">
        <f t="shared" si="136"/>
        <v>186.96615067658107</v>
      </c>
      <c r="AA109" s="16">
        <f t="shared" si="137"/>
        <v>35.010594577186431</v>
      </c>
      <c r="AB109" s="16">
        <f t="shared" si="126"/>
        <v>186.96615067658107</v>
      </c>
      <c r="AC109" s="16">
        <f t="shared" si="127"/>
        <v>35.010594577186431</v>
      </c>
      <c r="AD109" s="16">
        <f t="shared" si="128"/>
        <v>0</v>
      </c>
      <c r="AE109" s="35">
        <f t="shared" si="129"/>
        <v>0</v>
      </c>
      <c r="AF109" s="16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 t="s">
        <v>91</v>
      </c>
      <c r="CB109" s="9" t="s">
        <v>91</v>
      </c>
      <c r="CC109" s="9" t="s">
        <v>91</v>
      </c>
      <c r="CD109" s="9"/>
      <c r="CF109" s="52">
        <f t="shared" si="139"/>
        <v>4057</v>
      </c>
      <c r="CG109" s="78"/>
      <c r="CH109" s="73"/>
      <c r="CI109" s="73"/>
      <c r="CJ109" s="73"/>
      <c r="CK109" s="73"/>
      <c r="CL109" s="73"/>
      <c r="CM109" s="73"/>
      <c r="CN109" s="73"/>
      <c r="CO109" s="73"/>
      <c r="CP109" s="73"/>
      <c r="CQ109" s="73"/>
      <c r="CR109" s="73"/>
      <c r="CS109" s="73"/>
      <c r="CT109" s="73"/>
      <c r="CU109" s="73"/>
      <c r="CV109" s="73"/>
      <c r="CW109" s="73"/>
      <c r="CX109" s="73"/>
      <c r="CY109" s="73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  <c r="DR109" s="80"/>
      <c r="DS109" s="80"/>
      <c r="DT109" s="80"/>
      <c r="DU109" s="80"/>
      <c r="DV109" s="80"/>
      <c r="DW109" s="80"/>
      <c r="DX109" s="80"/>
      <c r="DY109" s="80"/>
      <c r="DZ109" s="80">
        <f t="shared" si="146"/>
        <v>0</v>
      </c>
      <c r="EA109" s="80">
        <f t="shared" si="147"/>
        <v>0</v>
      </c>
      <c r="EB109" s="80">
        <f t="shared" si="148"/>
        <v>0</v>
      </c>
      <c r="EC109" s="80">
        <f t="shared" si="149"/>
        <v>110.20886075949367</v>
      </c>
    </row>
    <row r="110" spans="7:133" ht="10" customHeight="1">
      <c r="G110" s="64"/>
      <c r="H110" s="302"/>
      <c r="I110" s="9">
        <v>4060</v>
      </c>
      <c r="J110" s="126" t="s">
        <v>70</v>
      </c>
      <c r="K110" s="7">
        <v>39101</v>
      </c>
      <c r="L110" s="7"/>
      <c r="M110" s="16">
        <v>190</v>
      </c>
      <c r="N110" s="16">
        <v>38</v>
      </c>
      <c r="O110" s="31">
        <f t="shared" si="144"/>
        <v>1</v>
      </c>
      <c r="P110" s="135">
        <v>182.85310813843068</v>
      </c>
      <c r="Q110" s="135">
        <v>30.39456916830472</v>
      </c>
      <c r="R110" s="135">
        <v>0.56269431700731731</v>
      </c>
      <c r="S110" s="135">
        <v>6.1334119610445805</v>
      </c>
      <c r="T110" s="101">
        <f t="shared" si="132"/>
        <v>0</v>
      </c>
      <c r="U110" s="157">
        <f t="shared" si="133"/>
        <v>0</v>
      </c>
      <c r="V110" s="72">
        <f t="shared" si="145"/>
        <v>0</v>
      </c>
      <c r="W110" s="18">
        <f t="shared" si="138"/>
        <v>0</v>
      </c>
      <c r="X110" s="18">
        <f t="shared" si="134"/>
        <v>0</v>
      </c>
      <c r="Y110" s="18">
        <f t="shared" si="135"/>
        <v>0.56269431700731731</v>
      </c>
      <c r="Z110" s="16">
        <f t="shared" si="136"/>
        <v>182.29041382142336</v>
      </c>
      <c r="AA110" s="16">
        <f t="shared" si="137"/>
        <v>30.39456916830472</v>
      </c>
      <c r="AB110" s="16">
        <f t="shared" si="126"/>
        <v>0</v>
      </c>
      <c r="AC110" s="16">
        <f t="shared" si="127"/>
        <v>0</v>
      </c>
      <c r="AD110" s="16">
        <f t="shared" si="128"/>
        <v>182.29041382142336</v>
      </c>
      <c r="AE110" s="35">
        <f t="shared" si="129"/>
        <v>30.39456916830472</v>
      </c>
      <c r="AF110" s="16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F110" s="52">
        <f t="shared" si="139"/>
        <v>4060</v>
      </c>
      <c r="CG110" s="78"/>
      <c r="CH110" s="73"/>
      <c r="CI110" s="73"/>
      <c r="CJ110" s="73"/>
      <c r="CK110" s="73"/>
      <c r="CL110" s="73"/>
      <c r="CM110" s="73"/>
      <c r="CN110" s="73"/>
      <c r="CO110" s="73"/>
      <c r="CP110" s="73"/>
      <c r="CQ110" s="73"/>
      <c r="CR110" s="73"/>
      <c r="CS110" s="73"/>
      <c r="CT110" s="73"/>
      <c r="CU110" s="73"/>
      <c r="CV110" s="73"/>
      <c r="CW110" s="73"/>
      <c r="CX110" s="73"/>
      <c r="CY110" s="73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  <c r="DR110" s="80"/>
      <c r="DS110" s="80"/>
      <c r="DT110" s="80"/>
      <c r="DU110" s="80"/>
      <c r="DV110" s="80"/>
      <c r="DW110" s="80"/>
      <c r="DX110" s="80"/>
      <c r="DY110" s="80"/>
      <c r="DZ110" s="80">
        <f t="shared" si="146"/>
        <v>0</v>
      </c>
      <c r="EA110" s="80">
        <f t="shared" si="147"/>
        <v>0</v>
      </c>
      <c r="EB110" s="80">
        <f t="shared" si="148"/>
        <v>0</v>
      </c>
      <c r="EC110" s="80">
        <f t="shared" si="149"/>
        <v>0</v>
      </c>
    </row>
    <row r="111" spans="7:133" ht="10" customHeight="1">
      <c r="G111" s="64"/>
      <c r="H111" s="302"/>
      <c r="I111" s="9">
        <v>4061</v>
      </c>
      <c r="J111" s="126" t="s">
        <v>70</v>
      </c>
      <c r="K111" s="7">
        <v>39101</v>
      </c>
      <c r="L111" s="7"/>
      <c r="M111" s="16">
        <v>195</v>
      </c>
      <c r="N111" s="16">
        <v>39</v>
      </c>
      <c r="O111" s="31">
        <f t="shared" si="144"/>
        <v>1.0263157894736843</v>
      </c>
      <c r="P111" s="135">
        <v>191.26782897093176</v>
      </c>
      <c r="Q111" s="135">
        <v>35.002830411319337</v>
      </c>
      <c r="R111" s="135">
        <v>0.32344879463266191</v>
      </c>
      <c r="S111" s="135">
        <v>3.2235238618392423</v>
      </c>
      <c r="T111" s="101">
        <f t="shared" si="132"/>
        <v>0</v>
      </c>
      <c r="U111" s="157">
        <f t="shared" si="133"/>
        <v>0</v>
      </c>
      <c r="V111" s="72">
        <f t="shared" si="145"/>
        <v>0</v>
      </c>
      <c r="W111" s="18">
        <f t="shared" si="138"/>
        <v>0</v>
      </c>
      <c r="X111" s="18">
        <f t="shared" si="134"/>
        <v>0</v>
      </c>
      <c r="Y111" s="18">
        <f t="shared" si="135"/>
        <v>0.32344879463266191</v>
      </c>
      <c r="Z111" s="16">
        <f t="shared" si="136"/>
        <v>190.94438017629909</v>
      </c>
      <c r="AA111" s="16">
        <f t="shared" si="137"/>
        <v>35.002830411319337</v>
      </c>
      <c r="AB111" s="16">
        <f t="shared" si="126"/>
        <v>0</v>
      </c>
      <c r="AC111" s="16">
        <f t="shared" si="127"/>
        <v>0</v>
      </c>
      <c r="AD111" s="16">
        <f t="shared" si="128"/>
        <v>190.94438017629909</v>
      </c>
      <c r="AE111" s="35">
        <f t="shared" si="129"/>
        <v>35.002830411319337</v>
      </c>
      <c r="AF111" s="16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 t="s">
        <v>159</v>
      </c>
      <c r="CB111" s="9"/>
      <c r="CC111" s="9"/>
      <c r="CD111" s="9"/>
      <c r="CF111" s="52">
        <f t="shared" si="139"/>
        <v>4061</v>
      </c>
      <c r="CG111" s="78"/>
      <c r="CH111" s="73"/>
      <c r="CI111" s="73"/>
      <c r="CJ111" s="73"/>
      <c r="CK111" s="73"/>
      <c r="CL111" s="73"/>
      <c r="CM111" s="73"/>
      <c r="CN111" s="73"/>
      <c r="CO111" s="73"/>
      <c r="CP111" s="73"/>
      <c r="CQ111" s="73"/>
      <c r="CR111" s="73"/>
      <c r="CS111" s="73"/>
      <c r="CT111" s="73"/>
      <c r="CU111" s="73"/>
      <c r="CV111" s="73"/>
      <c r="CW111" s="73"/>
      <c r="CX111" s="73"/>
      <c r="CY111" s="73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  <c r="DR111" s="80"/>
      <c r="DS111" s="80"/>
      <c r="DT111" s="80"/>
      <c r="DU111" s="80"/>
      <c r="DV111" s="80"/>
      <c r="DW111" s="80"/>
      <c r="DX111" s="80"/>
      <c r="DY111" s="80"/>
      <c r="DZ111" s="80">
        <f t="shared" si="146"/>
        <v>0</v>
      </c>
      <c r="EA111" s="80">
        <f t="shared" si="147"/>
        <v>0</v>
      </c>
      <c r="EB111" s="80">
        <f t="shared" si="148"/>
        <v>0</v>
      </c>
      <c r="EC111" s="80">
        <f t="shared" si="149"/>
        <v>0</v>
      </c>
    </row>
    <row r="112" spans="7:133" ht="10" customHeight="1">
      <c r="G112" s="64"/>
      <c r="H112" s="302"/>
      <c r="I112" s="9">
        <v>4062</v>
      </c>
      <c r="J112" s="126" t="s">
        <v>70</v>
      </c>
      <c r="K112" s="7">
        <v>39101</v>
      </c>
      <c r="L112" s="7"/>
      <c r="M112" s="16">
        <v>190</v>
      </c>
      <c r="N112" s="16">
        <v>38</v>
      </c>
      <c r="O112" s="31">
        <f t="shared" si="144"/>
        <v>1</v>
      </c>
      <c r="P112" s="135">
        <v>186.72205406323451</v>
      </c>
      <c r="Q112" s="135">
        <v>34.487164368318886</v>
      </c>
      <c r="R112" s="135">
        <v>0.28683645656466289</v>
      </c>
      <c r="S112" s="135">
        <v>2.8329319610331574</v>
      </c>
      <c r="T112" s="101">
        <f t="shared" si="132"/>
        <v>111.39240506329115</v>
      </c>
      <c r="U112" s="157">
        <f t="shared" si="133"/>
        <v>4.6413502109704649E-3</v>
      </c>
      <c r="V112" s="72">
        <f t="shared" si="145"/>
        <v>0.4455696202531646</v>
      </c>
      <c r="W112" s="18">
        <f t="shared" si="138"/>
        <v>5.7924050632911393E-3</v>
      </c>
      <c r="X112" s="18">
        <f t="shared" si="134"/>
        <v>3.3012516511592426E-4</v>
      </c>
      <c r="Y112" s="18">
        <f t="shared" si="135"/>
        <v>0.28716658172977882</v>
      </c>
      <c r="Z112" s="16">
        <f t="shared" si="136"/>
        <v>186.42984808909966</v>
      </c>
      <c r="AA112" s="16">
        <f t="shared" si="137"/>
        <v>34.481371963255597</v>
      </c>
      <c r="AB112" s="16">
        <f t="shared" si="126"/>
        <v>186.42984808909966</v>
      </c>
      <c r="AC112" s="16">
        <f t="shared" si="127"/>
        <v>34.481371963255597</v>
      </c>
      <c r="AD112" s="16">
        <f t="shared" si="128"/>
        <v>0</v>
      </c>
      <c r="AE112" s="35">
        <f t="shared" si="129"/>
        <v>0</v>
      </c>
      <c r="AF112" s="16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 t="s">
        <v>92</v>
      </c>
      <c r="CB112" s="9" t="s">
        <v>92</v>
      </c>
      <c r="CC112" s="9" t="s">
        <v>92</v>
      </c>
      <c r="CD112" s="9"/>
      <c r="CF112" s="52">
        <f t="shared" si="139"/>
        <v>4062</v>
      </c>
      <c r="CG112" s="78"/>
      <c r="CH112" s="73"/>
      <c r="CI112" s="73"/>
      <c r="CJ112" s="73"/>
      <c r="CK112" s="73"/>
      <c r="CL112" s="73"/>
      <c r="CM112" s="73"/>
      <c r="CN112" s="73"/>
      <c r="CO112" s="73"/>
      <c r="CP112" s="73"/>
      <c r="CQ112" s="73"/>
      <c r="CR112" s="73"/>
      <c r="CS112" s="73"/>
      <c r="CT112" s="73"/>
      <c r="CU112" s="73"/>
      <c r="CV112" s="73"/>
      <c r="CW112" s="73"/>
      <c r="CX112" s="73"/>
      <c r="CY112" s="73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  <c r="DR112" s="80"/>
      <c r="DS112" s="80"/>
      <c r="DT112" s="80"/>
      <c r="DU112" s="80"/>
      <c r="DV112" s="80"/>
      <c r="DW112" s="80"/>
      <c r="DX112" s="80"/>
      <c r="DY112" s="80"/>
      <c r="DZ112" s="80">
        <f t="shared" si="146"/>
        <v>0</v>
      </c>
      <c r="EA112" s="80">
        <f t="shared" si="147"/>
        <v>0</v>
      </c>
      <c r="EB112" s="80">
        <f t="shared" si="148"/>
        <v>0</v>
      </c>
      <c r="EC112" s="80">
        <f t="shared" si="149"/>
        <v>111.39240506329115</v>
      </c>
    </row>
    <row r="113" spans="7:133" ht="10" customHeight="1">
      <c r="G113" s="64"/>
      <c r="H113" s="302"/>
      <c r="I113" s="9">
        <v>4063</v>
      </c>
      <c r="J113" s="126" t="s">
        <v>70</v>
      </c>
      <c r="K113" s="7">
        <v>39101</v>
      </c>
      <c r="L113" s="7"/>
      <c r="M113" s="16">
        <v>190</v>
      </c>
      <c r="N113" s="16">
        <v>38</v>
      </c>
      <c r="O113" s="31">
        <f t="shared" si="144"/>
        <v>1</v>
      </c>
      <c r="P113" s="135">
        <v>182.00427651021215</v>
      </c>
      <c r="Q113" s="135">
        <v>29.505567347629093</v>
      </c>
      <c r="R113" s="135">
        <v>0.61482657630838833</v>
      </c>
      <c r="S113" s="135">
        <v>6.8503489132023443</v>
      </c>
      <c r="T113" s="101">
        <f t="shared" si="132"/>
        <v>0</v>
      </c>
      <c r="U113" s="157">
        <f t="shared" si="133"/>
        <v>0</v>
      </c>
      <c r="V113" s="72">
        <f t="shared" si="145"/>
        <v>0</v>
      </c>
      <c r="W113" s="18">
        <f t="shared" si="138"/>
        <v>0</v>
      </c>
      <c r="X113" s="18">
        <f t="shared" si="134"/>
        <v>0</v>
      </c>
      <c r="Y113" s="18">
        <f t="shared" si="135"/>
        <v>0.61482657630838833</v>
      </c>
      <c r="Z113" s="16">
        <f t="shared" si="136"/>
        <v>181.38944993390376</v>
      </c>
      <c r="AA113" s="16">
        <f t="shared" si="137"/>
        <v>29.505567347629093</v>
      </c>
      <c r="AB113" s="16">
        <f t="shared" si="126"/>
        <v>0</v>
      </c>
      <c r="AC113" s="16">
        <f t="shared" si="127"/>
        <v>0</v>
      </c>
      <c r="AD113" s="16">
        <f t="shared" si="128"/>
        <v>181.38944993390376</v>
      </c>
      <c r="AE113" s="35">
        <f t="shared" si="129"/>
        <v>29.505567347629093</v>
      </c>
      <c r="AF113" s="16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F113" s="52">
        <f t="shared" si="139"/>
        <v>4063</v>
      </c>
      <c r="CG113" s="78"/>
      <c r="CH113" s="73"/>
      <c r="CI113" s="73"/>
      <c r="CJ113" s="73"/>
      <c r="CK113" s="73"/>
      <c r="CL113" s="73"/>
      <c r="CM113" s="73"/>
      <c r="CN113" s="73"/>
      <c r="CO113" s="73"/>
      <c r="CP113" s="73"/>
      <c r="CQ113" s="73"/>
      <c r="CR113" s="73"/>
      <c r="CS113" s="73"/>
      <c r="CT113" s="73"/>
      <c r="CU113" s="73"/>
      <c r="CV113" s="73"/>
      <c r="CW113" s="73"/>
      <c r="CX113" s="73"/>
      <c r="CY113" s="73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  <c r="DR113" s="80"/>
      <c r="DS113" s="80"/>
      <c r="DT113" s="80"/>
      <c r="DU113" s="80"/>
      <c r="DV113" s="80"/>
      <c r="DW113" s="80"/>
      <c r="DX113" s="80"/>
      <c r="DY113" s="80"/>
      <c r="DZ113" s="80">
        <f t="shared" si="146"/>
        <v>0</v>
      </c>
      <c r="EA113" s="80">
        <f t="shared" si="147"/>
        <v>0</v>
      </c>
      <c r="EB113" s="80">
        <f t="shared" si="148"/>
        <v>0</v>
      </c>
      <c r="EC113" s="80">
        <f t="shared" si="149"/>
        <v>0</v>
      </c>
    </row>
    <row r="114" spans="7:133" ht="10" customHeight="1">
      <c r="G114" s="64"/>
      <c r="H114" s="302"/>
      <c r="I114" s="9">
        <v>4064</v>
      </c>
      <c r="J114" s="126" t="s">
        <v>70</v>
      </c>
      <c r="K114" s="7">
        <v>39101</v>
      </c>
      <c r="L114" s="7"/>
      <c r="M114" s="16">
        <v>185</v>
      </c>
      <c r="N114" s="16">
        <v>37</v>
      </c>
      <c r="O114" s="31">
        <f t="shared" si="144"/>
        <v>0.97368421052631582</v>
      </c>
      <c r="P114" s="135">
        <v>181.98324211794474</v>
      </c>
      <c r="Q114" s="135">
        <v>33.766089163209926</v>
      </c>
      <c r="R114" s="135">
        <v>0.26525705824404999</v>
      </c>
      <c r="S114" s="135">
        <v>2.6079926103145734</v>
      </c>
      <c r="T114" s="101">
        <f t="shared" si="132"/>
        <v>108.46102598267822</v>
      </c>
      <c r="U114" s="157">
        <f t="shared" si="133"/>
        <v>4.5192094159449258E-3</v>
      </c>
      <c r="V114" s="72">
        <f t="shared" si="145"/>
        <v>0.43384410393071288</v>
      </c>
      <c r="W114" s="18">
        <f t="shared" si="138"/>
        <v>5.6399733510992672E-3</v>
      </c>
      <c r="X114" s="18">
        <f t="shared" si="134"/>
        <v>3.2143873489909325E-4</v>
      </c>
      <c r="Y114" s="18">
        <f t="shared" si="135"/>
        <v>0.26557849697894909</v>
      </c>
      <c r="Z114" s="16">
        <f t="shared" si="136"/>
        <v>181.71275684415033</v>
      </c>
      <c r="AA114" s="16">
        <f t="shared" si="137"/>
        <v>33.760449189858825</v>
      </c>
      <c r="AB114" s="16">
        <f t="shared" si="126"/>
        <v>181.71275684415033</v>
      </c>
      <c r="AC114" s="16">
        <f t="shared" si="127"/>
        <v>33.760449189858825</v>
      </c>
      <c r="AD114" s="16">
        <f t="shared" si="128"/>
        <v>0</v>
      </c>
      <c r="AE114" s="35">
        <f t="shared" si="129"/>
        <v>0</v>
      </c>
      <c r="AF114" s="16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 t="s">
        <v>159</v>
      </c>
      <c r="CC114" s="9" t="s">
        <v>159</v>
      </c>
      <c r="CD114" s="9"/>
      <c r="CF114" s="52">
        <f t="shared" si="139"/>
        <v>4064</v>
      </c>
      <c r="CG114" s="78"/>
      <c r="CH114" s="73"/>
      <c r="CI114" s="73"/>
      <c r="CJ114" s="73"/>
      <c r="CK114" s="73"/>
      <c r="CL114" s="73"/>
      <c r="CM114" s="73"/>
      <c r="CN114" s="73"/>
      <c r="CO114" s="73"/>
      <c r="CP114" s="73"/>
      <c r="CQ114" s="73"/>
      <c r="CR114" s="73"/>
      <c r="CS114" s="73"/>
      <c r="CT114" s="73"/>
      <c r="CU114" s="73"/>
      <c r="CV114" s="73"/>
      <c r="CW114" s="73"/>
      <c r="CX114" s="73"/>
      <c r="CY114" s="73"/>
      <c r="CZ114" s="80"/>
      <c r="DA114" s="80"/>
      <c r="DB114" s="80"/>
      <c r="DC114" s="80"/>
      <c r="DD114" s="80"/>
      <c r="DE114" s="80"/>
      <c r="DF114" s="80"/>
      <c r="DG114" s="80"/>
      <c r="DH114" s="80"/>
      <c r="DI114" s="80"/>
      <c r="DJ114" s="80"/>
      <c r="DK114" s="80"/>
      <c r="DL114" s="80"/>
      <c r="DM114" s="80"/>
      <c r="DN114" s="80"/>
      <c r="DO114" s="80"/>
      <c r="DP114" s="80"/>
      <c r="DQ114" s="80"/>
      <c r="DR114" s="80"/>
      <c r="DS114" s="80"/>
      <c r="DT114" s="80"/>
      <c r="DU114" s="80"/>
      <c r="DV114" s="80"/>
      <c r="DW114" s="80"/>
      <c r="DX114" s="80"/>
      <c r="DY114" s="80"/>
      <c r="DZ114" s="80">
        <f t="shared" si="146"/>
        <v>0</v>
      </c>
      <c r="EA114" s="80">
        <f t="shared" si="147"/>
        <v>0</v>
      </c>
      <c r="EB114" s="80">
        <f t="shared" si="148"/>
        <v>0</v>
      </c>
      <c r="EC114" s="80">
        <f t="shared" si="149"/>
        <v>108.46102598267822</v>
      </c>
    </row>
    <row r="115" spans="7:133" ht="10" customHeight="1">
      <c r="G115" s="64"/>
      <c r="H115" s="302"/>
      <c r="I115" s="9">
        <v>4065</v>
      </c>
      <c r="J115" s="126" t="s">
        <v>70</v>
      </c>
      <c r="K115" s="7">
        <v>39101</v>
      </c>
      <c r="L115" s="7"/>
      <c r="M115" s="16">
        <v>185</v>
      </c>
      <c r="N115" s="16">
        <v>37</v>
      </c>
      <c r="O115" s="31">
        <f t="shared" si="144"/>
        <v>0.97368421052631582</v>
      </c>
      <c r="P115" s="135">
        <v>180.63064799808012</v>
      </c>
      <c r="Q115" s="135">
        <v>32.327326487964022</v>
      </c>
      <c r="R115" s="135">
        <v>0.37005604245147133</v>
      </c>
      <c r="S115" s="135">
        <v>3.7682850903515934</v>
      </c>
      <c r="T115" s="101">
        <f t="shared" si="132"/>
        <v>117.07628247834778</v>
      </c>
      <c r="U115" s="157">
        <f t="shared" si="133"/>
        <v>4.8781784365978242E-3</v>
      </c>
      <c r="V115" s="72">
        <f t="shared" si="145"/>
        <v>0.46830512991339113</v>
      </c>
      <c r="W115" s="18">
        <f t="shared" si="138"/>
        <v>6.0879666888740839E-3</v>
      </c>
      <c r="X115" s="18">
        <f t="shared" si="134"/>
        <v>3.4696779046868855E-4</v>
      </c>
      <c r="Y115" s="18">
        <f t="shared" si="135"/>
        <v>0.37040301024194</v>
      </c>
      <c r="Z115" s="16">
        <f t="shared" si="136"/>
        <v>180.25494845681885</v>
      </c>
      <c r="AA115" s="16">
        <f t="shared" si="137"/>
        <v>32.321238521275149</v>
      </c>
      <c r="AB115" s="16">
        <f t="shared" si="126"/>
        <v>180.25494845681885</v>
      </c>
      <c r="AC115" s="16">
        <f t="shared" si="127"/>
        <v>32.321238521275149</v>
      </c>
      <c r="AD115" s="16">
        <f t="shared" si="128"/>
        <v>0</v>
      </c>
      <c r="AE115" s="35">
        <f t="shared" si="129"/>
        <v>0</v>
      </c>
      <c r="AF115" s="16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 t="s">
        <v>155</v>
      </c>
      <c r="CB115" s="9" t="s">
        <v>155</v>
      </c>
      <c r="CC115" s="9" t="s">
        <v>155</v>
      </c>
      <c r="CD115" s="9"/>
      <c r="CF115" s="52">
        <f t="shared" si="139"/>
        <v>4065</v>
      </c>
      <c r="CG115" s="78"/>
      <c r="CH115" s="73"/>
      <c r="CI115" s="73"/>
      <c r="CJ115" s="73"/>
      <c r="CK115" s="73"/>
      <c r="CL115" s="73"/>
      <c r="CM115" s="73"/>
      <c r="CN115" s="73"/>
      <c r="CO115" s="73"/>
      <c r="CP115" s="73"/>
      <c r="CQ115" s="73"/>
      <c r="CR115" s="73"/>
      <c r="CS115" s="73"/>
      <c r="CT115" s="73"/>
      <c r="CU115" s="73"/>
      <c r="CV115" s="73"/>
      <c r="CW115" s="73"/>
      <c r="CX115" s="73"/>
      <c r="CY115" s="73"/>
      <c r="CZ115" s="80"/>
      <c r="DA115" s="80"/>
      <c r="DB115" s="80"/>
      <c r="DC115" s="80"/>
      <c r="DD115" s="80"/>
      <c r="DE115" s="80"/>
      <c r="DF115" s="80"/>
      <c r="DG115" s="80"/>
      <c r="DH115" s="80"/>
      <c r="DI115" s="80"/>
      <c r="DJ115" s="80"/>
      <c r="DK115" s="80"/>
      <c r="DL115" s="80"/>
      <c r="DM115" s="80"/>
      <c r="DN115" s="80"/>
      <c r="DO115" s="80"/>
      <c r="DP115" s="80"/>
      <c r="DQ115" s="80"/>
      <c r="DR115" s="80"/>
      <c r="DS115" s="80"/>
      <c r="DT115" s="80"/>
      <c r="DU115" s="80"/>
      <c r="DV115" s="80"/>
      <c r="DW115" s="80"/>
      <c r="DX115" s="80"/>
      <c r="DY115" s="80"/>
      <c r="DZ115" s="80">
        <f t="shared" si="146"/>
        <v>0</v>
      </c>
      <c r="EA115" s="80">
        <f t="shared" si="147"/>
        <v>0</v>
      </c>
      <c r="EB115" s="80">
        <f t="shared" si="148"/>
        <v>0</v>
      </c>
      <c r="EC115" s="80">
        <f t="shared" si="149"/>
        <v>117.07628247834778</v>
      </c>
    </row>
    <row r="116" spans="7:133" ht="10" customHeight="1">
      <c r="G116" s="64"/>
      <c r="H116" s="302"/>
      <c r="I116" s="9">
        <v>4066</v>
      </c>
      <c r="J116" s="126" t="s">
        <v>70</v>
      </c>
      <c r="K116" s="7">
        <v>39101</v>
      </c>
      <c r="L116" s="7"/>
      <c r="M116" s="16">
        <v>190</v>
      </c>
      <c r="N116" s="16">
        <v>38</v>
      </c>
      <c r="O116" s="31">
        <f t="shared" si="144"/>
        <v>1</v>
      </c>
      <c r="P116" s="135">
        <v>183.0650750393753</v>
      </c>
      <c r="Q116" s="135">
        <v>30.61709988675333</v>
      </c>
      <c r="R116" s="135">
        <v>0.54922282891406349</v>
      </c>
      <c r="S116" s="135">
        <v>5.9539517042311845</v>
      </c>
      <c r="T116" s="101">
        <f t="shared" si="132"/>
        <v>0</v>
      </c>
      <c r="U116" s="157">
        <f t="shared" si="133"/>
        <v>0</v>
      </c>
      <c r="V116" s="72">
        <f t="shared" si="145"/>
        <v>0</v>
      </c>
      <c r="W116" s="18">
        <f t="shared" si="138"/>
        <v>0</v>
      </c>
      <c r="X116" s="18">
        <f t="shared" si="134"/>
        <v>0</v>
      </c>
      <c r="Y116" s="18">
        <f t="shared" si="135"/>
        <v>0.54922282891406349</v>
      </c>
      <c r="Z116" s="16">
        <f t="shared" si="136"/>
        <v>182.51585221046125</v>
      </c>
      <c r="AA116" s="16">
        <f t="shared" si="137"/>
        <v>30.61709988675333</v>
      </c>
      <c r="AB116" s="16">
        <f t="shared" si="126"/>
        <v>0</v>
      </c>
      <c r="AC116" s="16">
        <f t="shared" si="127"/>
        <v>0</v>
      </c>
      <c r="AD116" s="16">
        <f t="shared" si="128"/>
        <v>182.51585221046125</v>
      </c>
      <c r="AE116" s="35">
        <f t="shared" si="129"/>
        <v>30.61709988675333</v>
      </c>
      <c r="AF116" s="16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F116" s="52">
        <f t="shared" si="139"/>
        <v>4066</v>
      </c>
      <c r="CG116" s="78"/>
      <c r="CH116" s="73"/>
      <c r="CI116" s="73"/>
      <c r="CJ116" s="73"/>
      <c r="CK116" s="73"/>
      <c r="CL116" s="73"/>
      <c r="CM116" s="73"/>
      <c r="CN116" s="73"/>
      <c r="CO116" s="73"/>
      <c r="CP116" s="73"/>
      <c r="CQ116" s="73"/>
      <c r="CR116" s="73"/>
      <c r="CS116" s="73"/>
      <c r="CT116" s="73"/>
      <c r="CU116" s="73"/>
      <c r="CV116" s="73"/>
      <c r="CW116" s="73"/>
      <c r="CX116" s="73"/>
      <c r="CY116" s="73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  <c r="DR116" s="80"/>
      <c r="DS116" s="80"/>
      <c r="DT116" s="80"/>
      <c r="DU116" s="80"/>
      <c r="DV116" s="80"/>
      <c r="DW116" s="80"/>
      <c r="DX116" s="80"/>
      <c r="DY116" s="80"/>
      <c r="DZ116" s="80">
        <f t="shared" si="146"/>
        <v>0</v>
      </c>
      <c r="EA116" s="80">
        <f t="shared" si="147"/>
        <v>0</v>
      </c>
      <c r="EB116" s="80">
        <f t="shared" si="148"/>
        <v>0</v>
      </c>
      <c r="EC116" s="80">
        <f t="shared" si="149"/>
        <v>0</v>
      </c>
    </row>
    <row r="117" spans="7:133" ht="10" customHeight="1">
      <c r="G117" s="64"/>
      <c r="H117" s="302"/>
      <c r="I117" s="9">
        <v>4068</v>
      </c>
      <c r="J117" s="126" t="s">
        <v>70</v>
      </c>
      <c r="K117" s="7">
        <v>39101</v>
      </c>
      <c r="L117" s="7"/>
      <c r="M117" s="16">
        <v>195</v>
      </c>
      <c r="N117" s="16">
        <v>39</v>
      </c>
      <c r="O117" s="31">
        <f t="shared" si="144"/>
        <v>1.0263157894736843</v>
      </c>
      <c r="P117" s="135">
        <v>188.75026346009247</v>
      </c>
      <c r="Q117" s="135">
        <v>32.335841870241403</v>
      </c>
      <c r="R117" s="135">
        <v>0.50664308285037274</v>
      </c>
      <c r="S117" s="135">
        <v>5.3743210723859667</v>
      </c>
      <c r="T117" s="101">
        <f t="shared" si="132"/>
        <v>0</v>
      </c>
      <c r="U117" s="157">
        <f t="shared" si="133"/>
        <v>0</v>
      </c>
      <c r="V117" s="72">
        <f t="shared" si="145"/>
        <v>0</v>
      </c>
      <c r="W117" s="18">
        <f t="shared" si="138"/>
        <v>0</v>
      </c>
      <c r="X117" s="18">
        <f t="shared" si="134"/>
        <v>0</v>
      </c>
      <c r="Y117" s="18">
        <f t="shared" si="135"/>
        <v>0.50664308285037274</v>
      </c>
      <c r="Z117" s="16">
        <f t="shared" si="136"/>
        <v>188.24362037724211</v>
      </c>
      <c r="AA117" s="16">
        <f t="shared" si="137"/>
        <v>32.335841870241403</v>
      </c>
      <c r="AB117" s="16">
        <f t="shared" si="126"/>
        <v>0</v>
      </c>
      <c r="AC117" s="16">
        <f t="shared" si="127"/>
        <v>0</v>
      </c>
      <c r="AD117" s="16">
        <f t="shared" si="128"/>
        <v>188.24362037724211</v>
      </c>
      <c r="AE117" s="35">
        <f t="shared" si="129"/>
        <v>32.335841870241403</v>
      </c>
      <c r="AF117" s="16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F117" s="52">
        <f t="shared" si="139"/>
        <v>4068</v>
      </c>
      <c r="CG117" s="78"/>
      <c r="CH117" s="73"/>
      <c r="CI117" s="73"/>
      <c r="CJ117" s="73"/>
      <c r="CK117" s="73"/>
      <c r="CL117" s="73"/>
      <c r="CM117" s="73"/>
      <c r="CN117" s="73"/>
      <c r="CO117" s="73"/>
      <c r="CP117" s="73"/>
      <c r="CQ117" s="73"/>
      <c r="CR117" s="73"/>
      <c r="CS117" s="73"/>
      <c r="CT117" s="73"/>
      <c r="CU117" s="73"/>
      <c r="CV117" s="73"/>
      <c r="CW117" s="73"/>
      <c r="CX117" s="73"/>
      <c r="CY117" s="73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  <c r="DS117" s="80"/>
      <c r="DT117" s="80"/>
      <c r="DU117" s="80"/>
      <c r="DV117" s="80"/>
      <c r="DW117" s="80"/>
      <c r="DX117" s="80"/>
      <c r="DY117" s="80"/>
      <c r="DZ117" s="80">
        <f t="shared" si="146"/>
        <v>0</v>
      </c>
      <c r="EA117" s="80">
        <f t="shared" si="147"/>
        <v>0</v>
      </c>
      <c r="EB117" s="80">
        <f t="shared" si="148"/>
        <v>0</v>
      </c>
      <c r="EC117" s="80">
        <f t="shared" si="149"/>
        <v>0</v>
      </c>
    </row>
    <row r="118" spans="7:133" ht="10" customHeight="1">
      <c r="G118" s="64"/>
      <c r="H118" s="302"/>
      <c r="I118" s="9">
        <v>4069</v>
      </c>
      <c r="J118" s="126" t="s">
        <v>70</v>
      </c>
      <c r="K118" s="7">
        <v>39101</v>
      </c>
      <c r="L118" s="7"/>
      <c r="M118" s="16">
        <v>190</v>
      </c>
      <c r="N118" s="16">
        <v>38</v>
      </c>
      <c r="O118" s="31">
        <f t="shared" si="144"/>
        <v>1</v>
      </c>
      <c r="P118" s="135">
        <v>186.70530602911765</v>
      </c>
      <c r="Q118" s="135">
        <v>34.469316248739126</v>
      </c>
      <c r="R118" s="135">
        <v>0.2881723262131663</v>
      </c>
      <c r="S118" s="135">
        <v>2.8473256058555449</v>
      </c>
      <c r="T118" s="101">
        <f t="shared" si="132"/>
        <v>110.20886075949367</v>
      </c>
      <c r="U118" s="157">
        <f t="shared" si="133"/>
        <v>4.5920358649789031E-3</v>
      </c>
      <c r="V118" s="72">
        <f t="shared" si="145"/>
        <v>0.44083544303797467</v>
      </c>
      <c r="W118" s="18">
        <f t="shared" si="138"/>
        <v>5.730860759493671E-3</v>
      </c>
      <c r="X118" s="18">
        <f t="shared" si="134"/>
        <v>3.2661802590402413E-4</v>
      </c>
      <c r="Y118" s="18">
        <f t="shared" si="135"/>
        <v>0.2884989442390703</v>
      </c>
      <c r="Z118" s="16">
        <f t="shared" si="136"/>
        <v>186.4118212360178</v>
      </c>
      <c r="AA118" s="16">
        <f t="shared" si="137"/>
        <v>34.463585387979634</v>
      </c>
      <c r="AB118" s="16">
        <f t="shared" si="126"/>
        <v>186.4118212360178</v>
      </c>
      <c r="AC118" s="16">
        <f t="shared" si="127"/>
        <v>34.463585387979634</v>
      </c>
      <c r="AD118" s="16">
        <f t="shared" si="128"/>
        <v>0</v>
      </c>
      <c r="AE118" s="35">
        <f t="shared" si="129"/>
        <v>0</v>
      </c>
      <c r="AF118" s="16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 t="s">
        <v>93</v>
      </c>
      <c r="CB118" s="9" t="s">
        <v>93</v>
      </c>
      <c r="CC118" s="9" t="s">
        <v>93</v>
      </c>
      <c r="CD118" s="9"/>
      <c r="CF118" s="52">
        <f t="shared" si="139"/>
        <v>4069</v>
      </c>
      <c r="CG118" s="78"/>
      <c r="CH118" s="73"/>
      <c r="CI118" s="73"/>
      <c r="CJ118" s="73"/>
      <c r="CK118" s="73"/>
      <c r="CL118" s="73"/>
      <c r="CM118" s="73"/>
      <c r="CN118" s="73"/>
      <c r="CO118" s="73"/>
      <c r="CP118" s="73"/>
      <c r="CQ118" s="73"/>
      <c r="CR118" s="73"/>
      <c r="CS118" s="73"/>
      <c r="CT118" s="73"/>
      <c r="CU118" s="73"/>
      <c r="CV118" s="73"/>
      <c r="CW118" s="73"/>
      <c r="CX118" s="73"/>
      <c r="CY118" s="73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  <c r="DS118" s="80"/>
      <c r="DT118" s="80"/>
      <c r="DU118" s="80"/>
      <c r="DV118" s="80"/>
      <c r="DW118" s="80"/>
      <c r="DX118" s="80"/>
      <c r="DY118" s="80"/>
      <c r="DZ118" s="80">
        <f t="shared" si="146"/>
        <v>0</v>
      </c>
      <c r="EA118" s="80">
        <f t="shared" si="147"/>
        <v>0</v>
      </c>
      <c r="EB118" s="80">
        <f t="shared" si="148"/>
        <v>0</v>
      </c>
      <c r="EC118" s="80">
        <f t="shared" si="149"/>
        <v>110.20886075949367</v>
      </c>
    </row>
    <row r="119" spans="7:133" ht="10" customHeight="1">
      <c r="G119" s="64"/>
      <c r="H119" s="302"/>
      <c r="I119" s="9">
        <v>4070</v>
      </c>
      <c r="J119" s="126" t="s">
        <v>70</v>
      </c>
      <c r="K119" s="7">
        <v>39101</v>
      </c>
      <c r="L119" s="7"/>
      <c r="M119" s="16">
        <v>195</v>
      </c>
      <c r="N119" s="16">
        <v>39</v>
      </c>
      <c r="O119" s="31">
        <f t="shared" si="144"/>
        <v>1.0263157894736843</v>
      </c>
      <c r="P119" s="135">
        <v>189.25955464241403</v>
      </c>
      <c r="Q119" s="135">
        <v>32.873267459690588</v>
      </c>
      <c r="R119" s="135">
        <v>0.47173867059063257</v>
      </c>
      <c r="S119" s="135">
        <v>4.9409133389592039</v>
      </c>
      <c r="T119" s="101">
        <f t="shared" si="132"/>
        <v>157.18221185876087</v>
      </c>
      <c r="U119" s="157">
        <f t="shared" si="133"/>
        <v>6.549258827448369E-3</v>
      </c>
      <c r="V119" s="72">
        <f t="shared" si="145"/>
        <v>0.62872884743504343</v>
      </c>
      <c r="W119" s="18">
        <f t="shared" si="138"/>
        <v>8.1734750166555653E-3</v>
      </c>
      <c r="X119" s="18">
        <f t="shared" si="134"/>
        <v>4.6580460449816566E-4</v>
      </c>
      <c r="Y119" s="18">
        <f t="shared" si="135"/>
        <v>0.47220447519513076</v>
      </c>
      <c r="Z119" s="16">
        <f t="shared" si="136"/>
        <v>188.78023924395441</v>
      </c>
      <c r="AA119" s="16">
        <f t="shared" si="137"/>
        <v>32.865093984673933</v>
      </c>
      <c r="AB119" s="16">
        <f t="shared" si="126"/>
        <v>188.78023924395441</v>
      </c>
      <c r="AC119" s="16">
        <f t="shared" si="127"/>
        <v>32.865093984673933</v>
      </c>
      <c r="AD119" s="16">
        <f t="shared" si="128"/>
        <v>0</v>
      </c>
      <c r="AE119" s="35">
        <f t="shared" si="129"/>
        <v>0</v>
      </c>
      <c r="AF119" s="16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 t="s">
        <v>94</v>
      </c>
      <c r="CB119" s="9" t="s">
        <v>94</v>
      </c>
      <c r="CC119" s="9" t="s">
        <v>94</v>
      </c>
      <c r="CD119" s="9"/>
      <c r="CF119" s="52">
        <f t="shared" si="139"/>
        <v>4070</v>
      </c>
      <c r="CG119" s="78"/>
      <c r="CH119" s="73"/>
      <c r="CI119" s="73"/>
      <c r="CJ119" s="73"/>
      <c r="CK119" s="73"/>
      <c r="CL119" s="73"/>
      <c r="CM119" s="73"/>
      <c r="CN119" s="73"/>
      <c r="CO119" s="73"/>
      <c r="CP119" s="73"/>
      <c r="CQ119" s="73"/>
      <c r="CR119" s="73"/>
      <c r="CS119" s="73"/>
      <c r="CT119" s="73"/>
      <c r="CU119" s="73"/>
      <c r="CV119" s="73"/>
      <c r="CW119" s="73"/>
      <c r="CX119" s="73"/>
      <c r="CY119" s="73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  <c r="DS119" s="80"/>
      <c r="DT119" s="80"/>
      <c r="DU119" s="80"/>
      <c r="DV119" s="80"/>
      <c r="DW119" s="80"/>
      <c r="DX119" s="80"/>
      <c r="DY119" s="80"/>
      <c r="DZ119" s="80">
        <f t="shared" si="146"/>
        <v>0</v>
      </c>
      <c r="EA119" s="80">
        <f t="shared" si="147"/>
        <v>0</v>
      </c>
      <c r="EB119" s="80">
        <f t="shared" si="148"/>
        <v>0</v>
      </c>
      <c r="EC119" s="80">
        <f t="shared" si="149"/>
        <v>157.18221185876087</v>
      </c>
    </row>
    <row r="120" spans="7:133" ht="10" customHeight="1">
      <c r="G120" s="64"/>
      <c r="H120" s="302"/>
      <c r="I120" s="9">
        <v>4071</v>
      </c>
      <c r="J120" s="126" t="s">
        <v>70</v>
      </c>
      <c r="K120" s="7">
        <v>39101</v>
      </c>
      <c r="L120" s="7"/>
      <c r="M120" s="16">
        <v>195</v>
      </c>
      <c r="N120" s="16">
        <v>39</v>
      </c>
      <c r="O120" s="31">
        <f t="shared" si="144"/>
        <v>1.0263157894736843</v>
      </c>
      <c r="P120" s="135">
        <v>187.06030067181462</v>
      </c>
      <c r="Q120" s="135">
        <v>30.56069910497466</v>
      </c>
      <c r="R120" s="135">
        <v>0.61495623398271448</v>
      </c>
      <c r="S120" s="135">
        <v>6.8058878185688227</v>
      </c>
      <c r="T120" s="101">
        <f t="shared" si="132"/>
        <v>114.32378414390409</v>
      </c>
      <c r="U120" s="157">
        <f t="shared" si="133"/>
        <v>4.7634910059960039E-3</v>
      </c>
      <c r="V120" s="72">
        <f t="shared" si="145"/>
        <v>0.45729513657561638</v>
      </c>
      <c r="W120" s="18">
        <f t="shared" si="138"/>
        <v>5.9448367754830122E-3</v>
      </c>
      <c r="X120" s="18">
        <f t="shared" si="134"/>
        <v>3.3881153727670642E-4</v>
      </c>
      <c r="Y120" s="18">
        <f t="shared" si="135"/>
        <v>0.61529504551999115</v>
      </c>
      <c r="Z120" s="16">
        <f t="shared" si="136"/>
        <v>186.43983361829996</v>
      </c>
      <c r="AA120" s="16">
        <f t="shared" si="137"/>
        <v>30.554754268199176</v>
      </c>
      <c r="AB120" s="16">
        <f t="shared" si="126"/>
        <v>186.43983361829996</v>
      </c>
      <c r="AC120" s="16">
        <f t="shared" si="127"/>
        <v>30.554754268199176</v>
      </c>
      <c r="AD120" s="16">
        <f t="shared" si="128"/>
        <v>0</v>
      </c>
      <c r="AE120" s="35">
        <f t="shared" si="129"/>
        <v>0</v>
      </c>
      <c r="AF120" s="16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 t="s">
        <v>66</v>
      </c>
      <c r="CB120" s="9" t="s">
        <v>66</v>
      </c>
      <c r="CC120" s="9" t="s">
        <v>66</v>
      </c>
      <c r="CD120" s="9"/>
      <c r="CF120" s="52">
        <f t="shared" si="139"/>
        <v>4071</v>
      </c>
      <c r="CG120" s="78"/>
      <c r="CH120" s="73"/>
      <c r="CI120" s="73"/>
      <c r="CJ120" s="73"/>
      <c r="CK120" s="73"/>
      <c r="CL120" s="73"/>
      <c r="CM120" s="73"/>
      <c r="CN120" s="73"/>
      <c r="CO120" s="73"/>
      <c r="CP120" s="73"/>
      <c r="CQ120" s="73"/>
      <c r="CR120" s="73"/>
      <c r="CS120" s="73"/>
      <c r="CT120" s="73"/>
      <c r="CU120" s="73"/>
      <c r="CV120" s="73"/>
      <c r="CW120" s="73"/>
      <c r="CX120" s="73"/>
      <c r="CY120" s="73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  <c r="DR120" s="80"/>
      <c r="DS120" s="80"/>
      <c r="DT120" s="80"/>
      <c r="DU120" s="80"/>
      <c r="DV120" s="80"/>
      <c r="DW120" s="80"/>
      <c r="DX120" s="80"/>
      <c r="DY120" s="80"/>
      <c r="DZ120" s="80">
        <f t="shared" si="146"/>
        <v>0</v>
      </c>
      <c r="EA120" s="80">
        <f t="shared" si="147"/>
        <v>0</v>
      </c>
      <c r="EB120" s="80">
        <f t="shared" si="148"/>
        <v>0</v>
      </c>
      <c r="EC120" s="80">
        <f t="shared" si="149"/>
        <v>114.32378414390409</v>
      </c>
    </row>
    <row r="121" spans="7:133" ht="10" customHeight="1">
      <c r="G121" s="64"/>
      <c r="H121" s="302"/>
      <c r="I121" s="9">
        <v>4074</v>
      </c>
      <c r="J121" s="126" t="s">
        <v>70</v>
      </c>
      <c r="K121" s="7">
        <v>39101</v>
      </c>
      <c r="L121" s="7"/>
      <c r="M121" s="16">
        <v>190</v>
      </c>
      <c r="N121" s="16">
        <v>38</v>
      </c>
      <c r="O121" s="31">
        <f t="shared" si="144"/>
        <v>1</v>
      </c>
      <c r="P121" s="135">
        <v>186.97046230288615</v>
      </c>
      <c r="Q121" s="135">
        <v>34.752014586052432</v>
      </c>
      <c r="R121" s="135">
        <v>0.26687220217030888</v>
      </c>
      <c r="S121" s="135">
        <v>2.6193430757641698</v>
      </c>
      <c r="T121" s="101">
        <f t="shared" si="132"/>
        <v>110.20886075949367</v>
      </c>
      <c r="U121" s="157">
        <f t="shared" si="133"/>
        <v>4.5920358649789031E-3</v>
      </c>
      <c r="V121" s="72">
        <f t="shared" si="145"/>
        <v>0.44083544303797467</v>
      </c>
      <c r="W121" s="18">
        <f t="shared" si="138"/>
        <v>5.730860759493671E-3</v>
      </c>
      <c r="X121" s="18">
        <f t="shared" si="134"/>
        <v>3.2661802590402413E-4</v>
      </c>
      <c r="Y121" s="18">
        <f t="shared" si="135"/>
        <v>0.26719882019621288</v>
      </c>
      <c r="Z121" s="16">
        <f t="shared" si="136"/>
        <v>186.69827763382918</v>
      </c>
      <c r="AA121" s="16">
        <f t="shared" si="137"/>
        <v>34.74628372529294</v>
      </c>
      <c r="AB121" s="16">
        <f t="shared" si="126"/>
        <v>186.69827763382918</v>
      </c>
      <c r="AC121" s="16">
        <f t="shared" si="127"/>
        <v>34.74628372529294</v>
      </c>
      <c r="AD121" s="16">
        <f t="shared" si="128"/>
        <v>0</v>
      </c>
      <c r="AE121" s="35">
        <f t="shared" si="129"/>
        <v>0</v>
      </c>
      <c r="AF121" s="16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 t="s">
        <v>95</v>
      </c>
      <c r="CB121" s="9" t="s">
        <v>95</v>
      </c>
      <c r="CC121" s="9" t="s">
        <v>95</v>
      </c>
      <c r="CD121" s="9"/>
      <c r="CF121" s="52">
        <f t="shared" si="139"/>
        <v>4074</v>
      </c>
      <c r="CG121" s="78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  <c r="DS121" s="80"/>
      <c r="DT121" s="80"/>
      <c r="DU121" s="80"/>
      <c r="DV121" s="80"/>
      <c r="DW121" s="80"/>
      <c r="DX121" s="80"/>
      <c r="DY121" s="80"/>
      <c r="DZ121" s="80">
        <f t="shared" si="146"/>
        <v>0</v>
      </c>
      <c r="EA121" s="80">
        <f t="shared" si="147"/>
        <v>0</v>
      </c>
      <c r="EB121" s="80">
        <f t="shared" si="148"/>
        <v>0</v>
      </c>
      <c r="EC121" s="80">
        <f t="shared" si="149"/>
        <v>110.20886075949367</v>
      </c>
    </row>
    <row r="122" spans="7:133" ht="10" customHeight="1">
      <c r="G122" s="64"/>
      <c r="H122" s="302"/>
      <c r="I122" s="9">
        <v>4077</v>
      </c>
      <c r="J122" s="126" t="s">
        <v>70</v>
      </c>
      <c r="K122" s="7">
        <v>39101</v>
      </c>
      <c r="L122" s="7"/>
      <c r="M122" s="16">
        <v>190</v>
      </c>
      <c r="N122" s="16">
        <v>38</v>
      </c>
      <c r="O122" s="31">
        <f t="shared" si="144"/>
        <v>1</v>
      </c>
      <c r="P122" s="135">
        <v>184.16988313873685</v>
      </c>
      <c r="Q122" s="135">
        <v>31.780281901555526</v>
      </c>
      <c r="R122" s="135">
        <v>0.47600616688845349</v>
      </c>
      <c r="S122" s="135">
        <v>5.015901692293931</v>
      </c>
      <c r="T122" s="101">
        <f t="shared" si="132"/>
        <v>111.39240506329115</v>
      </c>
      <c r="U122" s="157">
        <f t="shared" si="133"/>
        <v>4.6413502109704649E-3</v>
      </c>
      <c r="V122" s="72">
        <f t="shared" si="145"/>
        <v>0.4455696202531646</v>
      </c>
      <c r="W122" s="18">
        <f t="shared" si="138"/>
        <v>5.7924050632911393E-3</v>
      </c>
      <c r="X122" s="18">
        <f t="shared" si="134"/>
        <v>3.3012516511592426E-4</v>
      </c>
      <c r="Y122" s="18">
        <f t="shared" si="135"/>
        <v>0.47633629205356942</v>
      </c>
      <c r="Z122" s="16">
        <f t="shared" si="136"/>
        <v>183.68850745427824</v>
      </c>
      <c r="AA122" s="16">
        <f t="shared" si="137"/>
        <v>31.774489496492233</v>
      </c>
      <c r="AB122" s="16">
        <f t="shared" si="126"/>
        <v>183.68850745427824</v>
      </c>
      <c r="AC122" s="16">
        <f t="shared" si="127"/>
        <v>31.774489496492233</v>
      </c>
      <c r="AD122" s="16">
        <f t="shared" si="128"/>
        <v>0</v>
      </c>
      <c r="AE122" s="35">
        <f t="shared" si="129"/>
        <v>0</v>
      </c>
      <c r="AF122" s="16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 t="s">
        <v>96</v>
      </c>
      <c r="CB122" s="9" t="s">
        <v>96</v>
      </c>
      <c r="CC122" s="9" t="s">
        <v>96</v>
      </c>
      <c r="CD122" s="9"/>
      <c r="CF122" s="52">
        <f t="shared" si="139"/>
        <v>4077</v>
      </c>
      <c r="CG122" s="78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80"/>
      <c r="DA122" s="80"/>
      <c r="DB122" s="80"/>
      <c r="DC122" s="80"/>
      <c r="DD122" s="80"/>
      <c r="DE122" s="80"/>
      <c r="DF122" s="80"/>
      <c r="DG122" s="80"/>
      <c r="DH122" s="80"/>
      <c r="DI122" s="80"/>
      <c r="DJ122" s="80"/>
      <c r="DK122" s="80"/>
      <c r="DL122" s="80"/>
      <c r="DM122" s="80"/>
      <c r="DN122" s="80"/>
      <c r="DO122" s="80"/>
      <c r="DP122" s="80"/>
      <c r="DQ122" s="80"/>
      <c r="DR122" s="80"/>
      <c r="DS122" s="80"/>
      <c r="DT122" s="80"/>
      <c r="DU122" s="80"/>
      <c r="DV122" s="80"/>
      <c r="DW122" s="80"/>
      <c r="DX122" s="80"/>
      <c r="DY122" s="80"/>
      <c r="DZ122" s="80">
        <f t="shared" si="146"/>
        <v>0</v>
      </c>
      <c r="EA122" s="80">
        <f t="shared" si="147"/>
        <v>0</v>
      </c>
      <c r="EB122" s="80">
        <f t="shared" si="148"/>
        <v>0</v>
      </c>
      <c r="EC122" s="80">
        <f t="shared" si="149"/>
        <v>111.39240506329115</v>
      </c>
    </row>
    <row r="123" spans="7:133" ht="10" customHeight="1">
      <c r="G123" s="64"/>
      <c r="H123" s="302"/>
      <c r="I123" s="9">
        <v>4081</v>
      </c>
      <c r="J123" s="126" t="s">
        <v>70</v>
      </c>
      <c r="K123" s="7">
        <v>39101</v>
      </c>
      <c r="L123" s="7"/>
      <c r="M123" s="16">
        <v>190</v>
      </c>
      <c r="N123" s="16">
        <v>38</v>
      </c>
      <c r="O123" s="31">
        <f t="shared" si="144"/>
        <v>1</v>
      </c>
      <c r="P123" s="135">
        <v>184.13164321811502</v>
      </c>
      <c r="Q123" s="135">
        <v>31.739930743043345</v>
      </c>
      <c r="R123" s="135">
        <v>0.47862562770606509</v>
      </c>
      <c r="S123" s="135">
        <v>5.0484429491585923</v>
      </c>
      <c r="T123" s="101">
        <f t="shared" si="132"/>
        <v>0</v>
      </c>
      <c r="U123" s="157">
        <f t="shared" si="133"/>
        <v>0</v>
      </c>
      <c r="V123" s="72">
        <f t="shared" si="145"/>
        <v>0</v>
      </c>
      <c r="W123" s="18">
        <f t="shared" si="138"/>
        <v>0</v>
      </c>
      <c r="X123" s="18">
        <f t="shared" si="134"/>
        <v>0</v>
      </c>
      <c r="Y123" s="18">
        <f t="shared" si="135"/>
        <v>0.47862562770606509</v>
      </c>
      <c r="Z123" s="16">
        <f t="shared" si="136"/>
        <v>183.65301759040895</v>
      </c>
      <c r="AA123" s="16">
        <f t="shared" si="137"/>
        <v>31.739930743043345</v>
      </c>
      <c r="AB123" s="16">
        <f t="shared" si="126"/>
        <v>0</v>
      </c>
      <c r="AC123" s="16">
        <f t="shared" si="127"/>
        <v>0</v>
      </c>
      <c r="AD123" s="16">
        <f t="shared" si="128"/>
        <v>183.65301759040895</v>
      </c>
      <c r="AE123" s="35">
        <f t="shared" si="129"/>
        <v>31.739930743043345</v>
      </c>
      <c r="AF123" s="16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F123" s="52">
        <f t="shared" si="139"/>
        <v>4081</v>
      </c>
      <c r="CG123" s="78"/>
      <c r="CH123" s="73"/>
      <c r="CI123" s="73"/>
      <c r="CJ123" s="73"/>
      <c r="CK123" s="73"/>
      <c r="CL123" s="73"/>
      <c r="CM123" s="73"/>
      <c r="CN123" s="73"/>
      <c r="CO123" s="73"/>
      <c r="CP123" s="73"/>
      <c r="CQ123" s="73"/>
      <c r="CR123" s="73"/>
      <c r="CS123" s="73"/>
      <c r="CT123" s="73"/>
      <c r="CU123" s="73"/>
      <c r="CV123" s="73"/>
      <c r="CW123" s="73"/>
      <c r="CX123" s="73"/>
      <c r="CY123" s="73"/>
      <c r="CZ123" s="80"/>
      <c r="DA123" s="80"/>
      <c r="DB123" s="80"/>
      <c r="DC123" s="80"/>
      <c r="DD123" s="80"/>
      <c r="DE123" s="80"/>
      <c r="DF123" s="80"/>
      <c r="DG123" s="80"/>
      <c r="DH123" s="80"/>
      <c r="DI123" s="80"/>
      <c r="DJ123" s="80"/>
      <c r="DK123" s="80"/>
      <c r="DL123" s="80"/>
      <c r="DM123" s="80"/>
      <c r="DN123" s="80"/>
      <c r="DO123" s="80"/>
      <c r="DP123" s="80"/>
      <c r="DQ123" s="80"/>
      <c r="DR123" s="80"/>
      <c r="DS123" s="80"/>
      <c r="DT123" s="80"/>
      <c r="DU123" s="80"/>
      <c r="DV123" s="80"/>
      <c r="DW123" s="80"/>
      <c r="DX123" s="80"/>
      <c r="DY123" s="80"/>
      <c r="DZ123" s="80">
        <f t="shared" si="146"/>
        <v>0</v>
      </c>
      <c r="EA123" s="80">
        <f t="shared" si="147"/>
        <v>0</v>
      </c>
      <c r="EB123" s="80">
        <f t="shared" si="148"/>
        <v>0</v>
      </c>
      <c r="EC123" s="80">
        <f t="shared" si="149"/>
        <v>0</v>
      </c>
    </row>
    <row r="124" spans="7:133" ht="10" customHeight="1">
      <c r="G124" s="64"/>
      <c r="H124" s="302"/>
      <c r="I124" s="9">
        <v>4082</v>
      </c>
      <c r="J124" s="126" t="s">
        <v>70</v>
      </c>
      <c r="K124" s="7">
        <v>39101</v>
      </c>
      <c r="L124" s="7"/>
      <c r="M124" s="16">
        <v>190</v>
      </c>
      <c r="N124" s="16">
        <v>38</v>
      </c>
      <c r="O124" s="31">
        <f t="shared" si="144"/>
        <v>1</v>
      </c>
      <c r="P124" s="135">
        <v>184.39011662744565</v>
      </c>
      <c r="Q124" s="135">
        <v>32.012798292437814</v>
      </c>
      <c r="R124" s="135">
        <v>0.46079937995641368</v>
      </c>
      <c r="S124" s="135">
        <v>4.828388473840473</v>
      </c>
      <c r="T124" s="101">
        <f t="shared" si="132"/>
        <v>0</v>
      </c>
      <c r="U124" s="157">
        <f t="shared" si="133"/>
        <v>0</v>
      </c>
      <c r="V124" s="72">
        <f t="shared" si="145"/>
        <v>0</v>
      </c>
      <c r="W124" s="18">
        <f t="shared" si="138"/>
        <v>0</v>
      </c>
      <c r="X124" s="18">
        <f t="shared" si="134"/>
        <v>0</v>
      </c>
      <c r="Y124" s="18">
        <f t="shared" si="135"/>
        <v>0.46079937995641368</v>
      </c>
      <c r="Z124" s="16">
        <f t="shared" si="136"/>
        <v>183.92931724748922</v>
      </c>
      <c r="AA124" s="16">
        <f t="shared" si="137"/>
        <v>32.012798292437814</v>
      </c>
      <c r="AB124" s="16">
        <f t="shared" si="126"/>
        <v>0</v>
      </c>
      <c r="AC124" s="16">
        <f t="shared" si="127"/>
        <v>0</v>
      </c>
      <c r="AD124" s="16">
        <f t="shared" si="128"/>
        <v>183.92931724748922</v>
      </c>
      <c r="AE124" s="35">
        <f t="shared" si="129"/>
        <v>32.012798292437814</v>
      </c>
      <c r="AF124" s="16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F124" s="52">
        <f t="shared" si="139"/>
        <v>4082</v>
      </c>
      <c r="CG124" s="78"/>
      <c r="CH124" s="73"/>
      <c r="CI124" s="73"/>
      <c r="CJ124" s="73"/>
      <c r="CK124" s="73"/>
      <c r="CL124" s="73"/>
      <c r="CM124" s="73"/>
      <c r="CN124" s="73"/>
      <c r="CO124" s="73"/>
      <c r="CP124" s="73"/>
      <c r="CQ124" s="73"/>
      <c r="CR124" s="73"/>
      <c r="CS124" s="73"/>
      <c r="CT124" s="73"/>
      <c r="CU124" s="73"/>
      <c r="CV124" s="73"/>
      <c r="CW124" s="73"/>
      <c r="CX124" s="73"/>
      <c r="CY124" s="73"/>
      <c r="CZ124" s="80"/>
      <c r="DA124" s="80"/>
      <c r="DB124" s="80"/>
      <c r="DC124" s="80"/>
      <c r="DD124" s="80"/>
      <c r="DE124" s="80"/>
      <c r="DF124" s="80"/>
      <c r="DG124" s="80"/>
      <c r="DH124" s="80"/>
      <c r="DI124" s="80"/>
      <c r="DJ124" s="80"/>
      <c r="DK124" s="80"/>
      <c r="DL124" s="80"/>
      <c r="DM124" s="80"/>
      <c r="DN124" s="80"/>
      <c r="DO124" s="80"/>
      <c r="DP124" s="80"/>
      <c r="DQ124" s="80"/>
      <c r="DR124" s="80"/>
      <c r="DS124" s="80"/>
      <c r="DT124" s="80"/>
      <c r="DU124" s="80"/>
      <c r="DV124" s="80"/>
      <c r="DW124" s="80"/>
      <c r="DX124" s="80"/>
      <c r="DY124" s="80"/>
      <c r="DZ124" s="80">
        <f t="shared" si="146"/>
        <v>0</v>
      </c>
      <c r="EA124" s="80">
        <f t="shared" si="147"/>
        <v>0</v>
      </c>
      <c r="EB124" s="80">
        <f t="shared" si="148"/>
        <v>0</v>
      </c>
      <c r="EC124" s="80">
        <f t="shared" si="149"/>
        <v>0</v>
      </c>
    </row>
    <row r="125" spans="7:133" ht="10" customHeight="1">
      <c r="G125" s="64"/>
      <c r="H125" s="302"/>
      <c r="I125" s="9">
        <v>4083</v>
      </c>
      <c r="J125" s="126" t="s">
        <v>70</v>
      </c>
      <c r="K125" s="7">
        <v>39101</v>
      </c>
      <c r="L125" s="7"/>
      <c r="M125" s="16">
        <v>195</v>
      </c>
      <c r="N125" s="16">
        <v>39</v>
      </c>
      <c r="O125" s="31">
        <f t="shared" si="144"/>
        <v>1.0263157894736843</v>
      </c>
      <c r="P125" s="135">
        <v>188.15780724532945</v>
      </c>
      <c r="Q125" s="135">
        <v>31.71206548373511</v>
      </c>
      <c r="R125" s="135">
        <v>0.54591369899757913</v>
      </c>
      <c r="S125" s="135">
        <v>5.8773665453749127</v>
      </c>
      <c r="T125" s="101">
        <f t="shared" si="132"/>
        <v>114.32378414390409</v>
      </c>
      <c r="U125" s="157">
        <f t="shared" si="133"/>
        <v>4.7634910059960039E-3</v>
      </c>
      <c r="V125" s="72">
        <f t="shared" si="145"/>
        <v>0.45729513657561638</v>
      </c>
      <c r="W125" s="18">
        <f t="shared" si="138"/>
        <v>5.9448367754830122E-3</v>
      </c>
      <c r="X125" s="18">
        <f t="shared" si="134"/>
        <v>3.3881153727670642E-4</v>
      </c>
      <c r="Y125" s="18">
        <f t="shared" si="135"/>
        <v>0.5462525105348558</v>
      </c>
      <c r="Z125" s="16">
        <f t="shared" si="136"/>
        <v>187.60638272679992</v>
      </c>
      <c r="AA125" s="16">
        <f t="shared" si="137"/>
        <v>31.706120646959626</v>
      </c>
      <c r="AB125" s="16">
        <f t="shared" si="126"/>
        <v>187.60638272679992</v>
      </c>
      <c r="AC125" s="16">
        <f t="shared" si="127"/>
        <v>31.706120646959626</v>
      </c>
      <c r="AD125" s="16">
        <f t="shared" si="128"/>
        <v>0</v>
      </c>
      <c r="AE125" s="35">
        <f t="shared" si="129"/>
        <v>0</v>
      </c>
      <c r="AF125" s="16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 t="s">
        <v>145</v>
      </c>
      <c r="CB125" s="9" t="s">
        <v>145</v>
      </c>
      <c r="CC125" s="9" t="s">
        <v>145</v>
      </c>
      <c r="CD125" s="9"/>
      <c r="CF125" s="52">
        <f t="shared" si="139"/>
        <v>4083</v>
      </c>
      <c r="CG125" s="78"/>
      <c r="CH125" s="73"/>
      <c r="CI125" s="73"/>
      <c r="CJ125" s="73"/>
      <c r="CK125" s="73"/>
      <c r="CL125" s="73"/>
      <c r="CM125" s="73"/>
      <c r="CN125" s="73"/>
      <c r="CO125" s="73"/>
      <c r="CP125" s="73"/>
      <c r="CQ125" s="73"/>
      <c r="CR125" s="73"/>
      <c r="CS125" s="73"/>
      <c r="CT125" s="73"/>
      <c r="CU125" s="73"/>
      <c r="CV125" s="73"/>
      <c r="CW125" s="73"/>
      <c r="CX125" s="73"/>
      <c r="CY125" s="73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  <c r="DS125" s="80"/>
      <c r="DT125" s="80"/>
      <c r="DU125" s="80"/>
      <c r="DV125" s="80"/>
      <c r="DW125" s="80"/>
      <c r="DX125" s="80"/>
      <c r="DY125" s="80"/>
      <c r="DZ125" s="80">
        <f t="shared" si="146"/>
        <v>0</v>
      </c>
      <c r="EA125" s="80">
        <f t="shared" si="147"/>
        <v>0</v>
      </c>
      <c r="EB125" s="80">
        <f t="shared" si="148"/>
        <v>0</v>
      </c>
      <c r="EC125" s="80">
        <f t="shared" si="149"/>
        <v>114.32378414390409</v>
      </c>
    </row>
    <row r="126" spans="7:133" ht="10" customHeight="1">
      <c r="G126" s="64"/>
      <c r="H126" s="302"/>
      <c r="I126" s="9">
        <v>4085</v>
      </c>
      <c r="J126" s="126" t="s">
        <v>70</v>
      </c>
      <c r="K126" s="7">
        <v>39101</v>
      </c>
      <c r="L126" s="7"/>
      <c r="M126" s="16">
        <v>185</v>
      </c>
      <c r="N126" s="16">
        <v>37</v>
      </c>
      <c r="O126" s="31">
        <f t="shared" si="144"/>
        <v>0.97368421052631582</v>
      </c>
      <c r="P126" s="135">
        <v>182.50610829107799</v>
      </c>
      <c r="Q126" s="135">
        <v>34.324200938506578</v>
      </c>
      <c r="R126" s="135">
        <v>0.22245562359107468</v>
      </c>
      <c r="S126" s="135">
        <v>2.1579024689463062</v>
      </c>
      <c r="T126" s="101">
        <f t="shared" si="132"/>
        <v>108.46102598267822</v>
      </c>
      <c r="U126" s="157">
        <f t="shared" si="133"/>
        <v>4.5192094159449258E-3</v>
      </c>
      <c r="V126" s="72">
        <f t="shared" si="145"/>
        <v>0.43384410393071288</v>
      </c>
      <c r="W126" s="18">
        <f t="shared" si="138"/>
        <v>5.6399733510992672E-3</v>
      </c>
      <c r="X126" s="18">
        <f t="shared" si="134"/>
        <v>3.2143873489909325E-4</v>
      </c>
      <c r="Y126" s="18">
        <f t="shared" si="135"/>
        <v>0.22277706232597377</v>
      </c>
      <c r="Z126" s="16">
        <f t="shared" si="136"/>
        <v>182.27842445193656</v>
      </c>
      <c r="AA126" s="16">
        <f t="shared" si="137"/>
        <v>34.318560965155477</v>
      </c>
      <c r="AB126" s="16">
        <f t="shared" ref="AB126:AB162" si="150">IF(CC126&gt;0,Z126,0)</f>
        <v>182.27842445193656</v>
      </c>
      <c r="AC126" s="16">
        <f t="shared" ref="AC126:AC162" si="151">IF(CC126&gt;0,AA126,0)</f>
        <v>34.318560965155477</v>
      </c>
      <c r="AD126" s="16">
        <f t="shared" ref="AD126:AD162" si="152">IF(CC126=0,Z126,0)</f>
        <v>0</v>
      </c>
      <c r="AE126" s="35">
        <f t="shared" ref="AE126:AE162" si="153">IF(CC126=0,AA126,0)</f>
        <v>0</v>
      </c>
      <c r="AF126" s="16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 t="s">
        <v>146</v>
      </c>
      <c r="CB126" s="9" t="s">
        <v>146</v>
      </c>
      <c r="CC126" s="9" t="s">
        <v>146</v>
      </c>
      <c r="CD126" s="9"/>
      <c r="CF126" s="52">
        <f t="shared" si="139"/>
        <v>4085</v>
      </c>
      <c r="CG126" s="78"/>
      <c r="CH126" s="73"/>
      <c r="CI126" s="73"/>
      <c r="CJ126" s="73"/>
      <c r="CK126" s="73"/>
      <c r="CL126" s="73"/>
      <c r="CM126" s="73"/>
      <c r="CN126" s="73"/>
      <c r="CO126" s="73"/>
      <c r="CP126" s="73"/>
      <c r="CQ126" s="73"/>
      <c r="CR126" s="73"/>
      <c r="CS126" s="73"/>
      <c r="CT126" s="73"/>
      <c r="CU126" s="73"/>
      <c r="CV126" s="73"/>
      <c r="CW126" s="73"/>
      <c r="CX126" s="73"/>
      <c r="CY126" s="73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  <c r="DS126" s="80"/>
      <c r="DT126" s="80"/>
      <c r="DU126" s="80"/>
      <c r="DV126" s="80"/>
      <c r="DW126" s="80"/>
      <c r="DX126" s="80"/>
      <c r="DY126" s="80"/>
      <c r="DZ126" s="80">
        <f t="shared" si="146"/>
        <v>0</v>
      </c>
      <c r="EA126" s="80">
        <f t="shared" si="147"/>
        <v>0</v>
      </c>
      <c r="EB126" s="80">
        <f t="shared" si="148"/>
        <v>0</v>
      </c>
      <c r="EC126" s="80">
        <f t="shared" si="149"/>
        <v>108.46102598267822</v>
      </c>
    </row>
    <row r="127" spans="7:133" ht="10" customHeight="1">
      <c r="G127" s="64"/>
      <c r="H127" s="302"/>
      <c r="I127" s="9">
        <v>4086</v>
      </c>
      <c r="J127" s="126" t="s">
        <v>70</v>
      </c>
      <c r="K127" s="7">
        <v>39101</v>
      </c>
      <c r="L127" s="7"/>
      <c r="M127" s="16">
        <v>190</v>
      </c>
      <c r="N127" s="16">
        <v>38</v>
      </c>
      <c r="O127" s="31">
        <f t="shared" si="144"/>
        <v>1</v>
      </c>
      <c r="P127" s="135">
        <v>184.14367127861556</v>
      </c>
      <c r="Q127" s="135">
        <v>31.752622188153737</v>
      </c>
      <c r="R127" s="135">
        <v>0.47780236379769747</v>
      </c>
      <c r="S127" s="135">
        <v>5.0382079127792432</v>
      </c>
      <c r="T127" s="101">
        <f t="shared" si="132"/>
        <v>153.15189873417722</v>
      </c>
      <c r="U127" s="157">
        <f t="shared" si="133"/>
        <v>6.3813291139240514E-3</v>
      </c>
      <c r="V127" s="72">
        <f t="shared" si="145"/>
        <v>0.61260759493670891</v>
      </c>
      <c r="W127" s="18">
        <f t="shared" si="138"/>
        <v>7.9638987341772143E-3</v>
      </c>
      <c r="X127" s="18">
        <f t="shared" si="134"/>
        <v>4.5386298186219645E-4</v>
      </c>
      <c r="Y127" s="18">
        <f t="shared" si="135"/>
        <v>0.47825622677955965</v>
      </c>
      <c r="Z127" s="16">
        <f t="shared" si="136"/>
        <v>183.65848645993725</v>
      </c>
      <c r="AA127" s="16">
        <f t="shared" si="137"/>
        <v>31.744658289419558</v>
      </c>
      <c r="AB127" s="16">
        <f t="shared" si="150"/>
        <v>183.65848645993725</v>
      </c>
      <c r="AC127" s="16">
        <f t="shared" si="151"/>
        <v>31.744658289419558</v>
      </c>
      <c r="AD127" s="16">
        <f t="shared" si="152"/>
        <v>0</v>
      </c>
      <c r="AE127" s="35">
        <f t="shared" si="153"/>
        <v>0</v>
      </c>
      <c r="AF127" s="16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 t="s">
        <v>97</v>
      </c>
      <c r="CB127" s="9" t="s">
        <v>97</v>
      </c>
      <c r="CC127" s="9" t="s">
        <v>97</v>
      </c>
      <c r="CD127" s="9"/>
      <c r="CF127" s="52">
        <f t="shared" si="139"/>
        <v>4086</v>
      </c>
      <c r="CG127" s="78"/>
      <c r="CH127" s="73"/>
      <c r="CI127" s="73"/>
      <c r="CJ127" s="73"/>
      <c r="CK127" s="73"/>
      <c r="CL127" s="73"/>
      <c r="CM127" s="73"/>
      <c r="CN127" s="73"/>
      <c r="CO127" s="73"/>
      <c r="CP127" s="73"/>
      <c r="CQ127" s="73"/>
      <c r="CR127" s="73"/>
      <c r="CS127" s="73"/>
      <c r="CT127" s="73"/>
      <c r="CU127" s="73"/>
      <c r="CV127" s="73"/>
      <c r="CW127" s="73"/>
      <c r="CX127" s="73"/>
      <c r="CY127" s="73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  <c r="DR127" s="80"/>
      <c r="DS127" s="80"/>
      <c r="DT127" s="80"/>
      <c r="DU127" s="80"/>
      <c r="DV127" s="80"/>
      <c r="DW127" s="80"/>
      <c r="DX127" s="80"/>
      <c r="DY127" s="80"/>
      <c r="DZ127" s="80">
        <f t="shared" si="146"/>
        <v>0</v>
      </c>
      <c r="EA127" s="80">
        <f t="shared" si="147"/>
        <v>0</v>
      </c>
      <c r="EB127" s="80">
        <f t="shared" si="148"/>
        <v>0</v>
      </c>
      <c r="EC127" s="80">
        <f t="shared" si="149"/>
        <v>153.15189873417722</v>
      </c>
    </row>
    <row r="128" spans="7:133" ht="10" customHeight="1">
      <c r="G128" s="64"/>
      <c r="H128" s="302"/>
      <c r="I128" s="9">
        <v>4087</v>
      </c>
      <c r="J128" s="126" t="s">
        <v>70</v>
      </c>
      <c r="K128" s="7">
        <v>39101</v>
      </c>
      <c r="L128" s="7"/>
      <c r="M128" s="16">
        <v>190</v>
      </c>
      <c r="N128" s="16">
        <v>38</v>
      </c>
      <c r="O128" s="31">
        <f t="shared" si="144"/>
        <v>1</v>
      </c>
      <c r="P128" s="135">
        <v>185.62923063217102</v>
      </c>
      <c r="Q128" s="135">
        <v>33.32484985762072</v>
      </c>
      <c r="R128" s="135">
        <v>0.37134949931391914</v>
      </c>
      <c r="S128" s="135">
        <v>3.7702823728865158</v>
      </c>
      <c r="T128" s="101">
        <f t="shared" si="132"/>
        <v>0</v>
      </c>
      <c r="U128" s="157">
        <f t="shared" si="133"/>
        <v>0</v>
      </c>
      <c r="V128" s="72">
        <f t="shared" si="145"/>
        <v>0</v>
      </c>
      <c r="W128" s="18">
        <f t="shared" si="138"/>
        <v>0</v>
      </c>
      <c r="X128" s="18">
        <f t="shared" si="134"/>
        <v>0</v>
      </c>
      <c r="Y128" s="18">
        <f t="shared" si="135"/>
        <v>0.37134949931391914</v>
      </c>
      <c r="Z128" s="16">
        <f t="shared" si="136"/>
        <v>185.25788113285711</v>
      </c>
      <c r="AA128" s="16">
        <f t="shared" si="137"/>
        <v>33.32484985762072</v>
      </c>
      <c r="AB128" s="16">
        <f t="shared" si="150"/>
        <v>0</v>
      </c>
      <c r="AC128" s="16">
        <f t="shared" si="151"/>
        <v>0</v>
      </c>
      <c r="AD128" s="16">
        <f t="shared" si="152"/>
        <v>185.25788113285711</v>
      </c>
      <c r="AE128" s="35">
        <f t="shared" si="153"/>
        <v>33.32484985762072</v>
      </c>
      <c r="AF128" s="16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F128" s="52">
        <f t="shared" si="139"/>
        <v>4087</v>
      </c>
      <c r="CG128" s="78"/>
      <c r="CH128" s="73"/>
      <c r="CI128" s="73"/>
      <c r="CJ128" s="73"/>
      <c r="CK128" s="73"/>
      <c r="CL128" s="73"/>
      <c r="CM128" s="73"/>
      <c r="CN128" s="73"/>
      <c r="CO128" s="73"/>
      <c r="CP128" s="73"/>
      <c r="CQ128" s="73"/>
      <c r="CR128" s="73"/>
      <c r="CS128" s="73"/>
      <c r="CT128" s="73"/>
      <c r="CU128" s="73"/>
      <c r="CV128" s="73"/>
      <c r="CW128" s="73"/>
      <c r="CX128" s="73"/>
      <c r="CY128" s="73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  <c r="DS128" s="80"/>
      <c r="DT128" s="80"/>
      <c r="DU128" s="80"/>
      <c r="DV128" s="80"/>
      <c r="DW128" s="80"/>
      <c r="DX128" s="80"/>
      <c r="DY128" s="80"/>
      <c r="DZ128" s="80">
        <f t="shared" si="146"/>
        <v>0</v>
      </c>
      <c r="EA128" s="80">
        <f t="shared" si="147"/>
        <v>0</v>
      </c>
      <c r="EB128" s="80">
        <f t="shared" si="148"/>
        <v>0</v>
      </c>
      <c r="EC128" s="80">
        <f t="shared" si="149"/>
        <v>0</v>
      </c>
    </row>
    <row r="129" spans="7:133" ht="10" customHeight="1">
      <c r="G129" s="64"/>
      <c r="H129" s="302"/>
      <c r="I129" s="9">
        <v>4088</v>
      </c>
      <c r="J129" s="126" t="s">
        <v>70</v>
      </c>
      <c r="K129" s="7">
        <v>39101</v>
      </c>
      <c r="L129" s="7"/>
      <c r="M129" s="16">
        <v>185</v>
      </c>
      <c r="N129" s="16">
        <v>37</v>
      </c>
      <c r="O129" s="31">
        <f t="shared" si="144"/>
        <v>0.97368421052631582</v>
      </c>
      <c r="P129" s="135">
        <v>179.41201039947424</v>
      </c>
      <c r="Q129" s="135">
        <v>31.037584150725426</v>
      </c>
      <c r="R129" s="135">
        <v>0.4573791805501396</v>
      </c>
      <c r="S129" s="135">
        <v>4.8083998784472382</v>
      </c>
      <c r="T129" s="101">
        <f t="shared" si="132"/>
        <v>107.30862758161227</v>
      </c>
      <c r="U129" s="157">
        <f t="shared" si="133"/>
        <v>4.4711928159005118E-3</v>
      </c>
      <c r="V129" s="72">
        <f t="shared" si="145"/>
        <v>0.4292345103264491</v>
      </c>
      <c r="W129" s="18">
        <f t="shared" si="138"/>
        <v>5.5800486342438378E-3</v>
      </c>
      <c r="X129" s="18">
        <f t="shared" si="134"/>
        <v>3.1802386612225233E-4</v>
      </c>
      <c r="Y129" s="18">
        <f t="shared" si="135"/>
        <v>0.45769720441626183</v>
      </c>
      <c r="Z129" s="16">
        <f t="shared" si="136"/>
        <v>178.94945855274619</v>
      </c>
      <c r="AA129" s="16">
        <f t="shared" si="137"/>
        <v>31.032004102091182</v>
      </c>
      <c r="AB129" s="16">
        <f t="shared" si="150"/>
        <v>178.94945855274619</v>
      </c>
      <c r="AC129" s="16">
        <f t="shared" si="151"/>
        <v>31.032004102091182</v>
      </c>
      <c r="AD129" s="16">
        <f t="shared" si="152"/>
        <v>0</v>
      </c>
      <c r="AE129" s="35">
        <f t="shared" si="153"/>
        <v>0</v>
      </c>
      <c r="AF129" s="16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 t="s">
        <v>98</v>
      </c>
      <c r="CB129" s="9" t="s">
        <v>98</v>
      </c>
      <c r="CC129" s="9" t="s">
        <v>98</v>
      </c>
      <c r="CD129" s="9"/>
      <c r="CF129" s="52">
        <f t="shared" si="139"/>
        <v>4088</v>
      </c>
      <c r="CG129" s="78"/>
      <c r="CH129" s="73"/>
      <c r="CI129" s="73"/>
      <c r="CJ129" s="73"/>
      <c r="CK129" s="73"/>
      <c r="CL129" s="73"/>
      <c r="CM129" s="73"/>
      <c r="CN129" s="73"/>
      <c r="CO129" s="73"/>
      <c r="CP129" s="73"/>
      <c r="CQ129" s="73"/>
      <c r="CR129" s="73"/>
      <c r="CS129" s="73"/>
      <c r="CT129" s="73"/>
      <c r="CU129" s="73"/>
      <c r="CV129" s="73"/>
      <c r="CW129" s="73"/>
      <c r="CX129" s="73"/>
      <c r="CY129" s="73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  <c r="DS129" s="80"/>
      <c r="DT129" s="80"/>
      <c r="DU129" s="80"/>
      <c r="DV129" s="80"/>
      <c r="DW129" s="80"/>
      <c r="DX129" s="80"/>
      <c r="DY129" s="80"/>
      <c r="DZ129" s="80">
        <f t="shared" si="146"/>
        <v>0</v>
      </c>
      <c r="EA129" s="80">
        <f t="shared" si="147"/>
        <v>0</v>
      </c>
      <c r="EB129" s="80">
        <f t="shared" si="148"/>
        <v>0</v>
      </c>
      <c r="EC129" s="80">
        <f t="shared" si="149"/>
        <v>107.30862758161227</v>
      </c>
    </row>
    <row r="130" spans="7:133" ht="10" customHeight="1">
      <c r="G130" s="64"/>
      <c r="H130" s="302"/>
      <c r="I130" s="9">
        <v>4090</v>
      </c>
      <c r="J130" s="126" t="s">
        <v>70</v>
      </c>
      <c r="K130" s="7">
        <v>39101</v>
      </c>
      <c r="L130" s="7"/>
      <c r="M130" s="16">
        <v>195</v>
      </c>
      <c r="N130" s="16">
        <v>39</v>
      </c>
      <c r="O130" s="31">
        <f t="shared" si="144"/>
        <v>1.0263157894736843</v>
      </c>
      <c r="P130" s="135">
        <v>189.06341172917422</v>
      </c>
      <c r="Q130" s="135">
        <v>32.666158700878675</v>
      </c>
      <c r="R130" s="135">
        <v>0.48530800885296765</v>
      </c>
      <c r="S130" s="135">
        <v>5.1079365315494529</v>
      </c>
      <c r="T130" s="101">
        <f t="shared" si="132"/>
        <v>0</v>
      </c>
      <c r="U130" s="157">
        <f t="shared" si="133"/>
        <v>0</v>
      </c>
      <c r="V130" s="72">
        <f t="shared" si="145"/>
        <v>0</v>
      </c>
      <c r="W130" s="18">
        <f t="shared" si="138"/>
        <v>0</v>
      </c>
      <c r="X130" s="18">
        <f t="shared" si="134"/>
        <v>0</v>
      </c>
      <c r="Y130" s="18">
        <f t="shared" si="135"/>
        <v>0.48530800885296765</v>
      </c>
      <c r="Z130" s="16">
        <f t="shared" si="136"/>
        <v>188.57810372032125</v>
      </c>
      <c r="AA130" s="16">
        <f t="shared" si="137"/>
        <v>32.666158700878675</v>
      </c>
      <c r="AB130" s="16">
        <f t="shared" si="150"/>
        <v>0</v>
      </c>
      <c r="AC130" s="16">
        <f t="shared" si="151"/>
        <v>0</v>
      </c>
      <c r="AD130" s="16">
        <f t="shared" si="152"/>
        <v>188.57810372032125</v>
      </c>
      <c r="AE130" s="35">
        <f t="shared" si="153"/>
        <v>32.666158700878675</v>
      </c>
      <c r="AF130" s="16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F130" s="52">
        <f t="shared" si="139"/>
        <v>4090</v>
      </c>
      <c r="CG130" s="78"/>
      <c r="CH130" s="73"/>
      <c r="CI130" s="73"/>
      <c r="CJ130" s="73"/>
      <c r="CK130" s="73"/>
      <c r="CL130" s="73"/>
      <c r="CM130" s="73"/>
      <c r="CN130" s="73"/>
      <c r="CO130" s="73"/>
      <c r="CP130" s="73"/>
      <c r="CQ130" s="73"/>
      <c r="CR130" s="73"/>
      <c r="CS130" s="73"/>
      <c r="CT130" s="73"/>
      <c r="CU130" s="73"/>
      <c r="CV130" s="73"/>
      <c r="CW130" s="73"/>
      <c r="CX130" s="73"/>
      <c r="CY130" s="73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  <c r="DS130" s="80"/>
      <c r="DT130" s="80"/>
      <c r="DU130" s="80"/>
      <c r="DV130" s="80"/>
      <c r="DW130" s="80"/>
      <c r="DX130" s="80"/>
      <c r="DY130" s="80"/>
      <c r="DZ130" s="80">
        <f t="shared" si="146"/>
        <v>0</v>
      </c>
      <c r="EA130" s="80">
        <f t="shared" si="147"/>
        <v>0</v>
      </c>
      <c r="EB130" s="80">
        <f t="shared" si="148"/>
        <v>0</v>
      </c>
      <c r="EC130" s="80">
        <f t="shared" si="149"/>
        <v>0</v>
      </c>
    </row>
    <row r="131" spans="7:133" ht="10" customHeight="1">
      <c r="G131" s="64"/>
      <c r="H131" s="302"/>
      <c r="I131" s="9">
        <v>4091</v>
      </c>
      <c r="J131" s="126" t="s">
        <v>70</v>
      </c>
      <c r="K131" s="7">
        <v>39101</v>
      </c>
      <c r="L131" s="7"/>
      <c r="M131" s="16">
        <v>195</v>
      </c>
      <c r="N131" s="16">
        <v>39</v>
      </c>
      <c r="O131" s="31">
        <f t="shared" si="144"/>
        <v>1.0263157894736843</v>
      </c>
      <c r="P131" s="135">
        <v>191.41048170865648</v>
      </c>
      <c r="Q131" s="135">
        <v>35.154698983735685</v>
      </c>
      <c r="R131" s="135">
        <v>0.31225222848024764</v>
      </c>
      <c r="S131" s="135">
        <v>3.1010492066647695</v>
      </c>
      <c r="T131" s="101">
        <f t="shared" si="132"/>
        <v>113.10909393737511</v>
      </c>
      <c r="U131" s="157">
        <f t="shared" si="133"/>
        <v>4.7128789140572962E-3</v>
      </c>
      <c r="V131" s="72">
        <f t="shared" si="145"/>
        <v>0.45243637574950041</v>
      </c>
      <c r="W131" s="18">
        <f t="shared" si="138"/>
        <v>5.8816728847435051E-3</v>
      </c>
      <c r="X131" s="18">
        <f t="shared" si="134"/>
        <v>3.3521212885683215E-4</v>
      </c>
      <c r="Y131" s="18">
        <f t="shared" si="135"/>
        <v>0.31258744060910448</v>
      </c>
      <c r="Z131" s="16">
        <f t="shared" si="136"/>
        <v>191.09277721263766</v>
      </c>
      <c r="AA131" s="16">
        <f t="shared" si="137"/>
        <v>35.148817310850944</v>
      </c>
      <c r="AB131" s="16">
        <f t="shared" si="150"/>
        <v>191.09277721263766</v>
      </c>
      <c r="AC131" s="16">
        <f t="shared" si="151"/>
        <v>35.148817310850944</v>
      </c>
      <c r="AD131" s="16">
        <f t="shared" si="152"/>
        <v>0</v>
      </c>
      <c r="AE131" s="35">
        <f t="shared" si="153"/>
        <v>0</v>
      </c>
      <c r="AF131" s="16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 t="s">
        <v>40</v>
      </c>
      <c r="CB131" s="9" t="s">
        <v>40</v>
      </c>
      <c r="CC131" s="9" t="s">
        <v>40</v>
      </c>
      <c r="CD131" s="9"/>
      <c r="CF131" s="52">
        <f t="shared" si="139"/>
        <v>4091</v>
      </c>
      <c r="CG131" s="78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  <c r="DR131" s="80"/>
      <c r="DS131" s="80"/>
      <c r="DT131" s="80"/>
      <c r="DU131" s="80"/>
      <c r="DV131" s="80"/>
      <c r="DW131" s="80"/>
      <c r="DX131" s="80"/>
      <c r="DY131" s="80"/>
      <c r="DZ131" s="80">
        <f t="shared" si="146"/>
        <v>0</v>
      </c>
      <c r="EA131" s="80">
        <f t="shared" si="147"/>
        <v>0</v>
      </c>
      <c r="EB131" s="80">
        <f t="shared" si="148"/>
        <v>0</v>
      </c>
      <c r="EC131" s="80">
        <f t="shared" si="149"/>
        <v>113.10909393737511</v>
      </c>
    </row>
    <row r="132" spans="7:133" ht="10" customHeight="1">
      <c r="G132" s="64"/>
      <c r="H132" s="302"/>
      <c r="I132" s="9">
        <v>4094</v>
      </c>
      <c r="J132" s="126" t="s">
        <v>70</v>
      </c>
      <c r="K132" s="7">
        <v>39101</v>
      </c>
      <c r="L132" s="7"/>
      <c r="M132" s="16">
        <v>190</v>
      </c>
      <c r="N132" s="16">
        <v>38</v>
      </c>
      <c r="O132" s="31">
        <f t="shared" si="144"/>
        <v>1</v>
      </c>
      <c r="P132" s="135">
        <v>186.98310333489064</v>
      </c>
      <c r="Q132" s="135">
        <v>34.765498574051286</v>
      </c>
      <c r="R132" s="135">
        <v>0.26584869762398805</v>
      </c>
      <c r="S132" s="135">
        <v>2.608468891894125</v>
      </c>
      <c r="T132" s="101">
        <f t="shared" si="132"/>
        <v>120.24050632911393</v>
      </c>
      <c r="U132" s="157">
        <f t="shared" si="133"/>
        <v>5.0100210970464134E-3</v>
      </c>
      <c r="V132" s="72">
        <f t="shared" si="145"/>
        <v>0.48096202531645571</v>
      </c>
      <c r="W132" s="18">
        <f t="shared" si="138"/>
        <v>6.2525063291139242E-3</v>
      </c>
      <c r="X132" s="18">
        <f t="shared" si="134"/>
        <v>3.5634401296523731E-4</v>
      </c>
      <c r="Y132" s="18">
        <f t="shared" si="135"/>
        <v>0.2662050416369533</v>
      </c>
      <c r="Z132" s="16">
        <f t="shared" si="136"/>
        <v>186.71145861274735</v>
      </c>
      <c r="AA132" s="16">
        <f t="shared" si="137"/>
        <v>34.759246067722174</v>
      </c>
      <c r="AB132" s="16">
        <f t="shared" si="150"/>
        <v>186.71145861274735</v>
      </c>
      <c r="AC132" s="16">
        <f t="shared" si="151"/>
        <v>34.759246067722174</v>
      </c>
      <c r="AD132" s="16">
        <f t="shared" si="152"/>
        <v>0</v>
      </c>
      <c r="AE132" s="35">
        <f t="shared" si="153"/>
        <v>0</v>
      </c>
      <c r="AF132" s="16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 t="s">
        <v>44</v>
      </c>
      <c r="CB132" s="9" t="s">
        <v>44</v>
      </c>
      <c r="CC132" s="9" t="s">
        <v>44</v>
      </c>
      <c r="CD132" s="9"/>
      <c r="CF132" s="52">
        <f t="shared" si="139"/>
        <v>4094</v>
      </c>
      <c r="CG132" s="78"/>
      <c r="CH132" s="73"/>
      <c r="CI132" s="73"/>
      <c r="CJ132" s="73"/>
      <c r="CK132" s="73"/>
      <c r="CL132" s="73"/>
      <c r="CM132" s="73"/>
      <c r="CN132" s="73"/>
      <c r="CO132" s="73"/>
      <c r="CP132" s="73"/>
      <c r="CQ132" s="73"/>
      <c r="CR132" s="73"/>
      <c r="CS132" s="73"/>
      <c r="CT132" s="73"/>
      <c r="CU132" s="73"/>
      <c r="CV132" s="73"/>
      <c r="CW132" s="73"/>
      <c r="CX132" s="73"/>
      <c r="CY132" s="73"/>
      <c r="CZ132" s="80"/>
      <c r="DA132" s="80"/>
      <c r="DB132" s="80"/>
      <c r="DC132" s="80"/>
      <c r="DD132" s="80"/>
      <c r="DE132" s="80"/>
      <c r="DF132" s="80"/>
      <c r="DG132" s="80"/>
      <c r="DH132" s="80"/>
      <c r="DI132" s="80"/>
      <c r="DJ132" s="80"/>
      <c r="DK132" s="80"/>
      <c r="DL132" s="80"/>
      <c r="DM132" s="80"/>
      <c r="DN132" s="80"/>
      <c r="DO132" s="80"/>
      <c r="DP132" s="80"/>
      <c r="DQ132" s="80"/>
      <c r="DR132" s="80"/>
      <c r="DS132" s="80"/>
      <c r="DT132" s="80"/>
      <c r="DU132" s="80"/>
      <c r="DV132" s="80"/>
      <c r="DW132" s="80"/>
      <c r="DX132" s="80"/>
      <c r="DY132" s="80"/>
      <c r="DZ132" s="80">
        <f t="shared" si="146"/>
        <v>0</v>
      </c>
      <c r="EA132" s="80">
        <f t="shared" si="147"/>
        <v>0</v>
      </c>
      <c r="EB132" s="80">
        <f t="shared" si="148"/>
        <v>0</v>
      </c>
      <c r="EC132" s="80">
        <f t="shared" si="149"/>
        <v>120.24050632911393</v>
      </c>
    </row>
    <row r="133" spans="7:133" ht="10" customHeight="1">
      <c r="G133" s="64"/>
      <c r="H133" s="302"/>
      <c r="I133" s="9">
        <v>4095</v>
      </c>
      <c r="J133" s="126" t="s">
        <v>70</v>
      </c>
      <c r="K133" s="7">
        <v>39101</v>
      </c>
      <c r="L133" s="7"/>
      <c r="M133" s="16">
        <v>190</v>
      </c>
      <c r="N133" s="16">
        <v>38</v>
      </c>
      <c r="O133" s="31">
        <f t="shared" si="144"/>
        <v>1</v>
      </c>
      <c r="P133" s="135">
        <v>185.3943719021776</v>
      </c>
      <c r="Q133" s="135">
        <v>33.075677797952174</v>
      </c>
      <c r="R133" s="135">
        <v>0.38881735455073735</v>
      </c>
      <c r="S133" s="135">
        <v>3.9712275822966356</v>
      </c>
      <c r="T133" s="101">
        <f t="shared" ref="T133:T162" si="154">SUM(CG133:EC133)</f>
        <v>120.24050632911393</v>
      </c>
      <c r="U133" s="157">
        <f t="shared" ref="U133:U162" si="155">T133/1000/24</f>
        <v>5.0100210970464134E-3</v>
      </c>
      <c r="V133" s="72">
        <f t="shared" si="145"/>
        <v>0.48096202531645571</v>
      </c>
      <c r="W133" s="18">
        <f t="shared" si="138"/>
        <v>6.2525063291139242E-3</v>
      </c>
      <c r="X133" s="18">
        <f t="shared" ref="X133:X162" si="156">1.3*(1-EXP(-0.00000228*T133))</f>
        <v>3.5634401296523731E-4</v>
      </c>
      <c r="Y133" s="18">
        <f t="shared" ref="Y133:Y162" si="157">R133+X133</f>
        <v>0.3891736985637026</v>
      </c>
      <c r="Z133" s="16">
        <f t="shared" ref="Z133:Z162" si="158">P133-W133*0.87-Y133</f>
        <v>184.99975852310757</v>
      </c>
      <c r="AA133" s="16">
        <f t="shared" ref="AA133:AA162" si="159">Q133-W133</f>
        <v>33.069425291623062</v>
      </c>
      <c r="AB133" s="16">
        <f t="shared" si="150"/>
        <v>184.99975852310757</v>
      </c>
      <c r="AC133" s="16">
        <f t="shared" si="151"/>
        <v>33.069425291623062</v>
      </c>
      <c r="AD133" s="16">
        <f t="shared" si="152"/>
        <v>0</v>
      </c>
      <c r="AE133" s="35">
        <f t="shared" si="153"/>
        <v>0</v>
      </c>
      <c r="AF133" s="16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 t="s">
        <v>99</v>
      </c>
      <c r="CB133" s="9" t="s">
        <v>99</v>
      </c>
      <c r="CC133" s="9" t="s">
        <v>99</v>
      </c>
      <c r="CD133" s="9"/>
      <c r="CF133" s="52">
        <f t="shared" si="139"/>
        <v>4095</v>
      </c>
      <c r="CG133" s="78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  <c r="DR133" s="80"/>
      <c r="DS133" s="80"/>
      <c r="DT133" s="80"/>
      <c r="DU133" s="80"/>
      <c r="DV133" s="80"/>
      <c r="DW133" s="80"/>
      <c r="DX133" s="80"/>
      <c r="DY133" s="80"/>
      <c r="DZ133" s="80">
        <f t="shared" si="146"/>
        <v>0</v>
      </c>
      <c r="EA133" s="80">
        <f t="shared" si="147"/>
        <v>0</v>
      </c>
      <c r="EB133" s="80">
        <f t="shared" si="148"/>
        <v>0</v>
      </c>
      <c r="EC133" s="80">
        <f t="shared" si="149"/>
        <v>120.24050632911393</v>
      </c>
    </row>
    <row r="134" spans="7:133" ht="10" customHeight="1">
      <c r="G134" s="64"/>
      <c r="H134" s="302"/>
      <c r="I134" s="9">
        <v>4103</v>
      </c>
      <c r="J134" s="126" t="s">
        <v>70</v>
      </c>
      <c r="K134" s="7">
        <v>39101</v>
      </c>
      <c r="L134" s="7"/>
      <c r="M134" s="16">
        <v>190</v>
      </c>
      <c r="N134" s="16">
        <v>38</v>
      </c>
      <c r="O134" s="31">
        <f t="shared" si="144"/>
        <v>1</v>
      </c>
      <c r="P134" s="135">
        <v>184.38449195903027</v>
      </c>
      <c r="Q134" s="135">
        <v>32.006857311681408</v>
      </c>
      <c r="R134" s="135">
        <v>0.46119031960257389</v>
      </c>
      <c r="S134" s="135">
        <v>4.8331795873537056</v>
      </c>
      <c r="T134" s="101">
        <f t="shared" si="154"/>
        <v>120.24050632911393</v>
      </c>
      <c r="U134" s="157">
        <f t="shared" si="155"/>
        <v>5.0100210970464134E-3</v>
      </c>
      <c r="V134" s="72">
        <f t="shared" si="145"/>
        <v>0.48096202531645571</v>
      </c>
      <c r="W134" s="18">
        <f t="shared" si="138"/>
        <v>6.2525063291139242E-3</v>
      </c>
      <c r="X134" s="18">
        <f t="shared" si="156"/>
        <v>3.5634401296523731E-4</v>
      </c>
      <c r="Y134" s="18">
        <f t="shared" si="157"/>
        <v>0.46154666361553914</v>
      </c>
      <c r="Z134" s="16">
        <f t="shared" si="158"/>
        <v>183.91750561490841</v>
      </c>
      <c r="AA134" s="16">
        <f t="shared" si="159"/>
        <v>32.000604805352296</v>
      </c>
      <c r="AB134" s="16">
        <f t="shared" si="150"/>
        <v>183.91750561490841</v>
      </c>
      <c r="AC134" s="16">
        <f t="shared" si="151"/>
        <v>32.000604805352296</v>
      </c>
      <c r="AD134" s="16">
        <f t="shared" si="152"/>
        <v>0</v>
      </c>
      <c r="AE134" s="35">
        <f t="shared" si="153"/>
        <v>0</v>
      </c>
      <c r="AF134" s="16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 t="s">
        <v>100</v>
      </c>
      <c r="CB134" s="9" t="s">
        <v>100</v>
      </c>
      <c r="CC134" s="9" t="s">
        <v>100</v>
      </c>
      <c r="CD134" s="9"/>
      <c r="CF134" s="52">
        <f t="shared" si="139"/>
        <v>4103</v>
      </c>
      <c r="CG134" s="78"/>
      <c r="CH134" s="73"/>
      <c r="CI134" s="73"/>
      <c r="CJ134" s="73"/>
      <c r="CK134" s="73"/>
      <c r="CL134" s="73"/>
      <c r="CM134" s="73"/>
      <c r="CN134" s="73"/>
      <c r="CO134" s="73"/>
      <c r="CP134" s="73"/>
      <c r="CQ134" s="73"/>
      <c r="CR134" s="73"/>
      <c r="CS134" s="73"/>
      <c r="CT134" s="73"/>
      <c r="CU134" s="73"/>
      <c r="CV134" s="73"/>
      <c r="CW134" s="73"/>
      <c r="CX134" s="73"/>
      <c r="CY134" s="73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  <c r="DR134" s="80"/>
      <c r="DS134" s="80"/>
      <c r="DT134" s="80"/>
      <c r="DU134" s="80"/>
      <c r="DV134" s="80"/>
      <c r="DW134" s="80"/>
      <c r="DX134" s="80"/>
      <c r="DY134" s="80"/>
      <c r="DZ134" s="80">
        <f t="shared" si="146"/>
        <v>0</v>
      </c>
      <c r="EA134" s="80">
        <f t="shared" si="147"/>
        <v>0</v>
      </c>
      <c r="EB134" s="80">
        <f t="shared" si="148"/>
        <v>0</v>
      </c>
      <c r="EC134" s="80">
        <f t="shared" si="149"/>
        <v>120.24050632911393</v>
      </c>
    </row>
    <row r="135" spans="7:133" ht="10" customHeight="1">
      <c r="G135" s="64"/>
      <c r="H135" s="302"/>
      <c r="I135" s="9">
        <v>4104</v>
      </c>
      <c r="J135" s="126" t="s">
        <v>70</v>
      </c>
      <c r="K135" s="7">
        <v>39101</v>
      </c>
      <c r="L135" s="7"/>
      <c r="M135" s="16">
        <v>190</v>
      </c>
      <c r="N135" s="16">
        <v>38</v>
      </c>
      <c r="O135" s="31">
        <f t="shared" si="144"/>
        <v>1</v>
      </c>
      <c r="P135" s="135">
        <v>184.12688718891872</v>
      </c>
      <c r="Q135" s="135">
        <v>31.734912578593441</v>
      </c>
      <c r="R135" s="135">
        <v>0.47895098675600012</v>
      </c>
      <c r="S135" s="135">
        <v>5.0524898559730316</v>
      </c>
      <c r="T135" s="101">
        <f t="shared" si="154"/>
        <v>120.24050632911393</v>
      </c>
      <c r="U135" s="157">
        <f t="shared" si="155"/>
        <v>5.0100210970464134E-3</v>
      </c>
      <c r="V135" s="72">
        <f t="shared" si="145"/>
        <v>0.48096202531645571</v>
      </c>
      <c r="W135" s="18">
        <f t="shared" si="138"/>
        <v>6.2525063291139242E-3</v>
      </c>
      <c r="X135" s="18">
        <f t="shared" si="156"/>
        <v>3.5634401296523731E-4</v>
      </c>
      <c r="Y135" s="18">
        <f t="shared" si="157"/>
        <v>0.47930733076896537</v>
      </c>
      <c r="Z135" s="16">
        <f t="shared" si="158"/>
        <v>183.64214017764343</v>
      </c>
      <c r="AA135" s="16">
        <f t="shared" si="159"/>
        <v>31.728660072264326</v>
      </c>
      <c r="AB135" s="16">
        <f t="shared" si="150"/>
        <v>183.64214017764343</v>
      </c>
      <c r="AC135" s="16">
        <f t="shared" si="151"/>
        <v>31.728660072264326</v>
      </c>
      <c r="AD135" s="16">
        <f t="shared" si="152"/>
        <v>0</v>
      </c>
      <c r="AE135" s="35">
        <f t="shared" si="153"/>
        <v>0</v>
      </c>
      <c r="AF135" s="16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 t="s">
        <v>101</v>
      </c>
      <c r="CB135" s="9" t="s">
        <v>101</v>
      </c>
      <c r="CC135" s="9" t="s">
        <v>101</v>
      </c>
      <c r="CD135" s="9"/>
      <c r="CF135" s="52">
        <f t="shared" si="139"/>
        <v>4104</v>
      </c>
      <c r="CG135" s="78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  <c r="DR135" s="80"/>
      <c r="DS135" s="80"/>
      <c r="DT135" s="80"/>
      <c r="DU135" s="80"/>
      <c r="DV135" s="80"/>
      <c r="DW135" s="80"/>
      <c r="DX135" s="80"/>
      <c r="DY135" s="80"/>
      <c r="DZ135" s="80">
        <f t="shared" si="146"/>
        <v>0</v>
      </c>
      <c r="EA135" s="80">
        <f t="shared" si="147"/>
        <v>0</v>
      </c>
      <c r="EB135" s="80">
        <f t="shared" si="148"/>
        <v>0</v>
      </c>
      <c r="EC135" s="80">
        <f t="shared" si="149"/>
        <v>120.24050632911393</v>
      </c>
    </row>
    <row r="136" spans="7:133" ht="10" customHeight="1">
      <c r="G136" s="64"/>
      <c r="H136" s="302"/>
      <c r="I136" s="9">
        <v>4106</v>
      </c>
      <c r="J136" s="126" t="s">
        <v>70</v>
      </c>
      <c r="K136" s="7">
        <v>39101</v>
      </c>
      <c r="L136" s="7"/>
      <c r="M136" s="16">
        <v>185</v>
      </c>
      <c r="N136" s="16">
        <v>37</v>
      </c>
      <c r="O136" s="31">
        <f t="shared" si="144"/>
        <v>0.97368421052631582</v>
      </c>
      <c r="P136" s="135">
        <v>180.48780754821763</v>
      </c>
      <c r="Q136" s="135">
        <v>32.175822906663498</v>
      </c>
      <c r="R136" s="135">
        <v>0.38063429384416525</v>
      </c>
      <c r="S136" s="135">
        <v>3.8904653978520183</v>
      </c>
      <c r="T136" s="101">
        <f t="shared" si="154"/>
        <v>108.46102598267822</v>
      </c>
      <c r="U136" s="157">
        <f t="shared" si="155"/>
        <v>4.5192094159449258E-3</v>
      </c>
      <c r="V136" s="72">
        <f t="shared" ref="V136:V162" si="160">T136/250</f>
        <v>0.43384410393071288</v>
      </c>
      <c r="W136" s="18">
        <f t="shared" ref="W136:W162" si="161">0.000052*T136</f>
        <v>5.6399733510992672E-3</v>
      </c>
      <c r="X136" s="18">
        <f t="shared" si="156"/>
        <v>3.2143873489909325E-4</v>
      </c>
      <c r="Y136" s="18">
        <f t="shared" si="157"/>
        <v>0.38095573257906434</v>
      </c>
      <c r="Z136" s="16">
        <f t="shared" si="158"/>
        <v>180.10194503882312</v>
      </c>
      <c r="AA136" s="16">
        <f t="shared" si="159"/>
        <v>32.170182933312397</v>
      </c>
      <c r="AB136" s="16">
        <f t="shared" si="150"/>
        <v>180.10194503882312</v>
      </c>
      <c r="AC136" s="16">
        <f t="shared" si="151"/>
        <v>32.170182933312397</v>
      </c>
      <c r="AD136" s="16">
        <f t="shared" si="152"/>
        <v>0</v>
      </c>
      <c r="AE136" s="35">
        <f t="shared" si="153"/>
        <v>0</v>
      </c>
      <c r="AF136" s="16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 t="s">
        <v>102</v>
      </c>
      <c r="CB136" s="9" t="s">
        <v>102</v>
      </c>
      <c r="CC136" s="9" t="s">
        <v>102</v>
      </c>
      <c r="CD136" s="9"/>
      <c r="CF136" s="52">
        <f t="shared" ref="CF136:CF162" si="162">I136</f>
        <v>4106</v>
      </c>
      <c r="CG136" s="78"/>
      <c r="CH136" s="73"/>
      <c r="CI136" s="73"/>
      <c r="CJ136" s="73"/>
      <c r="CK136" s="73"/>
      <c r="CL136" s="73"/>
      <c r="CM136" s="73"/>
      <c r="CN136" s="73"/>
      <c r="CO136" s="73"/>
      <c r="CP136" s="73"/>
      <c r="CQ136" s="73"/>
      <c r="CR136" s="73"/>
      <c r="CS136" s="73"/>
      <c r="CT136" s="73"/>
      <c r="CU136" s="73"/>
      <c r="CV136" s="73"/>
      <c r="CW136" s="73"/>
      <c r="CX136" s="73"/>
      <c r="CY136" s="73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  <c r="DS136" s="80"/>
      <c r="DT136" s="80"/>
      <c r="DU136" s="80"/>
      <c r="DV136" s="80"/>
      <c r="DW136" s="80"/>
      <c r="DX136" s="80"/>
      <c r="DY136" s="80"/>
      <c r="DZ136" s="80">
        <f t="shared" ref="DZ136:DZ162" si="163">IF(BZ136="",0,$O136*DZ$2*VLOOKUP(LEFT(CB136),$B$74:$C$78,2))</f>
        <v>0</v>
      </c>
      <c r="EA136" s="80">
        <f t="shared" ref="EA136:EA162" si="164">IF(CA136="",0,$O136*EA$2*VLOOKUP(LEFT(CA136),$B$74:$C$78,2))</f>
        <v>0</v>
      </c>
      <c r="EB136" s="80">
        <f t="shared" ref="EB136:EB162" si="165">IF(CB136="",0,$O136*EB$2*VLOOKUP(LEFT(CB136),$B$74:$C$78,2))</f>
        <v>0</v>
      </c>
      <c r="EC136" s="80">
        <f t="shared" ref="EC136:EC162" si="166">IF(CC136="",0,$O136*EC$2*VLOOKUP(LEFT(CC136),$B$74:$C$78,2))</f>
        <v>108.46102598267822</v>
      </c>
    </row>
    <row r="137" spans="7:133" ht="10" customHeight="1">
      <c r="G137" s="64"/>
      <c r="H137" s="302"/>
      <c r="I137" s="9">
        <v>4107</v>
      </c>
      <c r="J137" s="126" t="s">
        <v>70</v>
      </c>
      <c r="K137" s="7">
        <v>39101</v>
      </c>
      <c r="L137" s="7"/>
      <c r="M137" s="16">
        <v>190</v>
      </c>
      <c r="N137" s="16">
        <v>38</v>
      </c>
      <c r="O137" s="31">
        <f t="shared" ref="O137:O162" si="167">N137/38</f>
        <v>1</v>
      </c>
      <c r="P137" s="135">
        <v>185.37267696163678</v>
      </c>
      <c r="Q137" s="135">
        <v>33.052672013945916</v>
      </c>
      <c r="R137" s="135">
        <v>0.39041869626015319</v>
      </c>
      <c r="S137" s="135">
        <v>3.989780633914584</v>
      </c>
      <c r="T137" s="101">
        <f t="shared" si="154"/>
        <v>0</v>
      </c>
      <c r="U137" s="157">
        <f t="shared" si="155"/>
        <v>0</v>
      </c>
      <c r="V137" s="72">
        <f t="shared" si="160"/>
        <v>0</v>
      </c>
      <c r="W137" s="18">
        <f t="shared" si="161"/>
        <v>0</v>
      </c>
      <c r="X137" s="18">
        <f t="shared" si="156"/>
        <v>0</v>
      </c>
      <c r="Y137" s="18">
        <f t="shared" si="157"/>
        <v>0.39041869626015319</v>
      </c>
      <c r="Z137" s="16">
        <f t="shared" si="158"/>
        <v>184.98225826537663</v>
      </c>
      <c r="AA137" s="16">
        <f t="shared" si="159"/>
        <v>33.052672013945916</v>
      </c>
      <c r="AB137" s="16">
        <f t="shared" si="150"/>
        <v>0</v>
      </c>
      <c r="AC137" s="16">
        <f t="shared" si="151"/>
        <v>0</v>
      </c>
      <c r="AD137" s="16">
        <f t="shared" si="152"/>
        <v>184.98225826537663</v>
      </c>
      <c r="AE137" s="35">
        <f t="shared" si="153"/>
        <v>33.052672013945916</v>
      </c>
      <c r="AF137" s="16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F137" s="52">
        <f t="shared" si="162"/>
        <v>4107</v>
      </c>
      <c r="CG137" s="78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3"/>
      <c r="CV137" s="73"/>
      <c r="CW137" s="73"/>
      <c r="CX137" s="73"/>
      <c r="CY137" s="73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  <c r="DR137" s="80"/>
      <c r="DS137" s="80"/>
      <c r="DT137" s="80"/>
      <c r="DU137" s="80"/>
      <c r="DV137" s="80"/>
      <c r="DW137" s="80"/>
      <c r="DX137" s="80"/>
      <c r="DY137" s="80"/>
      <c r="DZ137" s="80">
        <f t="shared" si="163"/>
        <v>0</v>
      </c>
      <c r="EA137" s="80">
        <f t="shared" si="164"/>
        <v>0</v>
      </c>
      <c r="EB137" s="80">
        <f t="shared" si="165"/>
        <v>0</v>
      </c>
      <c r="EC137" s="80">
        <f t="shared" si="166"/>
        <v>0</v>
      </c>
    </row>
    <row r="138" spans="7:133" ht="10" customHeight="1">
      <c r="G138" s="64"/>
      <c r="H138" s="302"/>
      <c r="I138" s="9">
        <v>4110</v>
      </c>
      <c r="J138" s="126" t="s">
        <v>70</v>
      </c>
      <c r="K138" s="7">
        <v>39101</v>
      </c>
      <c r="L138" s="7"/>
      <c r="M138" s="16">
        <v>195</v>
      </c>
      <c r="N138" s="16">
        <v>39</v>
      </c>
      <c r="O138" s="31">
        <f t="shared" si="167"/>
        <v>1.0263157894736843</v>
      </c>
      <c r="P138" s="135">
        <v>190.38325454491766</v>
      </c>
      <c r="Q138" s="135">
        <v>34.062854161730641</v>
      </c>
      <c r="R138" s="135">
        <v>0.39089275949024288</v>
      </c>
      <c r="S138" s="135">
        <v>3.9815692244107748</v>
      </c>
      <c r="T138" s="101">
        <f t="shared" si="154"/>
        <v>114.32378414390409</v>
      </c>
      <c r="U138" s="157">
        <f t="shared" si="155"/>
        <v>4.7634910059960039E-3</v>
      </c>
      <c r="V138" s="72">
        <f t="shared" si="160"/>
        <v>0.45729513657561638</v>
      </c>
      <c r="W138" s="18">
        <f t="shared" si="161"/>
        <v>5.9448367754830122E-3</v>
      </c>
      <c r="X138" s="18">
        <f t="shared" si="156"/>
        <v>3.3881153727670642E-4</v>
      </c>
      <c r="Y138" s="18">
        <f t="shared" si="157"/>
        <v>0.3912315710275196</v>
      </c>
      <c r="Z138" s="16">
        <f t="shared" si="158"/>
        <v>189.98685096589546</v>
      </c>
      <c r="AA138" s="16">
        <f t="shared" si="159"/>
        <v>34.056909324955157</v>
      </c>
      <c r="AB138" s="16">
        <f t="shared" si="150"/>
        <v>189.98685096589546</v>
      </c>
      <c r="AC138" s="16">
        <f t="shared" si="151"/>
        <v>34.056909324955157</v>
      </c>
      <c r="AD138" s="16">
        <f t="shared" si="152"/>
        <v>0</v>
      </c>
      <c r="AE138" s="35">
        <f t="shared" si="153"/>
        <v>0</v>
      </c>
      <c r="AF138" s="16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 t="s">
        <v>151</v>
      </c>
      <c r="CB138" s="9" t="s">
        <v>151</v>
      </c>
      <c r="CC138" s="9" t="s">
        <v>151</v>
      </c>
      <c r="CD138" s="9"/>
      <c r="CF138" s="52">
        <f t="shared" si="162"/>
        <v>4110</v>
      </c>
      <c r="CG138" s="78"/>
      <c r="CH138" s="73"/>
      <c r="CI138" s="73"/>
      <c r="CJ138" s="73"/>
      <c r="CK138" s="73"/>
      <c r="CL138" s="73"/>
      <c r="CM138" s="73"/>
      <c r="CN138" s="73"/>
      <c r="CO138" s="73"/>
      <c r="CP138" s="73"/>
      <c r="CQ138" s="73"/>
      <c r="CR138" s="73"/>
      <c r="CS138" s="73"/>
      <c r="CT138" s="73"/>
      <c r="CU138" s="73"/>
      <c r="CV138" s="73"/>
      <c r="CW138" s="73"/>
      <c r="CX138" s="73"/>
      <c r="CY138" s="73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  <c r="DS138" s="80"/>
      <c r="DT138" s="80"/>
      <c r="DU138" s="80"/>
      <c r="DV138" s="80"/>
      <c r="DW138" s="80"/>
      <c r="DX138" s="80"/>
      <c r="DY138" s="80"/>
      <c r="DZ138" s="80">
        <f t="shared" si="163"/>
        <v>0</v>
      </c>
      <c r="EA138" s="80">
        <f t="shared" si="164"/>
        <v>0</v>
      </c>
      <c r="EB138" s="80">
        <f t="shared" si="165"/>
        <v>0</v>
      </c>
      <c r="EC138" s="80">
        <f t="shared" si="166"/>
        <v>114.32378414390409</v>
      </c>
    </row>
    <row r="139" spans="7:133" ht="10" customHeight="1">
      <c r="G139" s="64"/>
      <c r="H139" s="302"/>
      <c r="I139" s="9">
        <v>4111</v>
      </c>
      <c r="J139" s="126" t="s">
        <v>70</v>
      </c>
      <c r="K139" s="7">
        <v>39101</v>
      </c>
      <c r="L139" s="7"/>
      <c r="M139" s="16">
        <v>190</v>
      </c>
      <c r="N139" s="16">
        <v>38</v>
      </c>
      <c r="O139" s="31">
        <f t="shared" si="167"/>
        <v>1</v>
      </c>
      <c r="P139" s="135">
        <v>185.7997245732619</v>
      </c>
      <c r="Q139" s="135">
        <v>33.505874257041349</v>
      </c>
      <c r="R139" s="135">
        <v>0.35851620727992334</v>
      </c>
      <c r="S139" s="135">
        <v>3.6242949539989118</v>
      </c>
      <c r="T139" s="101">
        <f t="shared" si="154"/>
        <v>0</v>
      </c>
      <c r="U139" s="157">
        <f t="shared" si="155"/>
        <v>0</v>
      </c>
      <c r="V139" s="72">
        <f t="shared" si="160"/>
        <v>0</v>
      </c>
      <c r="W139" s="18">
        <f t="shared" si="161"/>
        <v>0</v>
      </c>
      <c r="X139" s="18">
        <f t="shared" si="156"/>
        <v>0</v>
      </c>
      <c r="Y139" s="18">
        <f t="shared" si="157"/>
        <v>0.35851620727992334</v>
      </c>
      <c r="Z139" s="16">
        <f t="shared" si="158"/>
        <v>185.44120836598196</v>
      </c>
      <c r="AA139" s="16">
        <f t="shared" si="159"/>
        <v>33.505874257041349</v>
      </c>
      <c r="AB139" s="16">
        <f t="shared" si="150"/>
        <v>0</v>
      </c>
      <c r="AC139" s="16">
        <f t="shared" si="151"/>
        <v>0</v>
      </c>
      <c r="AD139" s="16">
        <f t="shared" si="152"/>
        <v>185.44120836598196</v>
      </c>
      <c r="AE139" s="35">
        <f t="shared" si="153"/>
        <v>33.505874257041349</v>
      </c>
      <c r="AF139" s="16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 t="s">
        <v>103</v>
      </c>
      <c r="CB139" s="9" t="s">
        <v>103</v>
      </c>
      <c r="CC139" s="9"/>
      <c r="CD139" s="9"/>
      <c r="CF139" s="52">
        <f t="shared" si="162"/>
        <v>4111</v>
      </c>
      <c r="CG139" s="78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  <c r="DS139" s="80"/>
      <c r="DT139" s="80"/>
      <c r="DU139" s="80"/>
      <c r="DV139" s="80"/>
      <c r="DW139" s="80"/>
      <c r="DX139" s="80"/>
      <c r="DY139" s="80"/>
      <c r="DZ139" s="80">
        <f t="shared" si="163"/>
        <v>0</v>
      </c>
      <c r="EA139" s="80">
        <f t="shared" si="164"/>
        <v>0</v>
      </c>
      <c r="EB139" s="80">
        <f t="shared" si="165"/>
        <v>0</v>
      </c>
      <c r="EC139" s="80">
        <f t="shared" si="166"/>
        <v>0</v>
      </c>
    </row>
    <row r="140" spans="7:133" ht="10" customHeight="1">
      <c r="G140" s="64"/>
      <c r="H140" s="302"/>
      <c r="I140" s="9">
        <v>4113</v>
      </c>
      <c r="J140" s="126" t="s">
        <v>70</v>
      </c>
      <c r="K140" s="7">
        <v>39101</v>
      </c>
      <c r="L140" s="7"/>
      <c r="M140" s="16">
        <v>195</v>
      </c>
      <c r="N140" s="16">
        <v>39</v>
      </c>
      <c r="O140" s="31">
        <f t="shared" si="167"/>
        <v>1.0263157894736843</v>
      </c>
      <c r="P140" s="135">
        <v>189.59662541372404</v>
      </c>
      <c r="Q140" s="135">
        <v>33.229559233249304</v>
      </c>
      <c r="R140" s="135">
        <v>0.4480461535800026</v>
      </c>
      <c r="S140" s="135">
        <v>4.6535812635086273</v>
      </c>
      <c r="T140" s="101">
        <f t="shared" si="154"/>
        <v>0</v>
      </c>
      <c r="U140" s="157">
        <f t="shared" si="155"/>
        <v>0</v>
      </c>
      <c r="V140" s="72">
        <f t="shared" si="160"/>
        <v>0</v>
      </c>
      <c r="W140" s="18">
        <f t="shared" si="161"/>
        <v>0</v>
      </c>
      <c r="X140" s="18">
        <f t="shared" si="156"/>
        <v>0</v>
      </c>
      <c r="Y140" s="18">
        <f t="shared" si="157"/>
        <v>0.4480461535800026</v>
      </c>
      <c r="Z140" s="16">
        <f t="shared" si="158"/>
        <v>189.14857926014403</v>
      </c>
      <c r="AA140" s="16">
        <f t="shared" si="159"/>
        <v>33.229559233249304</v>
      </c>
      <c r="AB140" s="16">
        <f t="shared" si="150"/>
        <v>0</v>
      </c>
      <c r="AC140" s="16">
        <f t="shared" si="151"/>
        <v>0</v>
      </c>
      <c r="AD140" s="16">
        <f t="shared" si="152"/>
        <v>189.14857926014403</v>
      </c>
      <c r="AE140" s="35">
        <f t="shared" si="153"/>
        <v>33.229559233249304</v>
      </c>
      <c r="AF140" s="16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F140" s="52">
        <f t="shared" si="162"/>
        <v>4113</v>
      </c>
      <c r="CG140" s="78"/>
      <c r="CH140" s="73"/>
      <c r="CI140" s="73"/>
      <c r="CJ140" s="73"/>
      <c r="CK140" s="73"/>
      <c r="CL140" s="73"/>
      <c r="CM140" s="73"/>
      <c r="CN140" s="73"/>
      <c r="CO140" s="73"/>
      <c r="CP140" s="73"/>
      <c r="CQ140" s="73"/>
      <c r="CR140" s="73"/>
      <c r="CS140" s="73"/>
      <c r="CT140" s="73"/>
      <c r="CU140" s="73"/>
      <c r="CV140" s="73"/>
      <c r="CW140" s="73"/>
      <c r="CX140" s="73"/>
      <c r="CY140" s="73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  <c r="DS140" s="80"/>
      <c r="DT140" s="80"/>
      <c r="DU140" s="80"/>
      <c r="DV140" s="80"/>
      <c r="DW140" s="80"/>
      <c r="DX140" s="80"/>
      <c r="DY140" s="80"/>
      <c r="DZ140" s="80">
        <f t="shared" si="163"/>
        <v>0</v>
      </c>
      <c r="EA140" s="80">
        <f t="shared" si="164"/>
        <v>0</v>
      </c>
      <c r="EB140" s="80">
        <f t="shared" si="165"/>
        <v>0</v>
      </c>
      <c r="EC140" s="80">
        <f t="shared" si="166"/>
        <v>0</v>
      </c>
    </row>
    <row r="141" spans="7:133" ht="10" customHeight="1">
      <c r="G141" s="64"/>
      <c r="H141" s="302"/>
      <c r="I141" s="9">
        <v>4114</v>
      </c>
      <c r="J141" s="126" t="s">
        <v>70</v>
      </c>
      <c r="K141" s="7">
        <v>39101</v>
      </c>
      <c r="L141" s="7"/>
      <c r="M141" s="16">
        <v>190</v>
      </c>
      <c r="N141" s="16">
        <v>38</v>
      </c>
      <c r="O141" s="31">
        <f t="shared" si="167"/>
        <v>1</v>
      </c>
      <c r="P141" s="135">
        <v>186.97086699821361</v>
      </c>
      <c r="Q141" s="135">
        <v>34.752446258781788</v>
      </c>
      <c r="R141" s="135">
        <v>0.26683944663676484</v>
      </c>
      <c r="S141" s="135">
        <v>2.6189949525953349</v>
      </c>
      <c r="T141" s="101">
        <f t="shared" si="154"/>
        <v>111.39240506329115</v>
      </c>
      <c r="U141" s="157">
        <f t="shared" si="155"/>
        <v>4.6413502109704649E-3</v>
      </c>
      <c r="V141" s="72">
        <f t="shared" si="160"/>
        <v>0.4455696202531646</v>
      </c>
      <c r="W141" s="18">
        <f t="shared" si="161"/>
        <v>5.7924050632911393E-3</v>
      </c>
      <c r="X141" s="18">
        <f t="shared" si="156"/>
        <v>3.3012516511592426E-4</v>
      </c>
      <c r="Y141" s="18">
        <f t="shared" si="157"/>
        <v>0.26716957180188078</v>
      </c>
      <c r="Z141" s="16">
        <f t="shared" si="158"/>
        <v>186.69865803400668</v>
      </c>
      <c r="AA141" s="16">
        <f t="shared" si="159"/>
        <v>34.746653853718499</v>
      </c>
      <c r="AB141" s="16">
        <f t="shared" si="150"/>
        <v>186.69865803400668</v>
      </c>
      <c r="AC141" s="16">
        <f t="shared" si="151"/>
        <v>34.746653853718499</v>
      </c>
      <c r="AD141" s="16">
        <f t="shared" si="152"/>
        <v>0</v>
      </c>
      <c r="AE141" s="35">
        <f t="shared" si="153"/>
        <v>0</v>
      </c>
      <c r="AF141" s="16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 t="s">
        <v>104</v>
      </c>
      <c r="CB141" s="9" t="s">
        <v>104</v>
      </c>
      <c r="CC141" s="9" t="s">
        <v>104</v>
      </c>
      <c r="CD141" s="9"/>
      <c r="CF141" s="52">
        <f t="shared" si="162"/>
        <v>4114</v>
      </c>
      <c r="CG141" s="78"/>
      <c r="CH141" s="73"/>
      <c r="CI141" s="73"/>
      <c r="CJ141" s="73"/>
      <c r="CK141" s="73"/>
      <c r="CL141" s="73"/>
      <c r="CM141" s="73"/>
      <c r="CN141" s="73"/>
      <c r="CO141" s="73"/>
      <c r="CP141" s="73"/>
      <c r="CQ141" s="73"/>
      <c r="CR141" s="73"/>
      <c r="CS141" s="73"/>
      <c r="CT141" s="73"/>
      <c r="CU141" s="73"/>
      <c r="CV141" s="73"/>
      <c r="CW141" s="73"/>
      <c r="CX141" s="73"/>
      <c r="CY141" s="73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  <c r="DS141" s="80"/>
      <c r="DT141" s="80"/>
      <c r="DU141" s="80"/>
      <c r="DV141" s="80"/>
      <c r="DW141" s="80"/>
      <c r="DX141" s="80"/>
      <c r="DY141" s="80"/>
      <c r="DZ141" s="80">
        <f t="shared" si="163"/>
        <v>0</v>
      </c>
      <c r="EA141" s="80">
        <f t="shared" si="164"/>
        <v>0</v>
      </c>
      <c r="EB141" s="80">
        <f t="shared" si="165"/>
        <v>0</v>
      </c>
      <c r="EC141" s="80">
        <f t="shared" si="166"/>
        <v>111.39240506329115</v>
      </c>
    </row>
    <row r="142" spans="7:133" ht="10" customHeight="1">
      <c r="G142" s="64"/>
      <c r="H142" s="302"/>
      <c r="I142" s="9">
        <v>4117</v>
      </c>
      <c r="J142" s="126" t="s">
        <v>70</v>
      </c>
      <c r="K142" s="7">
        <v>39101</v>
      </c>
      <c r="L142" s="7"/>
      <c r="M142" s="16">
        <v>190</v>
      </c>
      <c r="N142" s="16">
        <v>38</v>
      </c>
      <c r="O142" s="31">
        <f t="shared" si="167"/>
        <v>1</v>
      </c>
      <c r="P142" s="135">
        <v>187.11525673531253</v>
      </c>
      <c r="Q142" s="135">
        <v>34.906500536680504</v>
      </c>
      <c r="R142" s="135">
        <v>0.25510464937717348</v>
      </c>
      <c r="S142" s="135">
        <v>2.4947576317092701</v>
      </c>
      <c r="T142" s="101">
        <f t="shared" si="154"/>
        <v>153.15189873417722</v>
      </c>
      <c r="U142" s="157">
        <f t="shared" si="155"/>
        <v>6.3813291139240514E-3</v>
      </c>
      <c r="V142" s="72">
        <f t="shared" si="160"/>
        <v>0.61260759493670891</v>
      </c>
      <c r="W142" s="18">
        <f t="shared" si="161"/>
        <v>7.9638987341772143E-3</v>
      </c>
      <c r="X142" s="18">
        <f t="shared" si="156"/>
        <v>4.5386298186219645E-4</v>
      </c>
      <c r="Y142" s="18">
        <f t="shared" si="157"/>
        <v>0.25555851235903565</v>
      </c>
      <c r="Z142" s="16">
        <f t="shared" si="158"/>
        <v>186.85276963105474</v>
      </c>
      <c r="AA142" s="16">
        <f t="shared" si="159"/>
        <v>34.898536637946329</v>
      </c>
      <c r="AB142" s="16">
        <f t="shared" si="150"/>
        <v>186.85276963105474</v>
      </c>
      <c r="AC142" s="16">
        <f t="shared" si="151"/>
        <v>34.898536637946329</v>
      </c>
      <c r="AD142" s="16">
        <f t="shared" si="152"/>
        <v>0</v>
      </c>
      <c r="AE142" s="35">
        <f t="shared" si="153"/>
        <v>0</v>
      </c>
      <c r="AF142" s="16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 t="s">
        <v>105</v>
      </c>
      <c r="CB142" s="9" t="s">
        <v>105</v>
      </c>
      <c r="CC142" s="9" t="s">
        <v>105</v>
      </c>
      <c r="CD142" s="9"/>
      <c r="CF142" s="52">
        <f t="shared" si="162"/>
        <v>4117</v>
      </c>
      <c r="CG142" s="78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  <c r="DS142" s="80"/>
      <c r="DT142" s="80"/>
      <c r="DU142" s="80"/>
      <c r="DV142" s="80"/>
      <c r="DW142" s="80"/>
      <c r="DX142" s="80"/>
      <c r="DY142" s="80"/>
      <c r="DZ142" s="80">
        <f t="shared" si="163"/>
        <v>0</v>
      </c>
      <c r="EA142" s="80">
        <f t="shared" si="164"/>
        <v>0</v>
      </c>
      <c r="EB142" s="80">
        <f t="shared" si="165"/>
        <v>0</v>
      </c>
      <c r="EC142" s="80">
        <f t="shared" si="166"/>
        <v>153.15189873417722</v>
      </c>
    </row>
    <row r="143" spans="7:133" ht="10" customHeight="1">
      <c r="G143" s="64"/>
      <c r="H143" s="302"/>
      <c r="I143" s="9">
        <v>4118</v>
      </c>
      <c r="J143" s="126" t="s">
        <v>70</v>
      </c>
      <c r="K143" s="7">
        <v>39101</v>
      </c>
      <c r="L143" s="7"/>
      <c r="M143" s="16">
        <v>195</v>
      </c>
      <c r="N143" s="16">
        <v>39</v>
      </c>
      <c r="O143" s="31">
        <f t="shared" si="167"/>
        <v>1.0263157894736843</v>
      </c>
      <c r="P143" s="135">
        <v>191.84600105826803</v>
      </c>
      <c r="Q143" s="135">
        <v>35.618826250461929</v>
      </c>
      <c r="R143" s="135">
        <v>0.27751155916538295</v>
      </c>
      <c r="S143" s="135">
        <v>2.7267530238210242</v>
      </c>
      <c r="T143" s="101">
        <f t="shared" si="154"/>
        <v>123.4047301798801</v>
      </c>
      <c r="U143" s="157">
        <f t="shared" si="155"/>
        <v>5.1418637574950042E-3</v>
      </c>
      <c r="V143" s="72">
        <f t="shared" si="160"/>
        <v>0.4936189207195204</v>
      </c>
      <c r="W143" s="18">
        <f t="shared" si="161"/>
        <v>6.4170459693537654E-3</v>
      </c>
      <c r="X143" s="18">
        <f t="shared" si="156"/>
        <v>3.6572016781810657E-4</v>
      </c>
      <c r="Y143" s="18">
        <f t="shared" si="157"/>
        <v>0.27787727933320105</v>
      </c>
      <c r="Z143" s="16">
        <f t="shared" si="158"/>
        <v>191.56254094894149</v>
      </c>
      <c r="AA143" s="16">
        <f t="shared" si="159"/>
        <v>35.612409204492572</v>
      </c>
      <c r="AB143" s="16">
        <f t="shared" si="150"/>
        <v>191.56254094894149</v>
      </c>
      <c r="AC143" s="16">
        <f t="shared" si="151"/>
        <v>35.612409204492572</v>
      </c>
      <c r="AD143" s="16">
        <f t="shared" si="152"/>
        <v>0</v>
      </c>
      <c r="AE143" s="35">
        <f t="shared" si="153"/>
        <v>0</v>
      </c>
      <c r="AF143" s="16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 t="s">
        <v>106</v>
      </c>
      <c r="CB143" s="9" t="s">
        <v>106</v>
      </c>
      <c r="CC143" s="9" t="s">
        <v>106</v>
      </c>
      <c r="CD143" s="9"/>
      <c r="CF143" s="52">
        <f t="shared" si="162"/>
        <v>4118</v>
      </c>
      <c r="CG143" s="78"/>
      <c r="CH143" s="73"/>
      <c r="CI143" s="73"/>
      <c r="CJ143" s="73"/>
      <c r="CK143" s="73"/>
      <c r="CL143" s="73"/>
      <c r="CM143" s="73"/>
      <c r="CN143" s="73"/>
      <c r="CO143" s="73"/>
      <c r="CP143" s="73"/>
      <c r="CQ143" s="73"/>
      <c r="CR143" s="73"/>
      <c r="CS143" s="73"/>
      <c r="CT143" s="73"/>
      <c r="CU143" s="73"/>
      <c r="CV143" s="73"/>
      <c r="CW143" s="73"/>
      <c r="CX143" s="73"/>
      <c r="CY143" s="73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  <c r="DS143" s="80"/>
      <c r="DT143" s="80"/>
      <c r="DU143" s="80"/>
      <c r="DV143" s="80"/>
      <c r="DW143" s="80"/>
      <c r="DX143" s="80"/>
      <c r="DY143" s="80"/>
      <c r="DZ143" s="80">
        <f t="shared" si="163"/>
        <v>0</v>
      </c>
      <c r="EA143" s="80">
        <f t="shared" si="164"/>
        <v>0</v>
      </c>
      <c r="EB143" s="80">
        <f t="shared" si="165"/>
        <v>0</v>
      </c>
      <c r="EC143" s="80">
        <f t="shared" si="166"/>
        <v>123.4047301798801</v>
      </c>
    </row>
    <row r="144" spans="7:133" ht="10" customHeight="1">
      <c r="G144" s="64"/>
      <c r="H144" s="302"/>
      <c r="I144" s="9">
        <v>4119</v>
      </c>
      <c r="J144" s="126" t="s">
        <v>70</v>
      </c>
      <c r="K144" s="7">
        <v>39101</v>
      </c>
      <c r="L144" s="7"/>
      <c r="M144" s="16">
        <v>190</v>
      </c>
      <c r="N144" s="16">
        <v>38</v>
      </c>
      <c r="O144" s="31">
        <f t="shared" si="167"/>
        <v>1</v>
      </c>
      <c r="P144" s="135">
        <v>184.44856645968613</v>
      </c>
      <c r="Q144" s="135">
        <v>32.07454321084932</v>
      </c>
      <c r="R144" s="135">
        <v>0.45672887453823974</v>
      </c>
      <c r="S144" s="135">
        <v>4.7785941847989371</v>
      </c>
      <c r="T144" s="101">
        <f t="shared" si="154"/>
        <v>0</v>
      </c>
      <c r="U144" s="157">
        <f t="shared" si="155"/>
        <v>0</v>
      </c>
      <c r="V144" s="72">
        <f t="shared" si="160"/>
        <v>0</v>
      </c>
      <c r="W144" s="18">
        <f t="shared" si="161"/>
        <v>0</v>
      </c>
      <c r="X144" s="18">
        <f t="shared" si="156"/>
        <v>0</v>
      </c>
      <c r="Y144" s="18">
        <f t="shared" si="157"/>
        <v>0.45672887453823974</v>
      </c>
      <c r="Z144" s="16">
        <f t="shared" si="158"/>
        <v>183.99183758514789</v>
      </c>
      <c r="AA144" s="16">
        <f t="shared" si="159"/>
        <v>32.07454321084932</v>
      </c>
      <c r="AB144" s="16">
        <f t="shared" si="150"/>
        <v>0</v>
      </c>
      <c r="AC144" s="16">
        <f t="shared" si="151"/>
        <v>0</v>
      </c>
      <c r="AD144" s="16">
        <f t="shared" si="152"/>
        <v>183.99183758514789</v>
      </c>
      <c r="AE144" s="35">
        <f t="shared" si="153"/>
        <v>32.07454321084932</v>
      </c>
      <c r="AF144" s="16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F144" s="52">
        <f t="shared" si="162"/>
        <v>4119</v>
      </c>
      <c r="CG144" s="78"/>
      <c r="CH144" s="73"/>
      <c r="CI144" s="73"/>
      <c r="CJ144" s="73"/>
      <c r="CK144" s="73"/>
      <c r="CL144" s="73"/>
      <c r="CM144" s="73"/>
      <c r="CN144" s="73"/>
      <c r="CO144" s="73"/>
      <c r="CP144" s="73"/>
      <c r="CQ144" s="73"/>
      <c r="CR144" s="73"/>
      <c r="CS144" s="73"/>
      <c r="CT144" s="73"/>
      <c r="CU144" s="73"/>
      <c r="CV144" s="73"/>
      <c r="CW144" s="73"/>
      <c r="CX144" s="73"/>
      <c r="CY144" s="73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  <c r="DS144" s="80"/>
      <c r="DT144" s="80"/>
      <c r="DU144" s="80"/>
      <c r="DV144" s="80"/>
      <c r="DW144" s="80"/>
      <c r="DX144" s="80"/>
      <c r="DY144" s="80"/>
      <c r="DZ144" s="80">
        <f t="shared" si="163"/>
        <v>0</v>
      </c>
      <c r="EA144" s="80">
        <f t="shared" si="164"/>
        <v>0</v>
      </c>
      <c r="EB144" s="80">
        <f t="shared" si="165"/>
        <v>0</v>
      </c>
      <c r="EC144" s="80">
        <f t="shared" si="166"/>
        <v>0</v>
      </c>
    </row>
    <row r="145" spans="7:133" ht="10" customHeight="1">
      <c r="G145" s="64"/>
      <c r="H145" s="302"/>
      <c r="I145" s="9">
        <v>4120</v>
      </c>
      <c r="J145" s="126" t="s">
        <v>70</v>
      </c>
      <c r="K145" s="7">
        <v>39101</v>
      </c>
      <c r="L145" s="7"/>
      <c r="M145" s="16">
        <v>195</v>
      </c>
      <c r="N145" s="16">
        <v>39</v>
      </c>
      <c r="O145" s="31">
        <f t="shared" si="167"/>
        <v>1.0263157894736843</v>
      </c>
      <c r="P145" s="135">
        <v>191.54648814239437</v>
      </c>
      <c r="Q145" s="135">
        <v>35.299563258779642</v>
      </c>
      <c r="R145" s="135">
        <v>0.30149363867206763</v>
      </c>
      <c r="S145" s="135">
        <v>2.984223178403512</v>
      </c>
      <c r="T145" s="101">
        <f t="shared" si="154"/>
        <v>113.10909393737511</v>
      </c>
      <c r="U145" s="157">
        <f t="shared" si="155"/>
        <v>4.7128789140572962E-3</v>
      </c>
      <c r="V145" s="72">
        <f t="shared" si="160"/>
        <v>0.45243637574950041</v>
      </c>
      <c r="W145" s="18">
        <f t="shared" si="161"/>
        <v>5.8816728847435051E-3</v>
      </c>
      <c r="X145" s="18">
        <f t="shared" si="156"/>
        <v>3.3521212885683215E-4</v>
      </c>
      <c r="Y145" s="18">
        <f t="shared" si="157"/>
        <v>0.30182885080092448</v>
      </c>
      <c r="Z145" s="16">
        <f t="shared" si="158"/>
        <v>191.23954223618372</v>
      </c>
      <c r="AA145" s="16">
        <f t="shared" si="159"/>
        <v>35.293681585894902</v>
      </c>
      <c r="AB145" s="16">
        <f t="shared" si="150"/>
        <v>191.23954223618372</v>
      </c>
      <c r="AC145" s="16">
        <f t="shared" si="151"/>
        <v>35.293681585894902</v>
      </c>
      <c r="AD145" s="16">
        <f t="shared" si="152"/>
        <v>0</v>
      </c>
      <c r="AE145" s="35">
        <f t="shared" si="153"/>
        <v>0</v>
      </c>
      <c r="AF145" s="16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 t="s">
        <v>107</v>
      </c>
      <c r="CB145" s="9" t="s">
        <v>107</v>
      </c>
      <c r="CC145" s="9" t="s">
        <v>107</v>
      </c>
      <c r="CD145" s="9"/>
      <c r="CF145" s="52">
        <f t="shared" si="162"/>
        <v>4120</v>
      </c>
      <c r="CG145" s="78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3"/>
      <c r="CS145" s="73"/>
      <c r="CT145" s="73"/>
      <c r="CU145" s="73"/>
      <c r="CV145" s="73"/>
      <c r="CW145" s="73"/>
      <c r="CX145" s="73"/>
      <c r="CY145" s="73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  <c r="DS145" s="80"/>
      <c r="DT145" s="80"/>
      <c r="DU145" s="80"/>
      <c r="DV145" s="80"/>
      <c r="DW145" s="80"/>
      <c r="DX145" s="80"/>
      <c r="DY145" s="80"/>
      <c r="DZ145" s="80">
        <f t="shared" si="163"/>
        <v>0</v>
      </c>
      <c r="EA145" s="80">
        <f t="shared" si="164"/>
        <v>0</v>
      </c>
      <c r="EB145" s="80">
        <f t="shared" si="165"/>
        <v>0</v>
      </c>
      <c r="EC145" s="80">
        <f t="shared" si="166"/>
        <v>113.10909393737511</v>
      </c>
    </row>
    <row r="146" spans="7:133" ht="10" customHeight="1">
      <c r="G146" s="64"/>
      <c r="H146" s="302"/>
      <c r="I146" s="9">
        <v>4121</v>
      </c>
      <c r="J146" s="126" t="s">
        <v>70</v>
      </c>
      <c r="K146" s="7">
        <v>39101</v>
      </c>
      <c r="L146" s="7"/>
      <c r="M146" s="16">
        <v>195</v>
      </c>
      <c r="N146" s="16">
        <v>39</v>
      </c>
      <c r="O146" s="31">
        <f t="shared" si="167"/>
        <v>1.0263157894736843</v>
      </c>
      <c r="P146" s="135">
        <v>191.77429882837396</v>
      </c>
      <c r="Q146" s="135">
        <v>35.542365634317825</v>
      </c>
      <c r="R146" s="135">
        <v>0.28328915490129553</v>
      </c>
      <c r="S146" s="135">
        <v>2.7884148110340146</v>
      </c>
      <c r="T146" s="101">
        <f t="shared" si="154"/>
        <v>114.32378414390409</v>
      </c>
      <c r="U146" s="157">
        <f t="shared" si="155"/>
        <v>4.7634910059960039E-3</v>
      </c>
      <c r="V146" s="72">
        <f t="shared" si="160"/>
        <v>0.45729513657561638</v>
      </c>
      <c r="W146" s="18">
        <f t="shared" si="161"/>
        <v>5.9448367754830122E-3</v>
      </c>
      <c r="X146" s="18">
        <f t="shared" si="156"/>
        <v>3.3881153727670642E-4</v>
      </c>
      <c r="Y146" s="18">
        <f t="shared" si="157"/>
        <v>0.28362796643857224</v>
      </c>
      <c r="Z146" s="16">
        <f t="shared" si="158"/>
        <v>191.48549885394073</v>
      </c>
      <c r="AA146" s="16">
        <f t="shared" si="159"/>
        <v>35.536420797542341</v>
      </c>
      <c r="AB146" s="16">
        <f t="shared" si="150"/>
        <v>191.48549885394073</v>
      </c>
      <c r="AC146" s="16">
        <f t="shared" si="151"/>
        <v>35.536420797542341</v>
      </c>
      <c r="AD146" s="16">
        <f t="shared" si="152"/>
        <v>0</v>
      </c>
      <c r="AE146" s="35">
        <f t="shared" si="153"/>
        <v>0</v>
      </c>
      <c r="AF146" s="16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 t="s">
        <v>108</v>
      </c>
      <c r="CB146" s="9" t="s">
        <v>108</v>
      </c>
      <c r="CC146" s="9" t="s">
        <v>108</v>
      </c>
      <c r="CD146" s="9"/>
      <c r="CF146" s="52">
        <f t="shared" si="162"/>
        <v>4121</v>
      </c>
      <c r="CG146" s="78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3"/>
      <c r="CS146" s="73"/>
      <c r="CT146" s="73"/>
      <c r="CU146" s="73"/>
      <c r="CV146" s="73"/>
      <c r="CW146" s="73"/>
      <c r="CX146" s="73"/>
      <c r="CY146" s="73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  <c r="DS146" s="80"/>
      <c r="DT146" s="80"/>
      <c r="DU146" s="80"/>
      <c r="DV146" s="80"/>
      <c r="DW146" s="80"/>
      <c r="DX146" s="80"/>
      <c r="DY146" s="80"/>
      <c r="DZ146" s="80">
        <f t="shared" si="163"/>
        <v>0</v>
      </c>
      <c r="EA146" s="80">
        <f t="shared" si="164"/>
        <v>0</v>
      </c>
      <c r="EB146" s="80">
        <f t="shared" si="165"/>
        <v>0</v>
      </c>
      <c r="EC146" s="80">
        <f t="shared" si="166"/>
        <v>114.32378414390409</v>
      </c>
    </row>
    <row r="147" spans="7:133" ht="10" customHeight="1">
      <c r="G147" s="64"/>
      <c r="H147" s="302"/>
      <c r="I147" s="9">
        <v>4122</v>
      </c>
      <c r="J147" s="126" t="s">
        <v>70</v>
      </c>
      <c r="K147" s="7">
        <v>39101</v>
      </c>
      <c r="L147" s="7"/>
      <c r="M147" s="16">
        <v>185</v>
      </c>
      <c r="N147" s="16">
        <v>37</v>
      </c>
      <c r="O147" s="31">
        <f t="shared" si="167"/>
        <v>0.97368421052631582</v>
      </c>
      <c r="P147" s="135">
        <v>180.39119533675307</v>
      </c>
      <c r="Q147" s="135">
        <v>32.073399886753329</v>
      </c>
      <c r="R147" s="135">
        <v>0.38773692127003218</v>
      </c>
      <c r="S147" s="135">
        <v>3.9730646074569917</v>
      </c>
      <c r="T147" s="101">
        <f t="shared" si="154"/>
        <v>108.46102598267822</v>
      </c>
      <c r="U147" s="157">
        <f t="shared" si="155"/>
        <v>4.5192094159449258E-3</v>
      </c>
      <c r="V147" s="72">
        <f t="shared" si="160"/>
        <v>0.43384410393071288</v>
      </c>
      <c r="W147" s="18">
        <f t="shared" si="161"/>
        <v>5.6399733510992672E-3</v>
      </c>
      <c r="X147" s="18">
        <f t="shared" si="156"/>
        <v>3.2143873489909325E-4</v>
      </c>
      <c r="Y147" s="18">
        <f t="shared" si="157"/>
        <v>0.38805836000493127</v>
      </c>
      <c r="Z147" s="16">
        <f t="shared" si="158"/>
        <v>179.99823019993269</v>
      </c>
      <c r="AA147" s="16">
        <f t="shared" si="159"/>
        <v>32.067759913402227</v>
      </c>
      <c r="AB147" s="16">
        <f t="shared" si="150"/>
        <v>179.99823019993269</v>
      </c>
      <c r="AC147" s="16">
        <f t="shared" si="151"/>
        <v>32.067759913402227</v>
      </c>
      <c r="AD147" s="16">
        <f t="shared" si="152"/>
        <v>0</v>
      </c>
      <c r="AE147" s="35">
        <f t="shared" si="153"/>
        <v>0</v>
      </c>
      <c r="AF147" s="16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 t="s">
        <v>140</v>
      </c>
      <c r="CB147" s="9" t="s">
        <v>140</v>
      </c>
      <c r="CC147" s="9" t="s">
        <v>140</v>
      </c>
      <c r="CD147" s="9"/>
      <c r="CF147" s="52">
        <f t="shared" si="162"/>
        <v>4122</v>
      </c>
      <c r="CG147" s="78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  <c r="DS147" s="80"/>
      <c r="DT147" s="80"/>
      <c r="DU147" s="80"/>
      <c r="DV147" s="80"/>
      <c r="DW147" s="80"/>
      <c r="DX147" s="80"/>
      <c r="DY147" s="80"/>
      <c r="DZ147" s="80">
        <f t="shared" si="163"/>
        <v>0</v>
      </c>
      <c r="EA147" s="80">
        <f t="shared" si="164"/>
        <v>0</v>
      </c>
      <c r="EB147" s="80">
        <f t="shared" si="165"/>
        <v>0</v>
      </c>
      <c r="EC147" s="80">
        <f t="shared" si="166"/>
        <v>108.46102598267822</v>
      </c>
    </row>
    <row r="148" spans="7:133" ht="10" customHeight="1">
      <c r="G148" s="64"/>
      <c r="H148" s="302"/>
      <c r="I148" s="9">
        <v>4123</v>
      </c>
      <c r="J148" s="126" t="s">
        <v>70</v>
      </c>
      <c r="K148" s="7">
        <v>39101</v>
      </c>
      <c r="L148" s="7"/>
      <c r="M148" s="16">
        <v>195</v>
      </c>
      <c r="N148" s="16">
        <v>39</v>
      </c>
      <c r="O148" s="31">
        <f t="shared" si="167"/>
        <v>1.0263157894736843</v>
      </c>
      <c r="P148" s="135">
        <v>186.49242803936028</v>
      </c>
      <c r="Q148" s="135">
        <v>29.967166339297307</v>
      </c>
      <c r="R148" s="135">
        <v>0.64883528543436519</v>
      </c>
      <c r="S148" s="135">
        <v>7.2845432747602379</v>
      </c>
      <c r="T148" s="101">
        <f t="shared" si="154"/>
        <v>0</v>
      </c>
      <c r="U148" s="157">
        <f t="shared" si="155"/>
        <v>0</v>
      </c>
      <c r="V148" s="72">
        <f t="shared" si="160"/>
        <v>0</v>
      </c>
      <c r="W148" s="18">
        <f t="shared" si="161"/>
        <v>0</v>
      </c>
      <c r="X148" s="18">
        <f t="shared" si="156"/>
        <v>0</v>
      </c>
      <c r="Y148" s="18">
        <f t="shared" si="157"/>
        <v>0.64883528543436519</v>
      </c>
      <c r="Z148" s="16">
        <f t="shared" si="158"/>
        <v>185.84359275392592</v>
      </c>
      <c r="AA148" s="16">
        <f t="shared" si="159"/>
        <v>29.967166339297307</v>
      </c>
      <c r="AB148" s="16">
        <f t="shared" si="150"/>
        <v>0</v>
      </c>
      <c r="AC148" s="16">
        <f t="shared" si="151"/>
        <v>0</v>
      </c>
      <c r="AD148" s="16">
        <f t="shared" si="152"/>
        <v>185.84359275392592</v>
      </c>
      <c r="AE148" s="35">
        <f t="shared" si="153"/>
        <v>29.967166339297307</v>
      </c>
      <c r="AF148" s="16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F148" s="52">
        <f t="shared" si="162"/>
        <v>4123</v>
      </c>
      <c r="CG148" s="78"/>
      <c r="CH148" s="73"/>
      <c r="CI148" s="73"/>
      <c r="CJ148" s="73"/>
      <c r="CK148" s="73"/>
      <c r="CL148" s="73"/>
      <c r="CM148" s="73"/>
      <c r="CN148" s="73"/>
      <c r="CO148" s="73"/>
      <c r="CP148" s="73"/>
      <c r="CQ148" s="73"/>
      <c r="CR148" s="73"/>
      <c r="CS148" s="73"/>
      <c r="CT148" s="73"/>
      <c r="CU148" s="73"/>
      <c r="CV148" s="73"/>
      <c r="CW148" s="73"/>
      <c r="CX148" s="73"/>
      <c r="CY148" s="73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  <c r="DS148" s="80"/>
      <c r="DT148" s="80"/>
      <c r="DU148" s="80"/>
      <c r="DV148" s="80"/>
      <c r="DW148" s="80"/>
      <c r="DX148" s="80"/>
      <c r="DY148" s="80"/>
      <c r="DZ148" s="80">
        <f t="shared" si="163"/>
        <v>0</v>
      </c>
      <c r="EA148" s="80">
        <f t="shared" si="164"/>
        <v>0</v>
      </c>
      <c r="EB148" s="80">
        <f t="shared" si="165"/>
        <v>0</v>
      </c>
      <c r="EC148" s="80">
        <f t="shared" si="166"/>
        <v>0</v>
      </c>
    </row>
    <row r="149" spans="7:133" ht="10" customHeight="1">
      <c r="G149" s="64"/>
      <c r="H149" s="302"/>
      <c r="I149" s="9">
        <v>4125</v>
      </c>
      <c r="J149" s="126" t="s">
        <v>70</v>
      </c>
      <c r="K149" s="7">
        <v>39101</v>
      </c>
      <c r="L149" s="7"/>
      <c r="M149" s="16">
        <v>190</v>
      </c>
      <c r="N149" s="16">
        <v>38</v>
      </c>
      <c r="O149" s="31">
        <f t="shared" si="167"/>
        <v>1</v>
      </c>
      <c r="P149" s="135">
        <v>182.79293025032101</v>
      </c>
      <c r="Q149" s="135">
        <v>30.331430425906806</v>
      </c>
      <c r="R149" s="135">
        <v>0.56648561121525209</v>
      </c>
      <c r="S149" s="135">
        <v>6.1843303016880604</v>
      </c>
      <c r="T149" s="101">
        <f t="shared" si="154"/>
        <v>110.20886075949367</v>
      </c>
      <c r="U149" s="157">
        <f t="shared" si="155"/>
        <v>4.5920358649789031E-3</v>
      </c>
      <c r="V149" s="72">
        <f t="shared" si="160"/>
        <v>0.44083544303797467</v>
      </c>
      <c r="W149" s="18">
        <f t="shared" si="161"/>
        <v>5.730860759493671E-3</v>
      </c>
      <c r="X149" s="18">
        <f t="shared" si="156"/>
        <v>3.2661802590402413E-4</v>
      </c>
      <c r="Y149" s="18">
        <f t="shared" si="157"/>
        <v>0.56681222924115615</v>
      </c>
      <c r="Z149" s="16">
        <f t="shared" si="158"/>
        <v>182.22113217221909</v>
      </c>
      <c r="AA149" s="16">
        <f t="shared" si="159"/>
        <v>30.325699565147314</v>
      </c>
      <c r="AB149" s="16">
        <f t="shared" si="150"/>
        <v>182.22113217221909</v>
      </c>
      <c r="AC149" s="16">
        <f t="shared" si="151"/>
        <v>30.325699565147314</v>
      </c>
      <c r="AD149" s="16">
        <f t="shared" si="152"/>
        <v>0</v>
      </c>
      <c r="AE149" s="35">
        <f t="shared" si="153"/>
        <v>0</v>
      </c>
      <c r="AF149" s="16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 t="s">
        <v>109</v>
      </c>
      <c r="CB149" s="9" t="s">
        <v>109</v>
      </c>
      <c r="CC149" s="9" t="s">
        <v>109</v>
      </c>
      <c r="CD149" s="9"/>
      <c r="CF149" s="52">
        <f t="shared" si="162"/>
        <v>4125</v>
      </c>
      <c r="CG149" s="78"/>
      <c r="CH149" s="73"/>
      <c r="CI149" s="73"/>
      <c r="CJ149" s="73"/>
      <c r="CK149" s="73"/>
      <c r="CL149" s="73"/>
      <c r="CM149" s="73"/>
      <c r="CN149" s="73"/>
      <c r="CO149" s="73"/>
      <c r="CP149" s="73"/>
      <c r="CQ149" s="73"/>
      <c r="CR149" s="73"/>
      <c r="CS149" s="73"/>
      <c r="CT149" s="73"/>
      <c r="CU149" s="73"/>
      <c r="CV149" s="73"/>
      <c r="CW149" s="73"/>
      <c r="CX149" s="73"/>
      <c r="CY149" s="73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  <c r="DS149" s="80"/>
      <c r="DT149" s="80"/>
      <c r="DU149" s="80"/>
      <c r="DV149" s="80"/>
      <c r="DW149" s="80"/>
      <c r="DX149" s="80"/>
      <c r="DY149" s="80"/>
      <c r="DZ149" s="80">
        <f t="shared" si="163"/>
        <v>0</v>
      </c>
      <c r="EA149" s="80">
        <f t="shared" si="164"/>
        <v>0</v>
      </c>
      <c r="EB149" s="80">
        <f t="shared" si="165"/>
        <v>0</v>
      </c>
      <c r="EC149" s="80">
        <f t="shared" si="166"/>
        <v>110.20886075949367</v>
      </c>
    </row>
    <row r="150" spans="7:133" ht="10" customHeight="1">
      <c r="G150" s="64"/>
      <c r="H150" s="302"/>
      <c r="I150" s="9">
        <v>4126</v>
      </c>
      <c r="J150" s="126" t="s">
        <v>70</v>
      </c>
      <c r="K150" s="7">
        <v>39101</v>
      </c>
      <c r="L150" s="7"/>
      <c r="M150" s="16">
        <v>190</v>
      </c>
      <c r="N150" s="16">
        <v>38</v>
      </c>
      <c r="O150" s="31">
        <f t="shared" si="167"/>
        <v>1</v>
      </c>
      <c r="P150" s="135">
        <v>185.00914473834629</v>
      </c>
      <c r="Q150" s="135">
        <v>32.667463031627904</v>
      </c>
      <c r="R150" s="135">
        <v>0.41694551773183808</v>
      </c>
      <c r="S150" s="135">
        <v>4.3004330390097536</v>
      </c>
      <c r="T150" s="101">
        <f t="shared" si="154"/>
        <v>0</v>
      </c>
      <c r="U150" s="157">
        <f t="shared" si="155"/>
        <v>0</v>
      </c>
      <c r="V150" s="72">
        <f t="shared" si="160"/>
        <v>0</v>
      </c>
      <c r="W150" s="18">
        <f t="shared" si="161"/>
        <v>0</v>
      </c>
      <c r="X150" s="18">
        <f t="shared" si="156"/>
        <v>0</v>
      </c>
      <c r="Y150" s="18">
        <f t="shared" si="157"/>
        <v>0.41694551773183808</v>
      </c>
      <c r="Z150" s="16">
        <f t="shared" si="158"/>
        <v>184.59219922061445</v>
      </c>
      <c r="AA150" s="16">
        <f t="shared" si="159"/>
        <v>32.667463031627904</v>
      </c>
      <c r="AB150" s="16">
        <f t="shared" si="150"/>
        <v>0</v>
      </c>
      <c r="AC150" s="16">
        <f t="shared" si="151"/>
        <v>0</v>
      </c>
      <c r="AD150" s="16">
        <f t="shared" si="152"/>
        <v>184.59219922061445</v>
      </c>
      <c r="AE150" s="35">
        <f t="shared" si="153"/>
        <v>32.667463031627904</v>
      </c>
      <c r="AF150" s="16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F150" s="52">
        <f t="shared" si="162"/>
        <v>4126</v>
      </c>
      <c r="CG150" s="78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  <c r="DS150" s="80"/>
      <c r="DT150" s="80"/>
      <c r="DU150" s="80"/>
      <c r="DV150" s="80"/>
      <c r="DW150" s="80"/>
      <c r="DX150" s="80"/>
      <c r="DY150" s="80"/>
      <c r="DZ150" s="80">
        <f t="shared" si="163"/>
        <v>0</v>
      </c>
      <c r="EA150" s="80">
        <f t="shared" si="164"/>
        <v>0</v>
      </c>
      <c r="EB150" s="80">
        <f t="shared" si="165"/>
        <v>0</v>
      </c>
      <c r="EC150" s="80">
        <f t="shared" si="166"/>
        <v>0</v>
      </c>
    </row>
    <row r="151" spans="7:133" ht="10" customHeight="1">
      <c r="G151" s="64"/>
      <c r="H151" s="302"/>
      <c r="I151" s="9">
        <v>4127</v>
      </c>
      <c r="J151" s="126" t="s">
        <v>70</v>
      </c>
      <c r="K151" s="7">
        <v>39101</v>
      </c>
      <c r="L151" s="7"/>
      <c r="M151" s="16">
        <v>190</v>
      </c>
      <c r="N151" s="16">
        <v>38</v>
      </c>
      <c r="O151" s="31">
        <f t="shared" si="167"/>
        <v>1</v>
      </c>
      <c r="P151" s="135">
        <v>185.9997740968895</v>
      </c>
      <c r="Q151" s="135">
        <v>33.718428128682412</v>
      </c>
      <c r="R151" s="135">
        <v>0.34329355110935078</v>
      </c>
      <c r="S151" s="135">
        <v>3.4528805413851495</v>
      </c>
      <c r="T151" s="101">
        <f t="shared" si="154"/>
        <v>110.20886075949367</v>
      </c>
      <c r="U151" s="157">
        <f t="shared" si="155"/>
        <v>4.5920358649789031E-3</v>
      </c>
      <c r="V151" s="72">
        <f t="shared" si="160"/>
        <v>0.44083544303797467</v>
      </c>
      <c r="W151" s="18">
        <f t="shared" si="161"/>
        <v>5.730860759493671E-3</v>
      </c>
      <c r="X151" s="18">
        <f t="shared" si="156"/>
        <v>3.2661802590402413E-4</v>
      </c>
      <c r="Y151" s="18">
        <f t="shared" si="157"/>
        <v>0.34362016913525478</v>
      </c>
      <c r="Z151" s="16">
        <f t="shared" si="158"/>
        <v>185.65116807889348</v>
      </c>
      <c r="AA151" s="16">
        <f t="shared" si="159"/>
        <v>33.71269726792292</v>
      </c>
      <c r="AB151" s="16">
        <f t="shared" si="150"/>
        <v>185.65116807889348</v>
      </c>
      <c r="AC151" s="16">
        <f t="shared" si="151"/>
        <v>33.71269726792292</v>
      </c>
      <c r="AD151" s="16">
        <f t="shared" si="152"/>
        <v>0</v>
      </c>
      <c r="AE151" s="35">
        <f t="shared" si="153"/>
        <v>0</v>
      </c>
      <c r="AF151" s="16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 t="s">
        <v>244</v>
      </c>
      <c r="CB151" s="9" t="s">
        <v>244</v>
      </c>
      <c r="CC151" s="9" t="s">
        <v>244</v>
      </c>
      <c r="CD151" s="9"/>
      <c r="CF151" s="52">
        <f t="shared" si="162"/>
        <v>4127</v>
      </c>
      <c r="CG151" s="78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  <c r="DR151" s="80"/>
      <c r="DS151" s="80"/>
      <c r="DT151" s="80"/>
      <c r="DU151" s="80"/>
      <c r="DV151" s="80"/>
      <c r="DW151" s="80"/>
      <c r="DX151" s="80"/>
      <c r="DY151" s="80"/>
      <c r="DZ151" s="80">
        <f t="shared" si="163"/>
        <v>0</v>
      </c>
      <c r="EA151" s="80">
        <f t="shared" si="164"/>
        <v>0</v>
      </c>
      <c r="EB151" s="80">
        <f t="shared" si="165"/>
        <v>0</v>
      </c>
      <c r="EC151" s="80">
        <f t="shared" si="166"/>
        <v>110.20886075949367</v>
      </c>
    </row>
    <row r="152" spans="7:133" ht="10" customHeight="1">
      <c r="G152" s="64"/>
      <c r="H152" s="302"/>
      <c r="I152" s="9">
        <v>4129</v>
      </c>
      <c r="J152" s="126" t="s">
        <v>70</v>
      </c>
      <c r="K152" s="7">
        <v>39101</v>
      </c>
      <c r="L152" s="7"/>
      <c r="M152" s="16">
        <v>190</v>
      </c>
      <c r="N152" s="16">
        <v>38</v>
      </c>
      <c r="O152" s="31">
        <f t="shared" si="167"/>
        <v>1</v>
      </c>
      <c r="P152" s="135">
        <v>188.11961478302933</v>
      </c>
      <c r="Q152" s="135">
        <v>35.98021615130812</v>
      </c>
      <c r="R152" s="135">
        <v>0.17079755222324214</v>
      </c>
      <c r="S152" s="135">
        <v>1.6288579424934533</v>
      </c>
      <c r="T152" s="101">
        <f t="shared" si="154"/>
        <v>120.24050632911393</v>
      </c>
      <c r="U152" s="157">
        <f t="shared" si="155"/>
        <v>5.0100210970464134E-3</v>
      </c>
      <c r="V152" s="72">
        <f t="shared" si="160"/>
        <v>0.48096202531645571</v>
      </c>
      <c r="W152" s="18">
        <f t="shared" si="161"/>
        <v>6.2525063291139242E-3</v>
      </c>
      <c r="X152" s="18">
        <f t="shared" si="156"/>
        <v>3.5634401296523731E-4</v>
      </c>
      <c r="Y152" s="18">
        <f t="shared" si="157"/>
        <v>0.17115389623620739</v>
      </c>
      <c r="Z152" s="16">
        <f t="shared" si="158"/>
        <v>187.9430212062868</v>
      </c>
      <c r="AA152" s="16">
        <f t="shared" si="159"/>
        <v>35.973963644979008</v>
      </c>
      <c r="AB152" s="16">
        <f t="shared" si="150"/>
        <v>187.9430212062868</v>
      </c>
      <c r="AC152" s="16">
        <f t="shared" si="151"/>
        <v>35.973963644979008</v>
      </c>
      <c r="AD152" s="16">
        <f t="shared" si="152"/>
        <v>0</v>
      </c>
      <c r="AE152" s="35">
        <f t="shared" si="153"/>
        <v>0</v>
      </c>
      <c r="AF152" s="16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 t="s">
        <v>163</v>
      </c>
      <c r="CB152" s="9" t="s">
        <v>163</v>
      </c>
      <c r="CC152" s="9" t="s">
        <v>163</v>
      </c>
      <c r="CD152" s="9"/>
      <c r="CF152" s="52">
        <f t="shared" si="162"/>
        <v>4129</v>
      </c>
      <c r="CG152" s="78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  <c r="DS152" s="80"/>
      <c r="DT152" s="80"/>
      <c r="DU152" s="80"/>
      <c r="DV152" s="80"/>
      <c r="DW152" s="80"/>
      <c r="DX152" s="80"/>
      <c r="DY152" s="80"/>
      <c r="DZ152" s="80">
        <f t="shared" si="163"/>
        <v>0</v>
      </c>
      <c r="EA152" s="80">
        <f t="shared" si="164"/>
        <v>0</v>
      </c>
      <c r="EB152" s="80">
        <f t="shared" si="165"/>
        <v>0</v>
      </c>
      <c r="EC152" s="80">
        <f t="shared" si="166"/>
        <v>120.24050632911393</v>
      </c>
    </row>
    <row r="153" spans="7:133" ht="10" customHeight="1">
      <c r="G153" s="64"/>
      <c r="H153" s="302"/>
      <c r="I153" s="9">
        <v>4130</v>
      </c>
      <c r="J153" s="126" t="s">
        <v>70</v>
      </c>
      <c r="K153" s="7">
        <v>39101</v>
      </c>
      <c r="L153" s="7"/>
      <c r="M153" s="16">
        <v>195</v>
      </c>
      <c r="N153" s="16">
        <v>39</v>
      </c>
      <c r="O153" s="31">
        <f t="shared" si="167"/>
        <v>1.0263157894736843</v>
      </c>
      <c r="P153" s="135">
        <v>191.80466487589851</v>
      </c>
      <c r="Q153" s="135">
        <v>35.574744550374859</v>
      </c>
      <c r="R153" s="135">
        <v>0.28084513286764157</v>
      </c>
      <c r="S153" s="135">
        <v>2.7623027819557562</v>
      </c>
      <c r="T153" s="101">
        <f t="shared" si="154"/>
        <v>113.10909393737511</v>
      </c>
      <c r="U153" s="157">
        <f t="shared" si="155"/>
        <v>4.7128789140572962E-3</v>
      </c>
      <c r="V153" s="72">
        <f t="shared" si="160"/>
        <v>0.45243637574950041</v>
      </c>
      <c r="W153" s="18">
        <f t="shared" si="161"/>
        <v>5.8816728847435051E-3</v>
      </c>
      <c r="X153" s="18">
        <f t="shared" si="156"/>
        <v>3.3521212885683215E-4</v>
      </c>
      <c r="Y153" s="18">
        <f t="shared" si="157"/>
        <v>0.28118034499649841</v>
      </c>
      <c r="Z153" s="16">
        <f t="shared" si="158"/>
        <v>191.51836747549228</v>
      </c>
      <c r="AA153" s="16">
        <f t="shared" si="159"/>
        <v>35.568862877490119</v>
      </c>
      <c r="AB153" s="16">
        <f t="shared" si="150"/>
        <v>191.51836747549228</v>
      </c>
      <c r="AC153" s="16">
        <f t="shared" si="151"/>
        <v>35.568862877490119</v>
      </c>
      <c r="AD153" s="16">
        <f t="shared" si="152"/>
        <v>0</v>
      </c>
      <c r="AE153" s="35">
        <f t="shared" si="153"/>
        <v>0</v>
      </c>
      <c r="AF153" s="16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 t="s">
        <v>110</v>
      </c>
      <c r="CB153" s="9" t="s">
        <v>110</v>
      </c>
      <c r="CC153" s="9" t="s">
        <v>110</v>
      </c>
      <c r="CD153" s="9"/>
      <c r="CF153" s="52">
        <f t="shared" si="162"/>
        <v>4130</v>
      </c>
      <c r="CG153" s="78"/>
      <c r="CH153" s="73"/>
      <c r="CI153" s="73"/>
      <c r="CJ153" s="73"/>
      <c r="CK153" s="73"/>
      <c r="CL153" s="73"/>
      <c r="CM153" s="73"/>
      <c r="CN153" s="73"/>
      <c r="CO153" s="73"/>
      <c r="CP153" s="73"/>
      <c r="CQ153" s="73"/>
      <c r="CR153" s="73"/>
      <c r="CS153" s="73"/>
      <c r="CT153" s="73"/>
      <c r="CU153" s="73"/>
      <c r="CV153" s="73"/>
      <c r="CW153" s="73"/>
      <c r="CX153" s="73"/>
      <c r="CY153" s="73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  <c r="DS153" s="80"/>
      <c r="DT153" s="80"/>
      <c r="DU153" s="80"/>
      <c r="DV153" s="80"/>
      <c r="DW153" s="80"/>
      <c r="DX153" s="80"/>
      <c r="DY153" s="80"/>
      <c r="DZ153" s="80">
        <f t="shared" si="163"/>
        <v>0</v>
      </c>
      <c r="EA153" s="80">
        <f t="shared" si="164"/>
        <v>0</v>
      </c>
      <c r="EB153" s="80">
        <f t="shared" si="165"/>
        <v>0</v>
      </c>
      <c r="EC153" s="80">
        <f t="shared" si="166"/>
        <v>113.10909393737511</v>
      </c>
    </row>
    <row r="154" spans="7:133" ht="10" customHeight="1">
      <c r="G154" s="64"/>
      <c r="H154" s="302"/>
      <c r="I154" s="9">
        <v>4131</v>
      </c>
      <c r="J154" s="126" t="s">
        <v>70</v>
      </c>
      <c r="K154" s="7">
        <v>39101</v>
      </c>
      <c r="L154" s="7"/>
      <c r="M154" s="16">
        <v>190</v>
      </c>
      <c r="N154" s="16">
        <v>38</v>
      </c>
      <c r="O154" s="31">
        <f t="shared" si="167"/>
        <v>1</v>
      </c>
      <c r="P154" s="135">
        <v>187.82586708756236</v>
      </c>
      <c r="Q154" s="135">
        <v>35.665802878854961</v>
      </c>
      <c r="R154" s="135">
        <v>0.19594401123092753</v>
      </c>
      <c r="S154" s="135">
        <v>1.882417033181482</v>
      </c>
      <c r="T154" s="101">
        <f t="shared" si="154"/>
        <v>120.24050632911393</v>
      </c>
      <c r="U154" s="157">
        <f t="shared" si="155"/>
        <v>5.0100210970464134E-3</v>
      </c>
      <c r="V154" s="72">
        <f t="shared" si="160"/>
        <v>0.48096202531645571</v>
      </c>
      <c r="W154" s="18">
        <f t="shared" si="161"/>
        <v>6.2525063291139242E-3</v>
      </c>
      <c r="X154" s="18">
        <f t="shared" si="156"/>
        <v>3.5634401296523731E-4</v>
      </c>
      <c r="Y154" s="18">
        <f t="shared" si="157"/>
        <v>0.19630035524389278</v>
      </c>
      <c r="Z154" s="16">
        <f t="shared" si="158"/>
        <v>187.62412705181214</v>
      </c>
      <c r="AA154" s="16">
        <f t="shared" si="159"/>
        <v>35.65955037252585</v>
      </c>
      <c r="AB154" s="16">
        <f t="shared" si="150"/>
        <v>187.62412705181214</v>
      </c>
      <c r="AC154" s="16">
        <f t="shared" si="151"/>
        <v>35.65955037252585</v>
      </c>
      <c r="AD154" s="16">
        <f t="shared" si="152"/>
        <v>0</v>
      </c>
      <c r="AE154" s="35">
        <f t="shared" si="153"/>
        <v>0</v>
      </c>
      <c r="AF154" s="16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 t="s">
        <v>154</v>
      </c>
      <c r="CB154" s="9" t="s">
        <v>154</v>
      </c>
      <c r="CC154" s="9" t="s">
        <v>154</v>
      </c>
      <c r="CD154" s="9"/>
      <c r="CF154" s="52">
        <f t="shared" si="162"/>
        <v>4131</v>
      </c>
      <c r="CG154" s="78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80"/>
      <c r="DA154" s="80"/>
      <c r="DB154" s="80"/>
      <c r="DC154" s="80"/>
      <c r="DD154" s="80"/>
      <c r="DE154" s="80"/>
      <c r="DF154" s="80"/>
      <c r="DG154" s="80"/>
      <c r="DH154" s="80"/>
      <c r="DI154" s="80"/>
      <c r="DJ154" s="80"/>
      <c r="DK154" s="80"/>
      <c r="DL154" s="80"/>
      <c r="DM154" s="80"/>
      <c r="DN154" s="80"/>
      <c r="DO154" s="80"/>
      <c r="DP154" s="80"/>
      <c r="DQ154" s="80"/>
      <c r="DR154" s="80"/>
      <c r="DS154" s="80"/>
      <c r="DT154" s="80"/>
      <c r="DU154" s="80"/>
      <c r="DV154" s="80"/>
      <c r="DW154" s="80"/>
      <c r="DX154" s="80"/>
      <c r="DY154" s="80"/>
      <c r="DZ154" s="80">
        <f t="shared" si="163"/>
        <v>0</v>
      </c>
      <c r="EA154" s="80">
        <f t="shared" si="164"/>
        <v>0</v>
      </c>
      <c r="EB154" s="80">
        <f t="shared" si="165"/>
        <v>0</v>
      </c>
      <c r="EC154" s="80">
        <f t="shared" si="166"/>
        <v>120.24050632911393</v>
      </c>
    </row>
    <row r="155" spans="7:133" ht="10" customHeight="1">
      <c r="G155" s="64"/>
      <c r="H155" s="302"/>
      <c r="I155" s="9">
        <v>4132</v>
      </c>
      <c r="J155" s="126" t="s">
        <v>70</v>
      </c>
      <c r="K155" s="7">
        <v>39101</v>
      </c>
      <c r="L155" s="7"/>
      <c r="M155" s="16">
        <v>185</v>
      </c>
      <c r="N155" s="16">
        <v>37</v>
      </c>
      <c r="O155" s="31">
        <f t="shared" si="167"/>
        <v>0.97368421052631582</v>
      </c>
      <c r="P155" s="135">
        <v>182.53137802812239</v>
      </c>
      <c r="Q155" s="135">
        <v>34.351200531039133</v>
      </c>
      <c r="R155" s="135">
        <v>0.22035412428584694</v>
      </c>
      <c r="S155" s="135">
        <v>2.1361286040006977</v>
      </c>
      <c r="T155" s="101">
        <f t="shared" si="154"/>
        <v>107.30862758161227</v>
      </c>
      <c r="U155" s="157">
        <f t="shared" si="155"/>
        <v>4.4711928159005118E-3</v>
      </c>
      <c r="V155" s="72">
        <f t="shared" si="160"/>
        <v>0.4292345103264491</v>
      </c>
      <c r="W155" s="18">
        <f t="shared" si="161"/>
        <v>5.5800486342438378E-3</v>
      </c>
      <c r="X155" s="18">
        <f t="shared" si="156"/>
        <v>3.1802386612225233E-4</v>
      </c>
      <c r="Y155" s="18">
        <f t="shared" si="157"/>
        <v>0.2206721481519692</v>
      </c>
      <c r="Z155" s="16">
        <f t="shared" si="158"/>
        <v>182.30585123765863</v>
      </c>
      <c r="AA155" s="16">
        <f t="shared" si="159"/>
        <v>34.34562048240489</v>
      </c>
      <c r="AB155" s="16">
        <f t="shared" si="150"/>
        <v>182.30585123765863</v>
      </c>
      <c r="AC155" s="16">
        <f t="shared" si="151"/>
        <v>34.34562048240489</v>
      </c>
      <c r="AD155" s="16">
        <f t="shared" si="152"/>
        <v>0</v>
      </c>
      <c r="AE155" s="35">
        <f t="shared" si="153"/>
        <v>0</v>
      </c>
      <c r="AF155" s="16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 t="s">
        <v>111</v>
      </c>
      <c r="CB155" s="9" t="s">
        <v>111</v>
      </c>
      <c r="CC155" s="9" t="s">
        <v>111</v>
      </c>
      <c r="CD155" s="9"/>
      <c r="CF155" s="52">
        <f t="shared" si="162"/>
        <v>4132</v>
      </c>
      <c r="CG155" s="78"/>
      <c r="CH155" s="73"/>
      <c r="CI155" s="73"/>
      <c r="CJ155" s="73"/>
      <c r="CK155" s="73"/>
      <c r="CL155" s="73"/>
      <c r="CM155" s="73"/>
      <c r="CN155" s="73"/>
      <c r="CO155" s="73"/>
      <c r="CP155" s="73"/>
      <c r="CQ155" s="73"/>
      <c r="CR155" s="73"/>
      <c r="CS155" s="73"/>
      <c r="CT155" s="73"/>
      <c r="CU155" s="73"/>
      <c r="CV155" s="73"/>
      <c r="CW155" s="73"/>
      <c r="CX155" s="73"/>
      <c r="CY155" s="73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  <c r="DR155" s="80"/>
      <c r="DS155" s="80"/>
      <c r="DT155" s="80"/>
      <c r="DU155" s="80"/>
      <c r="DV155" s="80"/>
      <c r="DW155" s="80"/>
      <c r="DX155" s="80"/>
      <c r="DY155" s="80"/>
      <c r="DZ155" s="80">
        <f t="shared" si="163"/>
        <v>0</v>
      </c>
      <c r="EA155" s="80">
        <f t="shared" si="164"/>
        <v>0</v>
      </c>
      <c r="EB155" s="80">
        <f t="shared" si="165"/>
        <v>0</v>
      </c>
      <c r="EC155" s="80">
        <f t="shared" si="166"/>
        <v>107.30862758161227</v>
      </c>
    </row>
    <row r="156" spans="7:133" ht="10" customHeight="1">
      <c r="H156" s="302"/>
      <c r="I156" s="9">
        <v>4133</v>
      </c>
      <c r="J156" s="126" t="s">
        <v>70</v>
      </c>
      <c r="K156" s="7">
        <v>39101</v>
      </c>
      <c r="L156" s="7"/>
      <c r="M156" s="16">
        <v>195</v>
      </c>
      <c r="N156" s="16">
        <v>39</v>
      </c>
      <c r="O156" s="31">
        <f t="shared" si="167"/>
        <v>1.0263157894736843</v>
      </c>
      <c r="P156" s="135">
        <v>192.52996403169095</v>
      </c>
      <c r="Q156" s="135">
        <v>36.349122599089121</v>
      </c>
      <c r="R156" s="135">
        <v>0.22123804328549296</v>
      </c>
      <c r="S156" s="135">
        <v>2.1378043555732904</v>
      </c>
      <c r="T156" s="101">
        <f t="shared" si="154"/>
        <v>114.32378414390409</v>
      </c>
      <c r="U156" s="157">
        <f t="shared" si="155"/>
        <v>4.7634910059960039E-3</v>
      </c>
      <c r="V156" s="72">
        <f t="shared" si="160"/>
        <v>0.45729513657561638</v>
      </c>
      <c r="W156" s="18">
        <f t="shared" si="161"/>
        <v>5.9448367754830122E-3</v>
      </c>
      <c r="X156" s="18">
        <f t="shared" si="156"/>
        <v>3.3881153727670642E-4</v>
      </c>
      <c r="Y156" s="18">
        <f t="shared" si="157"/>
        <v>0.22157685482276968</v>
      </c>
      <c r="Z156" s="16">
        <f t="shared" si="158"/>
        <v>192.30321516887352</v>
      </c>
      <c r="AA156" s="16">
        <f t="shared" si="159"/>
        <v>36.343177762313637</v>
      </c>
      <c r="AB156" s="16">
        <f t="shared" si="150"/>
        <v>192.30321516887352</v>
      </c>
      <c r="AC156" s="16">
        <f t="shared" si="151"/>
        <v>36.343177762313637</v>
      </c>
      <c r="AD156" s="16">
        <f t="shared" si="152"/>
        <v>0</v>
      </c>
      <c r="AE156" s="35">
        <f t="shared" si="153"/>
        <v>0</v>
      </c>
      <c r="AF156" s="16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 t="s">
        <v>150</v>
      </c>
      <c r="CB156" s="9" t="s">
        <v>150</v>
      </c>
      <c r="CC156" s="9" t="s">
        <v>150</v>
      </c>
      <c r="CD156" s="9"/>
      <c r="CF156" s="52">
        <f t="shared" si="162"/>
        <v>4133</v>
      </c>
      <c r="CG156" s="78"/>
      <c r="CH156" s="73"/>
      <c r="CI156" s="73"/>
      <c r="CJ156" s="73"/>
      <c r="CK156" s="73"/>
      <c r="CL156" s="73"/>
      <c r="CM156" s="73"/>
      <c r="CN156" s="73"/>
      <c r="CO156" s="73"/>
      <c r="CP156" s="73"/>
      <c r="CQ156" s="73"/>
      <c r="CR156" s="73"/>
      <c r="CS156" s="73"/>
      <c r="CT156" s="73"/>
      <c r="CU156" s="73"/>
      <c r="CV156" s="73"/>
      <c r="CW156" s="73"/>
      <c r="CX156" s="73"/>
      <c r="CY156" s="73"/>
      <c r="CZ156" s="80"/>
      <c r="DA156" s="80"/>
      <c r="DB156" s="80"/>
      <c r="DC156" s="80"/>
      <c r="DD156" s="80"/>
      <c r="DE156" s="80"/>
      <c r="DF156" s="80"/>
      <c r="DG156" s="80"/>
      <c r="DH156" s="80"/>
      <c r="DI156" s="80"/>
      <c r="DJ156" s="80"/>
      <c r="DK156" s="80"/>
      <c r="DL156" s="80"/>
      <c r="DM156" s="80"/>
      <c r="DN156" s="80"/>
      <c r="DO156" s="80"/>
      <c r="DP156" s="80"/>
      <c r="DQ156" s="80"/>
      <c r="DR156" s="80"/>
      <c r="DS156" s="80"/>
      <c r="DT156" s="80"/>
      <c r="DU156" s="80"/>
      <c r="DV156" s="80"/>
      <c r="DW156" s="80"/>
      <c r="DX156" s="80"/>
      <c r="DY156" s="80"/>
      <c r="DZ156" s="80">
        <f t="shared" si="163"/>
        <v>0</v>
      </c>
      <c r="EA156" s="80">
        <f t="shared" si="164"/>
        <v>0</v>
      </c>
      <c r="EB156" s="80">
        <f t="shared" si="165"/>
        <v>0</v>
      </c>
      <c r="EC156" s="80">
        <f t="shared" si="166"/>
        <v>114.32378414390409</v>
      </c>
    </row>
    <row r="157" spans="7:133" ht="10" customHeight="1">
      <c r="H157" s="302"/>
      <c r="I157" s="9">
        <v>4134</v>
      </c>
      <c r="J157" s="126" t="s">
        <v>70</v>
      </c>
      <c r="K157" s="7">
        <v>39101</v>
      </c>
      <c r="L157" s="7"/>
      <c r="M157" s="16">
        <v>190</v>
      </c>
      <c r="N157" s="16">
        <v>38</v>
      </c>
      <c r="O157" s="31">
        <f t="shared" si="167"/>
        <v>1</v>
      </c>
      <c r="P157" s="135">
        <v>186.44124771299278</v>
      </c>
      <c r="Q157" s="135">
        <v>34.188055852218071</v>
      </c>
      <c r="R157" s="135">
        <v>0.30906573867712306</v>
      </c>
      <c r="S157" s="135">
        <v>3.0741485062757485</v>
      </c>
      <c r="T157" s="101">
        <f t="shared" si="154"/>
        <v>111.39240506329115</v>
      </c>
      <c r="U157" s="157">
        <f t="shared" si="155"/>
        <v>4.6413502109704649E-3</v>
      </c>
      <c r="V157" s="72">
        <f t="shared" si="160"/>
        <v>0.4455696202531646</v>
      </c>
      <c r="W157" s="18">
        <f t="shared" si="161"/>
        <v>5.7924050632911393E-3</v>
      </c>
      <c r="X157" s="18">
        <f t="shared" si="156"/>
        <v>3.3012516511592426E-4</v>
      </c>
      <c r="Y157" s="18">
        <f t="shared" si="157"/>
        <v>0.30939586384223899</v>
      </c>
      <c r="Z157" s="16">
        <f t="shared" si="158"/>
        <v>186.12681245674548</v>
      </c>
      <c r="AA157" s="16">
        <f t="shared" si="159"/>
        <v>34.182263447154781</v>
      </c>
      <c r="AB157" s="16">
        <f t="shared" si="150"/>
        <v>186.12681245674548</v>
      </c>
      <c r="AC157" s="16">
        <f t="shared" si="151"/>
        <v>34.182263447154781</v>
      </c>
      <c r="AD157" s="16">
        <f t="shared" si="152"/>
        <v>0</v>
      </c>
      <c r="AE157" s="35">
        <f t="shared" si="153"/>
        <v>0</v>
      </c>
      <c r="AF157" s="16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 t="s">
        <v>149</v>
      </c>
      <c r="CB157" s="9" t="s">
        <v>149</v>
      </c>
      <c r="CC157" s="9" t="s">
        <v>149</v>
      </c>
      <c r="CD157" s="9"/>
      <c r="CF157" s="52">
        <f t="shared" si="162"/>
        <v>4134</v>
      </c>
      <c r="CG157" s="78"/>
      <c r="CH157" s="73"/>
      <c r="CI157" s="73"/>
      <c r="CJ157" s="73"/>
      <c r="CK157" s="73"/>
      <c r="CL157" s="73"/>
      <c r="CM157" s="73"/>
      <c r="CN157" s="73"/>
      <c r="CO157" s="73"/>
      <c r="CP157" s="73"/>
      <c r="CQ157" s="73"/>
      <c r="CR157" s="73"/>
      <c r="CS157" s="73"/>
      <c r="CT157" s="73"/>
      <c r="CU157" s="73"/>
      <c r="CV157" s="73"/>
      <c r="CW157" s="73"/>
      <c r="CX157" s="73"/>
      <c r="CY157" s="73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  <c r="DR157" s="80"/>
      <c r="DS157" s="80"/>
      <c r="DT157" s="80"/>
      <c r="DU157" s="80"/>
      <c r="DV157" s="80"/>
      <c r="DW157" s="80"/>
      <c r="DX157" s="80"/>
      <c r="DY157" s="80"/>
      <c r="DZ157" s="80">
        <f t="shared" si="163"/>
        <v>0</v>
      </c>
      <c r="EA157" s="80">
        <f t="shared" si="164"/>
        <v>0</v>
      </c>
      <c r="EB157" s="80">
        <f t="shared" si="165"/>
        <v>0</v>
      </c>
      <c r="EC157" s="80">
        <f t="shared" si="166"/>
        <v>111.39240506329115</v>
      </c>
    </row>
    <row r="158" spans="7:133" ht="10" customHeight="1">
      <c r="H158" s="302"/>
      <c r="I158" s="9">
        <v>8732</v>
      </c>
      <c r="J158" s="126" t="s">
        <v>71</v>
      </c>
      <c r="K158" s="7">
        <v>39101</v>
      </c>
      <c r="L158" s="7"/>
      <c r="M158" s="16">
        <v>186.5</v>
      </c>
      <c r="N158" s="16">
        <v>37.299999999999997</v>
      </c>
      <c r="O158" s="31">
        <f t="shared" si="167"/>
        <v>0.981578947368421</v>
      </c>
      <c r="P158" s="135">
        <v>186.4455311485369</v>
      </c>
      <c r="Q158" s="135">
        <v>37.241326072992038</v>
      </c>
      <c r="R158" s="135">
        <v>5.1908382220052507E-3</v>
      </c>
      <c r="S158" s="135">
        <v>4.7317683070935965E-2</v>
      </c>
      <c r="T158" s="101">
        <f t="shared" si="154"/>
        <v>118.02554963357761</v>
      </c>
      <c r="U158" s="157">
        <f t="shared" si="155"/>
        <v>4.9177312347324009E-3</v>
      </c>
      <c r="V158" s="72">
        <f t="shared" si="160"/>
        <v>0.47210219853431046</v>
      </c>
      <c r="W158" s="18">
        <f t="shared" si="161"/>
        <v>6.1373285809460353E-3</v>
      </c>
      <c r="X158" s="18">
        <f t="shared" si="156"/>
        <v>3.4978066432034272E-4</v>
      </c>
      <c r="Y158" s="18">
        <f t="shared" si="157"/>
        <v>5.5406188863255934E-3</v>
      </c>
      <c r="Z158" s="16">
        <f t="shared" si="158"/>
        <v>186.43465105378516</v>
      </c>
      <c r="AA158" s="16">
        <f t="shared" si="159"/>
        <v>37.23518874441109</v>
      </c>
      <c r="AB158" s="16">
        <f t="shared" si="150"/>
        <v>186.43465105378516</v>
      </c>
      <c r="AC158" s="16">
        <f t="shared" si="151"/>
        <v>37.23518874441109</v>
      </c>
      <c r="AD158" s="16">
        <f t="shared" si="152"/>
        <v>0</v>
      </c>
      <c r="AE158" s="35">
        <f t="shared" si="153"/>
        <v>0</v>
      </c>
      <c r="AF158" s="16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 t="s">
        <v>112</v>
      </c>
      <c r="CB158" s="9" t="s">
        <v>112</v>
      </c>
      <c r="CC158" s="9" t="s">
        <v>112</v>
      </c>
      <c r="CD158" s="9"/>
      <c r="CF158" s="52">
        <f t="shared" si="162"/>
        <v>8732</v>
      </c>
      <c r="CG158" s="78"/>
      <c r="CH158" s="73"/>
      <c r="CI158" s="73"/>
      <c r="CJ158" s="73"/>
      <c r="CK158" s="73"/>
      <c r="CL158" s="73"/>
      <c r="CM158" s="73"/>
      <c r="CN158" s="73"/>
      <c r="CO158" s="73"/>
      <c r="CP158" s="73"/>
      <c r="CQ158" s="73"/>
      <c r="CR158" s="73"/>
      <c r="CS158" s="73"/>
      <c r="CT158" s="73"/>
      <c r="CU158" s="73"/>
      <c r="CV158" s="73"/>
      <c r="CW158" s="73"/>
      <c r="CX158" s="73"/>
      <c r="CY158" s="73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  <c r="DR158" s="80"/>
      <c r="DS158" s="80"/>
      <c r="DT158" s="80"/>
      <c r="DU158" s="80"/>
      <c r="DV158" s="80"/>
      <c r="DW158" s="80"/>
      <c r="DX158" s="80"/>
      <c r="DY158" s="80"/>
      <c r="DZ158" s="80">
        <f t="shared" si="163"/>
        <v>0</v>
      </c>
      <c r="EA158" s="80">
        <f t="shared" si="164"/>
        <v>0</v>
      </c>
      <c r="EB158" s="80">
        <f t="shared" si="165"/>
        <v>0</v>
      </c>
      <c r="EC158" s="80">
        <f t="shared" si="166"/>
        <v>118.02554963357761</v>
      </c>
    </row>
    <row r="159" spans="7:133" ht="10" customHeight="1">
      <c r="G159" s="64"/>
      <c r="H159" s="302"/>
      <c r="I159" s="9">
        <v>8733</v>
      </c>
      <c r="J159" s="126" t="s">
        <v>71</v>
      </c>
      <c r="K159" s="7">
        <v>39101</v>
      </c>
      <c r="L159" s="7"/>
      <c r="M159" s="16">
        <v>187.2</v>
      </c>
      <c r="N159" s="16">
        <v>37.44</v>
      </c>
      <c r="O159" s="31">
        <f t="shared" si="167"/>
        <v>0.98526315789473673</v>
      </c>
      <c r="P159" s="135">
        <v>187.13938004337695</v>
      </c>
      <c r="Q159" s="135">
        <v>37.374700691120985</v>
      </c>
      <c r="R159" s="135">
        <v>5.7761237694669452E-3</v>
      </c>
      <c r="S159" s="135">
        <v>5.2660732966946622E-2</v>
      </c>
      <c r="T159" s="101">
        <f t="shared" si="154"/>
        <v>118.46854097268486</v>
      </c>
      <c r="U159" s="157">
        <f t="shared" si="155"/>
        <v>4.9361892071952025E-3</v>
      </c>
      <c r="V159" s="72">
        <f t="shared" si="160"/>
        <v>0.47387416389073944</v>
      </c>
      <c r="W159" s="18">
        <f t="shared" si="161"/>
        <v>6.1603641305796129E-3</v>
      </c>
      <c r="X159" s="18">
        <f t="shared" si="156"/>
        <v>3.5109333670099165E-4</v>
      </c>
      <c r="Y159" s="18">
        <f t="shared" si="157"/>
        <v>6.1272171061679372E-3</v>
      </c>
      <c r="Z159" s="16">
        <f t="shared" si="158"/>
        <v>187.12789330947717</v>
      </c>
      <c r="AA159" s="16">
        <f t="shared" si="159"/>
        <v>37.368540326990406</v>
      </c>
      <c r="AB159" s="16">
        <f t="shared" si="150"/>
        <v>187.12789330947717</v>
      </c>
      <c r="AC159" s="16">
        <f t="shared" si="151"/>
        <v>37.368540326990406</v>
      </c>
      <c r="AD159" s="16">
        <f t="shared" si="152"/>
        <v>0</v>
      </c>
      <c r="AE159" s="35">
        <f t="shared" si="153"/>
        <v>0</v>
      </c>
      <c r="AF159" s="16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 t="s">
        <v>51</v>
      </c>
      <c r="CB159" s="9" t="s">
        <v>51</v>
      </c>
      <c r="CC159" s="9" t="s">
        <v>51</v>
      </c>
      <c r="CD159" s="9"/>
      <c r="CF159" s="52">
        <f t="shared" si="162"/>
        <v>8733</v>
      </c>
      <c r="CG159" s="78"/>
      <c r="CH159" s="73"/>
      <c r="CI159" s="73"/>
      <c r="CJ159" s="73"/>
      <c r="CK159" s="73"/>
      <c r="CL159" s="73"/>
      <c r="CM159" s="73"/>
      <c r="CN159" s="73"/>
      <c r="CO159" s="73"/>
      <c r="CP159" s="73"/>
      <c r="CQ159" s="73"/>
      <c r="CR159" s="73"/>
      <c r="CS159" s="73"/>
      <c r="CT159" s="73"/>
      <c r="CU159" s="73"/>
      <c r="CV159" s="73"/>
      <c r="CW159" s="73"/>
      <c r="CX159" s="73"/>
      <c r="CY159" s="73"/>
      <c r="CZ159" s="80"/>
      <c r="DA159" s="80"/>
      <c r="DB159" s="80"/>
      <c r="DC159" s="80"/>
      <c r="DD159" s="80"/>
      <c r="DE159" s="80"/>
      <c r="DF159" s="80"/>
      <c r="DG159" s="80"/>
      <c r="DH159" s="80"/>
      <c r="DI159" s="80"/>
      <c r="DJ159" s="80"/>
      <c r="DK159" s="80"/>
      <c r="DL159" s="80"/>
      <c r="DM159" s="80"/>
      <c r="DN159" s="80"/>
      <c r="DO159" s="80"/>
      <c r="DP159" s="80"/>
      <c r="DQ159" s="80"/>
      <c r="DR159" s="80"/>
      <c r="DS159" s="80"/>
      <c r="DT159" s="80"/>
      <c r="DU159" s="80"/>
      <c r="DV159" s="80"/>
      <c r="DW159" s="80"/>
      <c r="DX159" s="80"/>
      <c r="DY159" s="80"/>
      <c r="DZ159" s="80">
        <f t="shared" si="163"/>
        <v>0</v>
      </c>
      <c r="EA159" s="80">
        <f t="shared" si="164"/>
        <v>0</v>
      </c>
      <c r="EB159" s="80">
        <f t="shared" si="165"/>
        <v>0</v>
      </c>
      <c r="EC159" s="80">
        <f t="shared" si="166"/>
        <v>118.46854097268486</v>
      </c>
    </row>
    <row r="160" spans="7:133" ht="10" customHeight="1">
      <c r="G160" s="64"/>
      <c r="H160" s="302"/>
      <c r="I160" s="9">
        <v>8734</v>
      </c>
      <c r="J160" s="126" t="s">
        <v>71</v>
      </c>
      <c r="K160" s="7">
        <v>39101</v>
      </c>
      <c r="L160" s="7"/>
      <c r="M160" s="16">
        <v>186.45</v>
      </c>
      <c r="N160" s="16">
        <v>37.29</v>
      </c>
      <c r="O160" s="31">
        <f t="shared" si="167"/>
        <v>0.98131578947368414</v>
      </c>
      <c r="P160" s="135">
        <v>186.39414897719934</v>
      </c>
      <c r="Q160" s="135">
        <v>37.229837325840769</v>
      </c>
      <c r="R160" s="135">
        <v>5.3223603479127992E-3</v>
      </c>
      <c r="S160" s="135">
        <v>4.8518285612280436E-2</v>
      </c>
      <c r="T160" s="101">
        <f t="shared" si="154"/>
        <v>117.99390739506995</v>
      </c>
      <c r="U160" s="157">
        <f t="shared" si="155"/>
        <v>4.9164128081279146E-3</v>
      </c>
      <c r="V160" s="72">
        <f t="shared" si="160"/>
        <v>0.47197562958027983</v>
      </c>
      <c r="W160" s="18">
        <f t="shared" si="161"/>
        <v>6.1356831845436376E-3</v>
      </c>
      <c r="X160" s="18">
        <f t="shared" si="156"/>
        <v>3.496869019566251E-4</v>
      </c>
      <c r="Y160" s="18">
        <f t="shared" si="157"/>
        <v>5.6720472498694241E-3</v>
      </c>
      <c r="Z160" s="16">
        <f t="shared" si="158"/>
        <v>186.38313888557892</v>
      </c>
      <c r="AA160" s="16">
        <f t="shared" si="159"/>
        <v>37.223701642656223</v>
      </c>
      <c r="AB160" s="16">
        <f t="shared" si="150"/>
        <v>186.38313888557892</v>
      </c>
      <c r="AC160" s="16">
        <f t="shared" si="151"/>
        <v>37.223701642656223</v>
      </c>
      <c r="AD160" s="16">
        <f t="shared" si="152"/>
        <v>0</v>
      </c>
      <c r="AE160" s="35">
        <f t="shared" si="153"/>
        <v>0</v>
      </c>
      <c r="AF160" s="16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 t="s">
        <v>113</v>
      </c>
      <c r="CB160" s="9" t="s">
        <v>113</v>
      </c>
      <c r="CC160" s="9" t="s">
        <v>113</v>
      </c>
      <c r="CD160" s="9"/>
      <c r="CF160" s="52">
        <f t="shared" si="162"/>
        <v>8734</v>
      </c>
      <c r="CG160" s="78"/>
      <c r="CH160" s="73"/>
      <c r="CI160" s="73"/>
      <c r="CJ160" s="73"/>
      <c r="CK160" s="73"/>
      <c r="CL160" s="73"/>
      <c r="CM160" s="73"/>
      <c r="CN160" s="73"/>
      <c r="CO160" s="73"/>
      <c r="CP160" s="73"/>
      <c r="CQ160" s="73"/>
      <c r="CR160" s="73"/>
      <c r="CS160" s="73"/>
      <c r="CT160" s="73"/>
      <c r="CU160" s="73"/>
      <c r="CV160" s="73"/>
      <c r="CW160" s="73"/>
      <c r="CX160" s="73"/>
      <c r="CY160" s="73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  <c r="DR160" s="80"/>
      <c r="DS160" s="80"/>
      <c r="DT160" s="80"/>
      <c r="DU160" s="80"/>
      <c r="DV160" s="80"/>
      <c r="DW160" s="80"/>
      <c r="DX160" s="80"/>
      <c r="DY160" s="80"/>
      <c r="DZ160" s="80">
        <f t="shared" si="163"/>
        <v>0</v>
      </c>
      <c r="EA160" s="80">
        <f t="shared" si="164"/>
        <v>0</v>
      </c>
      <c r="EB160" s="80">
        <f t="shared" si="165"/>
        <v>0</v>
      </c>
      <c r="EC160" s="80">
        <f t="shared" si="166"/>
        <v>117.99390739506995</v>
      </c>
    </row>
    <row r="161" spans="1:161" ht="10" customHeight="1">
      <c r="G161" s="64"/>
      <c r="H161" s="302"/>
      <c r="I161" s="9">
        <v>8735</v>
      </c>
      <c r="J161" s="126" t="s">
        <v>71</v>
      </c>
      <c r="K161" s="7">
        <v>39101</v>
      </c>
      <c r="L161" s="7"/>
      <c r="M161" s="16">
        <v>190.15</v>
      </c>
      <c r="N161" s="16">
        <v>38.03</v>
      </c>
      <c r="O161" s="31">
        <f t="shared" si="167"/>
        <v>1.0007894736842105</v>
      </c>
      <c r="P161" s="135">
        <v>190.09358643845397</v>
      </c>
      <c r="Q161" s="135">
        <v>37.969231309330233</v>
      </c>
      <c r="R161" s="135">
        <v>5.3760443640891043E-3</v>
      </c>
      <c r="S161" s="135">
        <v>4.9007008604649203E-2</v>
      </c>
      <c r="T161" s="101">
        <f t="shared" si="154"/>
        <v>153.27280812791471</v>
      </c>
      <c r="U161" s="157">
        <f t="shared" si="155"/>
        <v>6.3863670053297796E-3</v>
      </c>
      <c r="V161" s="72">
        <f t="shared" si="160"/>
        <v>0.61309123251165887</v>
      </c>
      <c r="W161" s="18">
        <f t="shared" si="161"/>
        <v>7.9701860226515653E-3</v>
      </c>
      <c r="X161" s="18">
        <f t="shared" si="156"/>
        <v>4.5422123213784138E-4</v>
      </c>
      <c r="Y161" s="18">
        <f t="shared" si="157"/>
        <v>5.8302655962269457E-3</v>
      </c>
      <c r="Z161" s="16">
        <f t="shared" si="158"/>
        <v>190.08082211101805</v>
      </c>
      <c r="AA161" s="16">
        <f t="shared" si="159"/>
        <v>37.96126112330758</v>
      </c>
      <c r="AB161" s="16">
        <f t="shared" si="150"/>
        <v>190.08082211101805</v>
      </c>
      <c r="AC161" s="16">
        <f t="shared" si="151"/>
        <v>37.96126112330758</v>
      </c>
      <c r="AD161" s="16">
        <f t="shared" si="152"/>
        <v>0</v>
      </c>
      <c r="AE161" s="35">
        <f t="shared" si="153"/>
        <v>0</v>
      </c>
      <c r="AF161" s="16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 t="s">
        <v>60</v>
      </c>
      <c r="CB161" s="9" t="s">
        <v>60</v>
      </c>
      <c r="CC161" s="9" t="s">
        <v>60</v>
      </c>
      <c r="CD161" s="9"/>
      <c r="CF161" s="52">
        <f t="shared" si="162"/>
        <v>8735</v>
      </c>
      <c r="CG161" s="78"/>
      <c r="CH161" s="73"/>
      <c r="CI161" s="73"/>
      <c r="CJ161" s="73"/>
      <c r="CK161" s="73"/>
      <c r="CL161" s="73"/>
      <c r="CM161" s="73"/>
      <c r="CN161" s="73"/>
      <c r="CO161" s="73"/>
      <c r="CP161" s="73"/>
      <c r="CQ161" s="73"/>
      <c r="CR161" s="73"/>
      <c r="CS161" s="73"/>
      <c r="CT161" s="73"/>
      <c r="CU161" s="73"/>
      <c r="CV161" s="73"/>
      <c r="CW161" s="73"/>
      <c r="CX161" s="73"/>
      <c r="CY161" s="73"/>
      <c r="CZ161" s="80"/>
      <c r="DA161" s="80"/>
      <c r="DB161" s="80"/>
      <c r="DC161" s="80"/>
      <c r="DD161" s="80"/>
      <c r="DE161" s="80"/>
      <c r="DF161" s="80"/>
      <c r="DG161" s="80"/>
      <c r="DH161" s="80"/>
      <c r="DI161" s="80"/>
      <c r="DJ161" s="80"/>
      <c r="DK161" s="80"/>
      <c r="DL161" s="80"/>
      <c r="DM161" s="80"/>
      <c r="DN161" s="80"/>
      <c r="DO161" s="80"/>
      <c r="DP161" s="80"/>
      <c r="DQ161" s="80"/>
      <c r="DR161" s="80"/>
      <c r="DS161" s="80"/>
      <c r="DT161" s="80"/>
      <c r="DU161" s="80"/>
      <c r="DV161" s="80"/>
      <c r="DW161" s="80"/>
      <c r="DX161" s="80"/>
      <c r="DY161" s="80"/>
      <c r="DZ161" s="80">
        <f t="shared" si="163"/>
        <v>0</v>
      </c>
      <c r="EA161" s="80">
        <f t="shared" si="164"/>
        <v>0</v>
      </c>
      <c r="EB161" s="80">
        <f t="shared" si="165"/>
        <v>0</v>
      </c>
      <c r="EC161" s="80">
        <f t="shared" si="166"/>
        <v>153.27280812791471</v>
      </c>
    </row>
    <row r="162" spans="1:161" ht="10" customHeight="1">
      <c r="G162" s="64"/>
      <c r="H162" s="302"/>
      <c r="I162" s="9">
        <v>8736</v>
      </c>
      <c r="J162" s="126" t="s">
        <v>71</v>
      </c>
      <c r="K162" s="7">
        <v>39101</v>
      </c>
      <c r="L162" s="7"/>
      <c r="M162" s="16">
        <v>189.5</v>
      </c>
      <c r="N162" s="16">
        <v>37.9</v>
      </c>
      <c r="O162" s="31">
        <f t="shared" si="167"/>
        <v>0.99736842105263157</v>
      </c>
      <c r="P162" s="135">
        <v>189.44491465384539</v>
      </c>
      <c r="Q162" s="135">
        <v>37.840661960576512</v>
      </c>
      <c r="R162" s="135">
        <v>5.2496253447083391E-3</v>
      </c>
      <c r="S162" s="135">
        <v>4.7853257599584566E-2</v>
      </c>
      <c r="T162" s="101">
        <f t="shared" si="154"/>
        <v>152.74886742171887</v>
      </c>
      <c r="U162" s="157">
        <f t="shared" si="155"/>
        <v>6.3645361425716191E-3</v>
      </c>
      <c r="V162" s="72">
        <f t="shared" si="160"/>
        <v>0.61099546968687546</v>
      </c>
      <c r="W162" s="18">
        <f t="shared" si="161"/>
        <v>7.9429411059293801E-3</v>
      </c>
      <c r="X162" s="18">
        <f t="shared" si="156"/>
        <v>4.5266881356329506E-4</v>
      </c>
      <c r="Y162" s="18">
        <f t="shared" si="157"/>
        <v>5.7022941582716338E-3</v>
      </c>
      <c r="Z162" s="16">
        <f t="shared" si="158"/>
        <v>189.43230200092495</v>
      </c>
      <c r="AA162" s="16">
        <f t="shared" si="159"/>
        <v>37.832719019470581</v>
      </c>
      <c r="AB162" s="16">
        <f t="shared" si="150"/>
        <v>189.43230200092495</v>
      </c>
      <c r="AC162" s="16">
        <f t="shared" si="151"/>
        <v>37.832719019470581</v>
      </c>
      <c r="AD162" s="16">
        <f t="shared" si="152"/>
        <v>0</v>
      </c>
      <c r="AE162" s="35">
        <f t="shared" si="153"/>
        <v>0</v>
      </c>
      <c r="AF162" s="16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 t="s">
        <v>52</v>
      </c>
      <c r="CB162" s="9" t="s">
        <v>52</v>
      </c>
      <c r="CC162" s="9" t="s">
        <v>52</v>
      </c>
      <c r="CD162" s="9"/>
      <c r="CF162" s="52">
        <f t="shared" si="162"/>
        <v>8736</v>
      </c>
      <c r="CG162" s="78"/>
      <c r="CH162" s="73"/>
      <c r="CI162" s="73"/>
      <c r="CJ162" s="73"/>
      <c r="CK162" s="73"/>
      <c r="CL162" s="73"/>
      <c r="CM162" s="73"/>
      <c r="CN162" s="73"/>
      <c r="CO162" s="73"/>
      <c r="CP162" s="73"/>
      <c r="CQ162" s="73"/>
      <c r="CR162" s="73"/>
      <c r="CS162" s="73"/>
      <c r="CT162" s="73"/>
      <c r="CU162" s="73"/>
      <c r="CV162" s="73"/>
      <c r="CW162" s="73"/>
      <c r="CX162" s="73"/>
      <c r="CY162" s="73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0"/>
      <c r="DQ162" s="80"/>
      <c r="DR162" s="80"/>
      <c r="DS162" s="80"/>
      <c r="DT162" s="80"/>
      <c r="DU162" s="80"/>
      <c r="DV162" s="80"/>
      <c r="DW162" s="80"/>
      <c r="DX162" s="80"/>
      <c r="DY162" s="80"/>
      <c r="DZ162" s="80">
        <f t="shared" si="163"/>
        <v>0</v>
      </c>
      <c r="EA162" s="80">
        <f t="shared" si="164"/>
        <v>0</v>
      </c>
      <c r="EB162" s="80">
        <f t="shared" si="165"/>
        <v>0</v>
      </c>
      <c r="EC162" s="80">
        <f t="shared" si="166"/>
        <v>152.74886742171887</v>
      </c>
    </row>
    <row r="163" spans="1:161" ht="10" customHeight="1">
      <c r="G163" s="64"/>
      <c r="H163" s="302"/>
      <c r="I163" s="53" t="str">
        <f>I1</f>
        <v>Fuel</v>
      </c>
      <c r="M163" s="53" t="str">
        <f t="shared" ref="M163:AR163" si="168">M1</f>
        <v>Uranium</v>
      </c>
      <c r="N163" s="53" t="str">
        <f t="shared" si="168"/>
        <v>U-235</v>
      </c>
      <c r="O163" s="53" t="str">
        <f t="shared" si="168"/>
        <v>FE</v>
      </c>
      <c r="P163" s="53" t="str">
        <f t="shared" si="168"/>
        <v>Uranium</v>
      </c>
      <c r="Q163" s="53" t="str">
        <f t="shared" si="168"/>
        <v>U-235</v>
      </c>
      <c r="R163" s="53" t="str">
        <f t="shared" si="168"/>
        <v>Pu-239</v>
      </c>
      <c r="S163" s="53" t="str">
        <f t="shared" si="168"/>
        <v>MW-day</v>
      </c>
      <c r="T163" s="102" t="str">
        <f t="shared" si="168"/>
        <v>kW-hr</v>
      </c>
      <c r="U163" s="159" t="str">
        <f t="shared" si="168"/>
        <v>MW-day</v>
      </c>
      <c r="V163" s="103" t="str">
        <f t="shared" si="168"/>
        <v>Eff Full</v>
      </c>
      <c r="W163" s="96" t="str">
        <f t="shared" si="168"/>
        <v>U-235</v>
      </c>
      <c r="X163" s="53" t="str">
        <f t="shared" si="168"/>
        <v>Pu-239</v>
      </c>
      <c r="Y163" s="53" t="str">
        <f t="shared" si="168"/>
        <v>Pu-239</v>
      </c>
      <c r="Z163" s="53" t="str">
        <f t="shared" si="168"/>
        <v>Uranium</v>
      </c>
      <c r="AA163" s="53" t="str">
        <f t="shared" si="168"/>
        <v>U-235</v>
      </c>
      <c r="AB163" s="53" t="str">
        <f t="shared" si="168"/>
        <v>Uranium</v>
      </c>
      <c r="AC163" s="53" t="str">
        <f t="shared" si="168"/>
        <v>U-235</v>
      </c>
      <c r="AD163" s="53" t="str">
        <f t="shared" si="168"/>
        <v>Uranium</v>
      </c>
      <c r="AE163" s="53" t="str">
        <f t="shared" si="168"/>
        <v>U-235</v>
      </c>
      <c r="AF163" s="39">
        <f t="shared" si="168"/>
        <v>0</v>
      </c>
      <c r="AG163" s="53" t="str">
        <f t="shared" si="168"/>
        <v>Core 1</v>
      </c>
      <c r="AH163" s="53" t="str">
        <f t="shared" si="168"/>
        <v>Core 2</v>
      </c>
      <c r="AI163" s="53" t="str">
        <f t="shared" si="168"/>
        <v>Core 3</v>
      </c>
      <c r="AJ163" s="53" t="str">
        <f t="shared" si="168"/>
        <v>Core 4</v>
      </c>
      <c r="AK163" s="53" t="str">
        <f t="shared" si="168"/>
        <v>Core 5</v>
      </c>
      <c r="AL163" s="53" t="str">
        <f t="shared" si="168"/>
        <v>Core 6</v>
      </c>
      <c r="AM163" s="53" t="str">
        <f t="shared" si="168"/>
        <v>Core 7</v>
      </c>
      <c r="AN163" s="53" t="str">
        <f t="shared" si="168"/>
        <v>Core 8</v>
      </c>
      <c r="AO163" s="53" t="str">
        <f t="shared" si="168"/>
        <v>Core 9</v>
      </c>
      <c r="AP163" s="53" t="str">
        <f t="shared" si="168"/>
        <v>Core 10</v>
      </c>
      <c r="AQ163" s="53" t="str">
        <f t="shared" si="168"/>
        <v>Core 11</v>
      </c>
      <c r="AR163" s="53" t="str">
        <f t="shared" si="168"/>
        <v>Core 12</v>
      </c>
      <c r="AS163" s="53" t="str">
        <f t="shared" ref="AS163:CC163" si="169">AS1</f>
        <v>Core 13</v>
      </c>
      <c r="AT163" s="53" t="str">
        <f t="shared" si="169"/>
        <v>Core 14</v>
      </c>
      <c r="AU163" s="53" t="str">
        <f t="shared" si="169"/>
        <v>Core 15</v>
      </c>
      <c r="AV163" s="53" t="str">
        <f t="shared" si="169"/>
        <v>Core 16</v>
      </c>
      <c r="AW163" s="53" t="str">
        <f t="shared" si="169"/>
        <v>Core 17</v>
      </c>
      <c r="AX163" s="53" t="str">
        <f t="shared" si="169"/>
        <v>Core 18</v>
      </c>
      <c r="AY163" s="53" t="str">
        <f t="shared" si="169"/>
        <v>Core 19</v>
      </c>
      <c r="AZ163" s="53" t="str">
        <f t="shared" si="169"/>
        <v>Core 20</v>
      </c>
      <c r="BA163" s="53" t="str">
        <f t="shared" si="169"/>
        <v>Core 21</v>
      </c>
      <c r="BB163" s="53" t="str">
        <f t="shared" si="169"/>
        <v>Core 22</v>
      </c>
      <c r="BC163" s="53" t="str">
        <f t="shared" si="169"/>
        <v>Core 23</v>
      </c>
      <c r="BD163" s="53" t="str">
        <f t="shared" si="169"/>
        <v>Core 24</v>
      </c>
      <c r="BE163" s="53" t="str">
        <f t="shared" si="169"/>
        <v>Core 25</v>
      </c>
      <c r="BF163" s="53" t="str">
        <f t="shared" si="169"/>
        <v>Core 26</v>
      </c>
      <c r="BG163" s="53" t="str">
        <f t="shared" si="169"/>
        <v>Core 27</v>
      </c>
      <c r="BH163" s="53" t="str">
        <f t="shared" si="169"/>
        <v>Core 28</v>
      </c>
      <c r="BI163" s="53" t="str">
        <f t="shared" si="169"/>
        <v>Core 29</v>
      </c>
      <c r="BJ163" s="53" t="str">
        <f t="shared" si="169"/>
        <v>Core 30</v>
      </c>
      <c r="BK163" s="53" t="str">
        <f t="shared" si="169"/>
        <v>Core 31</v>
      </c>
      <c r="BL163" s="53" t="str">
        <f t="shared" si="169"/>
        <v>Core 32</v>
      </c>
      <c r="BM163" s="53" t="str">
        <f t="shared" si="169"/>
        <v>Core 33</v>
      </c>
      <c r="BN163" s="53" t="str">
        <f t="shared" si="169"/>
        <v>Core 34</v>
      </c>
      <c r="BO163" s="53" t="str">
        <f t="shared" si="169"/>
        <v>Core 35</v>
      </c>
      <c r="BP163" s="53" t="str">
        <f t="shared" si="169"/>
        <v>Core 36</v>
      </c>
      <c r="BQ163" s="53" t="str">
        <f t="shared" si="169"/>
        <v>Core 37</v>
      </c>
      <c r="BR163" s="53" t="str">
        <f t="shared" si="169"/>
        <v>Core 38</v>
      </c>
      <c r="BS163" s="53" t="str">
        <f t="shared" si="169"/>
        <v>Core 39</v>
      </c>
      <c r="BT163" s="53" t="str">
        <f t="shared" si="169"/>
        <v>Core 40</v>
      </c>
      <c r="BU163" s="53" t="str">
        <f t="shared" si="169"/>
        <v>Core 41</v>
      </c>
      <c r="BV163" s="53" t="str">
        <f t="shared" si="169"/>
        <v>Core 42</v>
      </c>
      <c r="BW163" s="53" t="str">
        <f t="shared" si="169"/>
        <v>Core 43</v>
      </c>
      <c r="BX163" s="53" t="str">
        <f t="shared" si="169"/>
        <v>Core 44</v>
      </c>
      <c r="BY163" s="53" t="str">
        <f t="shared" si="169"/>
        <v>Core 45</v>
      </c>
      <c r="BZ163" s="53" t="str">
        <f t="shared" si="169"/>
        <v>Core 46</v>
      </c>
      <c r="CA163" s="53" t="str">
        <f t="shared" si="169"/>
        <v>Core 47</v>
      </c>
      <c r="CB163" s="53" t="str">
        <f t="shared" si="169"/>
        <v>Core 48</v>
      </c>
      <c r="CC163" s="53" t="str">
        <f t="shared" si="169"/>
        <v>Core 49</v>
      </c>
      <c r="CD163" s="39"/>
      <c r="CE163" s="8"/>
      <c r="CG163" s="84" t="str">
        <f t="shared" ref="CG163:DL163" si="170">CG1</f>
        <v>Core 1</v>
      </c>
      <c r="CH163" s="84" t="str">
        <f t="shared" si="170"/>
        <v>Core 2</v>
      </c>
      <c r="CI163" s="84" t="str">
        <f t="shared" si="170"/>
        <v>Core 3</v>
      </c>
      <c r="CJ163" s="84" t="str">
        <f t="shared" si="170"/>
        <v>Core 4</v>
      </c>
      <c r="CK163" s="84" t="str">
        <f t="shared" si="170"/>
        <v>Core 5</v>
      </c>
      <c r="CL163" s="84" t="str">
        <f t="shared" si="170"/>
        <v>Core 6</v>
      </c>
      <c r="CM163" s="84" t="str">
        <f t="shared" si="170"/>
        <v>Core 7</v>
      </c>
      <c r="CN163" s="84" t="str">
        <f t="shared" si="170"/>
        <v>Core 8</v>
      </c>
      <c r="CO163" s="84" t="str">
        <f t="shared" si="170"/>
        <v>Core 9</v>
      </c>
      <c r="CP163" s="84" t="str">
        <f t="shared" si="170"/>
        <v>Core 10</v>
      </c>
      <c r="CQ163" s="84" t="str">
        <f t="shared" si="170"/>
        <v>Core 11</v>
      </c>
      <c r="CR163" s="84" t="str">
        <f t="shared" si="170"/>
        <v>Core 12</v>
      </c>
      <c r="CS163" s="84" t="str">
        <f t="shared" si="170"/>
        <v>Core 13</v>
      </c>
      <c r="CT163" s="84" t="str">
        <f t="shared" si="170"/>
        <v>Core 14</v>
      </c>
      <c r="CU163" s="84" t="str">
        <f t="shared" si="170"/>
        <v>Core 15</v>
      </c>
      <c r="CV163" s="84" t="str">
        <f t="shared" si="170"/>
        <v>Core 16</v>
      </c>
      <c r="CW163" s="84" t="str">
        <f t="shared" si="170"/>
        <v>Core 17</v>
      </c>
      <c r="CX163" s="84" t="str">
        <f t="shared" si="170"/>
        <v>Core 18</v>
      </c>
      <c r="CY163" s="84" t="str">
        <f t="shared" si="170"/>
        <v>Core 19</v>
      </c>
      <c r="CZ163" s="84" t="str">
        <f t="shared" si="170"/>
        <v>Core 20</v>
      </c>
      <c r="DA163" s="84" t="str">
        <f t="shared" si="170"/>
        <v>Core 21</v>
      </c>
      <c r="DB163" s="84" t="str">
        <f t="shared" si="170"/>
        <v>Core 22</v>
      </c>
      <c r="DC163" s="84" t="str">
        <f t="shared" si="170"/>
        <v>Core 23</v>
      </c>
      <c r="DD163" s="84" t="str">
        <f t="shared" si="170"/>
        <v>Core 24</v>
      </c>
      <c r="DE163" s="84" t="str">
        <f t="shared" si="170"/>
        <v>Core 25</v>
      </c>
      <c r="DF163" s="84" t="str">
        <f t="shared" si="170"/>
        <v>Core 26</v>
      </c>
      <c r="DG163" s="84" t="str">
        <f t="shared" si="170"/>
        <v>Core 27</v>
      </c>
      <c r="DH163" s="84" t="str">
        <f t="shared" si="170"/>
        <v>Core 28</v>
      </c>
      <c r="DI163" s="84" t="str">
        <f t="shared" si="170"/>
        <v>Core 29</v>
      </c>
      <c r="DJ163" s="84" t="str">
        <f t="shared" si="170"/>
        <v>Core 30</v>
      </c>
      <c r="DK163" s="84" t="str">
        <f t="shared" si="170"/>
        <v>Core 31</v>
      </c>
      <c r="DL163" s="84" t="str">
        <f t="shared" si="170"/>
        <v>Core 32</v>
      </c>
      <c r="DM163" s="84" t="str">
        <f t="shared" ref="DM163:EC163" si="171">DM1</f>
        <v>Core 33</v>
      </c>
      <c r="DN163" s="84" t="str">
        <f t="shared" si="171"/>
        <v>Core 34</v>
      </c>
      <c r="DO163" s="84" t="str">
        <f t="shared" si="171"/>
        <v>Core 35</v>
      </c>
      <c r="DP163" s="84" t="str">
        <f t="shared" si="171"/>
        <v>Core 36</v>
      </c>
      <c r="DQ163" s="84" t="str">
        <f t="shared" si="171"/>
        <v>Core 37</v>
      </c>
      <c r="DR163" s="84" t="str">
        <f t="shared" si="171"/>
        <v>Core 38</v>
      </c>
      <c r="DS163" s="84" t="str">
        <f t="shared" si="171"/>
        <v>Core 39</v>
      </c>
      <c r="DT163" s="84" t="str">
        <f t="shared" si="171"/>
        <v>Core 40</v>
      </c>
      <c r="DU163" s="84" t="str">
        <f t="shared" si="171"/>
        <v>Core 41</v>
      </c>
      <c r="DV163" s="84" t="str">
        <f t="shared" si="171"/>
        <v>Core 42</v>
      </c>
      <c r="DW163" s="84" t="str">
        <f t="shared" si="171"/>
        <v>Core 43</v>
      </c>
      <c r="DX163" s="84" t="str">
        <f t="shared" si="171"/>
        <v>Core 44</v>
      </c>
      <c r="DY163" s="84" t="str">
        <f t="shared" si="171"/>
        <v>Core 45</v>
      </c>
      <c r="DZ163" s="84" t="str">
        <f t="shared" si="171"/>
        <v>Core 46</v>
      </c>
      <c r="EA163" s="84" t="str">
        <f t="shared" si="171"/>
        <v>Core 47</v>
      </c>
      <c r="EB163" s="84" t="str">
        <f t="shared" si="171"/>
        <v>Core 48</v>
      </c>
      <c r="EC163" s="84" t="str">
        <f t="shared" si="171"/>
        <v>Core 49</v>
      </c>
    </row>
    <row r="164" spans="1:161" s="8" customFormat="1" ht="10" customHeight="1">
      <c r="A164" s="10"/>
      <c r="B164" s="10"/>
      <c r="C164" s="10"/>
      <c r="D164" s="10"/>
      <c r="E164" s="10"/>
      <c r="F164" s="10"/>
      <c r="G164" s="64"/>
      <c r="H164" s="151"/>
      <c r="I164" s="54" t="str">
        <f>I2</f>
        <v>Element</v>
      </c>
      <c r="J164" s="131"/>
      <c r="K164" s="10"/>
      <c r="L164" s="10"/>
      <c r="M164" s="54" t="str">
        <f t="shared" ref="M164:AF164" si="172">M2</f>
        <v>new</v>
      </c>
      <c r="N164" s="54" t="str">
        <f t="shared" si="172"/>
        <v>new</v>
      </c>
      <c r="O164" s="54" t="str">
        <f t="shared" si="172"/>
        <v>Fract.</v>
      </c>
      <c r="P164" s="54" t="str">
        <f t="shared" si="172"/>
        <v>Rec'ved</v>
      </c>
      <c r="Q164" s="54" t="str">
        <f t="shared" si="172"/>
        <v>Rec'ved</v>
      </c>
      <c r="R164" s="54" t="str">
        <f t="shared" si="172"/>
        <v>Rec'ved</v>
      </c>
      <c r="S164" s="54" t="str">
        <f t="shared" si="172"/>
        <v>Rec'ved</v>
      </c>
      <c r="T164" s="104" t="str">
        <f t="shared" si="172"/>
        <v>on FE</v>
      </c>
      <c r="U164" s="160" t="str">
        <f t="shared" si="172"/>
        <v>on FE</v>
      </c>
      <c r="V164" s="105" t="str">
        <f t="shared" si="172"/>
        <v>Pwr Hrs</v>
      </c>
      <c r="W164" s="97" t="str">
        <f t="shared" si="172"/>
        <v>used</v>
      </c>
      <c r="X164" s="54" t="str">
        <f t="shared" si="172"/>
        <v>made</v>
      </c>
      <c r="Y164" s="54" t="str">
        <f t="shared" si="172"/>
        <v>now</v>
      </c>
      <c r="Z164" s="54" t="str">
        <f t="shared" si="172"/>
        <v>now</v>
      </c>
      <c r="AA164" s="54" t="str">
        <f t="shared" si="172"/>
        <v>now</v>
      </c>
      <c r="AB164" s="54" t="str">
        <f t="shared" si="172"/>
        <v>in Core</v>
      </c>
      <c r="AC164" s="54" t="str">
        <f t="shared" si="172"/>
        <v>In Core</v>
      </c>
      <c r="AD164" s="54" t="str">
        <f t="shared" si="172"/>
        <v>Out Core</v>
      </c>
      <c r="AE164" s="54" t="str">
        <f t="shared" si="172"/>
        <v>Out Core</v>
      </c>
      <c r="AF164" s="39">
        <f t="shared" si="172"/>
        <v>0</v>
      </c>
      <c r="AG164" s="56" t="s">
        <v>6</v>
      </c>
      <c r="AH164" s="56" t="s">
        <v>6</v>
      </c>
      <c r="AI164" s="56" t="s">
        <v>6</v>
      </c>
      <c r="AJ164" s="56" t="s">
        <v>6</v>
      </c>
      <c r="AK164" s="56" t="s">
        <v>6</v>
      </c>
      <c r="AL164" s="56" t="s">
        <v>6</v>
      </c>
      <c r="AM164" s="56" t="s">
        <v>6</v>
      </c>
      <c r="AN164" s="56" t="s">
        <v>6</v>
      </c>
      <c r="AO164" s="56" t="s">
        <v>6</v>
      </c>
      <c r="AP164" s="56" t="s">
        <v>6</v>
      </c>
      <c r="AQ164" s="56" t="s">
        <v>6</v>
      </c>
      <c r="AR164" s="56" t="s">
        <v>6</v>
      </c>
      <c r="AS164" s="56" t="s">
        <v>6</v>
      </c>
      <c r="AT164" s="56" t="s">
        <v>6</v>
      </c>
      <c r="AU164" s="56" t="s">
        <v>6</v>
      </c>
      <c r="AV164" s="56" t="s">
        <v>6</v>
      </c>
      <c r="AW164" s="56" t="s">
        <v>6</v>
      </c>
      <c r="AX164" s="56" t="s">
        <v>6</v>
      </c>
      <c r="AY164" s="56" t="s">
        <v>6</v>
      </c>
      <c r="AZ164" s="56" t="s">
        <v>6</v>
      </c>
      <c r="BA164" s="56" t="s">
        <v>6</v>
      </c>
      <c r="BB164" s="56" t="s">
        <v>6</v>
      </c>
      <c r="BC164" s="56" t="s">
        <v>6</v>
      </c>
      <c r="BD164" s="56" t="s">
        <v>6</v>
      </c>
      <c r="BE164" s="56" t="s">
        <v>6</v>
      </c>
      <c r="BF164" s="56" t="s">
        <v>6</v>
      </c>
      <c r="BG164" s="56" t="s">
        <v>6</v>
      </c>
      <c r="BH164" s="56" t="s">
        <v>6</v>
      </c>
      <c r="BI164" s="56" t="s">
        <v>6</v>
      </c>
      <c r="BJ164" s="56" t="s">
        <v>6</v>
      </c>
      <c r="BK164" s="56" t="s">
        <v>6</v>
      </c>
      <c r="BL164" s="56" t="s">
        <v>6</v>
      </c>
      <c r="BM164" s="56" t="s">
        <v>6</v>
      </c>
      <c r="BN164" s="56" t="s">
        <v>6</v>
      </c>
      <c r="BO164" s="56" t="s">
        <v>6</v>
      </c>
      <c r="BP164" s="56" t="s">
        <v>6</v>
      </c>
      <c r="BQ164" s="56" t="s">
        <v>6</v>
      </c>
      <c r="BR164" s="56" t="s">
        <v>6</v>
      </c>
      <c r="BS164" s="56" t="s">
        <v>6</v>
      </c>
      <c r="BT164" s="56" t="s">
        <v>6</v>
      </c>
      <c r="BU164" s="56" t="s">
        <v>6</v>
      </c>
      <c r="BV164" s="56" t="s">
        <v>6</v>
      </c>
      <c r="BW164" s="56" t="s">
        <v>6</v>
      </c>
      <c r="BX164" s="56" t="s">
        <v>6</v>
      </c>
      <c r="BY164" s="56" t="s">
        <v>6</v>
      </c>
      <c r="BZ164" s="56" t="s">
        <v>6</v>
      </c>
      <c r="CA164" s="56" t="s">
        <v>6</v>
      </c>
      <c r="CB164" s="56" t="s">
        <v>6</v>
      </c>
      <c r="CC164" s="56" t="s">
        <v>6</v>
      </c>
      <c r="CD164" s="7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</row>
    <row r="165" spans="1:161" s="8" customFormat="1" ht="10" customHeight="1">
      <c r="A165" s="10"/>
      <c r="B165" s="10"/>
      <c r="C165" s="10"/>
      <c r="D165" s="10"/>
      <c r="E165" s="10"/>
      <c r="F165" s="10"/>
      <c r="G165" s="64"/>
      <c r="H165" s="152" t="s">
        <v>166</v>
      </c>
      <c r="I165" s="49">
        <f>COUNTA(I4:I162)</f>
        <v>159</v>
      </c>
      <c r="J165" s="131"/>
      <c r="K165" s="10"/>
      <c r="L165" s="10"/>
      <c r="M165" s="57">
        <f t="shared" ref="M165:AE165" si="173">SUM(M4:M162)</f>
        <v>30178.47</v>
      </c>
      <c r="N165" s="57">
        <f t="shared" si="173"/>
        <v>6026.3899999999994</v>
      </c>
      <c r="O165" s="58">
        <f t="shared" si="173"/>
        <v>158.58921052631575</v>
      </c>
      <c r="P165" s="58">
        <f t="shared" si="173"/>
        <v>29774.967137965708</v>
      </c>
      <c r="Q165" s="58">
        <f t="shared" si="173"/>
        <v>5595.5303188110656</v>
      </c>
      <c r="R165" s="58">
        <f t="shared" si="173"/>
        <v>33.459420234692104</v>
      </c>
      <c r="S165" s="58">
        <f t="shared" si="173"/>
        <v>347.46748482978654</v>
      </c>
      <c r="T165" s="106">
        <f>SUM(T62:T162)</f>
        <v>168565.72436123824</v>
      </c>
      <c r="U165" s="161">
        <f t="shared" si="173"/>
        <v>63.977117475502013</v>
      </c>
      <c r="V165" s="107">
        <f t="shared" si="173"/>
        <v>6141.8032776481859</v>
      </c>
      <c r="W165" s="98">
        <f t="shared" si="173"/>
        <v>79.84344260942656</v>
      </c>
      <c r="X165" s="25">
        <f t="shared" si="173"/>
        <v>4.4307977382191988</v>
      </c>
      <c r="Y165" s="25">
        <f t="shared" si="173"/>
        <v>37.89021797291133</v>
      </c>
      <c r="Z165" s="57">
        <f t="shared" si="173"/>
        <v>29667.613124922584</v>
      </c>
      <c r="AA165" s="57">
        <f t="shared" si="173"/>
        <v>5515.6868762016402</v>
      </c>
      <c r="AB165" s="57">
        <f t="shared" si="173"/>
        <v>14736.725929126387</v>
      </c>
      <c r="AC165" s="57">
        <f t="shared" si="173"/>
        <v>2711.147341480651</v>
      </c>
      <c r="AD165" s="57">
        <f t="shared" si="173"/>
        <v>4067.6665285998833</v>
      </c>
      <c r="AE165" s="57">
        <f t="shared" si="173"/>
        <v>701.61755966362739</v>
      </c>
      <c r="AF165" s="16"/>
      <c r="AG165" s="22">
        <f t="shared" ref="AG165:BL165" si="174">COUNTA(AG6:AG162)+$O$4*COUNTA(AG4)+$O$5*COUNTA(AG5)</f>
        <v>57.210526315789473</v>
      </c>
      <c r="AH165" s="22">
        <f t="shared" si="174"/>
        <v>57.210526315789473</v>
      </c>
      <c r="AI165" s="22">
        <f t="shared" si="174"/>
        <v>56.210526315789473</v>
      </c>
      <c r="AJ165" s="22">
        <f t="shared" si="174"/>
        <v>57.210526315789473</v>
      </c>
      <c r="AK165" s="22">
        <f t="shared" si="174"/>
        <v>57.210526315789473</v>
      </c>
      <c r="AL165" s="22">
        <f t="shared" si="174"/>
        <v>58.210526315789473</v>
      </c>
      <c r="AM165" s="22">
        <f t="shared" si="174"/>
        <v>59.210526315789473</v>
      </c>
      <c r="AN165" s="22">
        <f t="shared" si="174"/>
        <v>61.210526315789473</v>
      </c>
      <c r="AO165" s="22">
        <f t="shared" si="174"/>
        <v>61.210526315789473</v>
      </c>
      <c r="AP165" s="22">
        <f t="shared" si="174"/>
        <v>61</v>
      </c>
      <c r="AQ165" s="22">
        <f t="shared" si="174"/>
        <v>60.210526315789473</v>
      </c>
      <c r="AR165" s="22">
        <f t="shared" si="174"/>
        <v>60.210526315789473</v>
      </c>
      <c r="AS165" s="22">
        <f t="shared" si="174"/>
        <v>60.210526315789473</v>
      </c>
      <c r="AT165" s="22">
        <f t="shared" si="174"/>
        <v>60.210526315789473</v>
      </c>
      <c r="AU165" s="22">
        <f t="shared" si="174"/>
        <v>60.210526315789473</v>
      </c>
      <c r="AV165" s="22">
        <f t="shared" si="174"/>
        <v>62.210526315789473</v>
      </c>
      <c r="AW165" s="22">
        <f t="shared" si="174"/>
        <v>60.210526315789473</v>
      </c>
      <c r="AX165" s="22">
        <f t="shared" si="174"/>
        <v>62.210526315789473</v>
      </c>
      <c r="AY165" s="22">
        <f t="shared" si="174"/>
        <v>62.210526315789473</v>
      </c>
      <c r="AZ165" s="22">
        <f t="shared" si="174"/>
        <v>62.210526315789473</v>
      </c>
      <c r="BA165" s="22">
        <f t="shared" si="174"/>
        <v>61.210526315789473</v>
      </c>
      <c r="BB165" s="22">
        <f t="shared" si="174"/>
        <v>62.210526315789473</v>
      </c>
      <c r="BC165" s="22">
        <f t="shared" si="174"/>
        <v>62.210526315789473</v>
      </c>
      <c r="BD165" s="22">
        <f t="shared" si="174"/>
        <v>62.210526315789473</v>
      </c>
      <c r="BE165" s="22">
        <f t="shared" si="174"/>
        <v>62.210526315789473</v>
      </c>
      <c r="BF165" s="22">
        <f t="shared" si="174"/>
        <v>62.210526315789473</v>
      </c>
      <c r="BG165" s="22">
        <f t="shared" si="174"/>
        <v>62.210526315789473</v>
      </c>
      <c r="BH165" s="22">
        <f t="shared" si="174"/>
        <v>62.210526315789473</v>
      </c>
      <c r="BI165" s="22">
        <f t="shared" si="174"/>
        <v>62.473684210526315</v>
      </c>
      <c r="BJ165" s="22">
        <f t="shared" si="174"/>
        <v>62.210526315789473</v>
      </c>
      <c r="BK165" s="22">
        <f t="shared" si="174"/>
        <v>62.210526315789473</v>
      </c>
      <c r="BL165" s="22">
        <f t="shared" si="174"/>
        <v>62.210526315789473</v>
      </c>
      <c r="BM165" s="22">
        <f t="shared" ref="BM165:CC165" si="175">COUNTA(BM6:BM162)+$O$4*COUNTA(BM4)+$O$5*COUNTA(BM5)</f>
        <v>62.210526315789473</v>
      </c>
      <c r="BN165" s="22">
        <f t="shared" si="175"/>
        <v>62.210526315789473</v>
      </c>
      <c r="BO165" s="22">
        <f t="shared" si="175"/>
        <v>62.210526315789473</v>
      </c>
      <c r="BP165" s="22">
        <f t="shared" si="175"/>
        <v>62.210526315789473</v>
      </c>
      <c r="BQ165" s="22">
        <f t="shared" si="175"/>
        <v>62.210526315789473</v>
      </c>
      <c r="BR165" s="22">
        <f t="shared" si="175"/>
        <v>62.210526315789473</v>
      </c>
      <c r="BS165" s="22">
        <f t="shared" si="175"/>
        <v>62.210526315789473</v>
      </c>
      <c r="BT165" s="22">
        <f t="shared" si="175"/>
        <v>62.210526315789473</v>
      </c>
      <c r="BU165" s="22">
        <f t="shared" si="175"/>
        <v>62.210526315789473</v>
      </c>
      <c r="BV165" s="22">
        <f t="shared" si="175"/>
        <v>62.210526315789473</v>
      </c>
      <c r="BW165" s="22">
        <f t="shared" si="175"/>
        <v>62.210526315789473</v>
      </c>
      <c r="BX165" s="22">
        <f t="shared" si="175"/>
        <v>63.210526315789473</v>
      </c>
      <c r="BY165" s="22">
        <f t="shared" si="175"/>
        <v>62.210526315789473</v>
      </c>
      <c r="BZ165" s="22">
        <f t="shared" si="175"/>
        <v>63.210526315789473</v>
      </c>
      <c r="CA165" s="22">
        <f t="shared" si="175"/>
        <v>79</v>
      </c>
      <c r="CB165" s="22">
        <f t="shared" si="175"/>
        <v>79</v>
      </c>
      <c r="CC165" s="22">
        <f t="shared" si="175"/>
        <v>79</v>
      </c>
      <c r="CD165" s="22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 s="42"/>
      <c r="EA165" s="42"/>
      <c r="EB165" s="42"/>
      <c r="EC165" s="42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</row>
    <row r="166" spans="1:161" ht="10" customHeight="1">
      <c r="G166" s="64"/>
      <c r="H166" s="153" t="s">
        <v>167</v>
      </c>
      <c r="I166" s="8">
        <v>58</v>
      </c>
      <c r="M166" s="22">
        <f t="shared" ref="M166:AF166" si="176">SUM(M4:M61)</f>
        <v>10929</v>
      </c>
      <c r="N166" s="22">
        <f t="shared" si="176"/>
        <v>2174</v>
      </c>
      <c r="O166" s="22">
        <f t="shared" si="176"/>
        <v>57.210526315789473</v>
      </c>
      <c r="P166" s="22">
        <f t="shared" si="176"/>
        <v>10929</v>
      </c>
      <c r="Q166" s="22">
        <f t="shared" si="176"/>
        <v>2174</v>
      </c>
      <c r="R166" s="22">
        <f t="shared" si="176"/>
        <v>0</v>
      </c>
      <c r="S166" s="22">
        <f t="shared" si="176"/>
        <v>0</v>
      </c>
      <c r="T166" s="42">
        <f t="shared" si="176"/>
        <v>1366885.0950508104</v>
      </c>
      <c r="U166" s="157">
        <f t="shared" si="176"/>
        <v>56.95354562711708</v>
      </c>
      <c r="V166" s="42">
        <f t="shared" si="176"/>
        <v>5467.5403802032406</v>
      </c>
      <c r="W166" s="22">
        <f t="shared" si="176"/>
        <v>71.078024942642116</v>
      </c>
      <c r="X166" s="22">
        <f t="shared" si="176"/>
        <v>3.9414511035779567</v>
      </c>
      <c r="Y166" s="22">
        <f t="shared" si="176"/>
        <v>3.9414511035779567</v>
      </c>
      <c r="Z166" s="22">
        <f t="shared" si="176"/>
        <v>10863.220667196325</v>
      </c>
      <c r="AA166" s="22">
        <f t="shared" si="176"/>
        <v>2102.9219750573584</v>
      </c>
      <c r="AB166" s="22">
        <f t="shared" si="176"/>
        <v>0</v>
      </c>
      <c r="AC166" s="22">
        <f t="shared" si="176"/>
        <v>0</v>
      </c>
      <c r="AD166" s="22">
        <f t="shared" si="176"/>
        <v>0</v>
      </c>
      <c r="AE166" s="22">
        <f t="shared" si="176"/>
        <v>0</v>
      </c>
      <c r="AF166" s="22">
        <f t="shared" si="176"/>
        <v>0</v>
      </c>
      <c r="AG166" s="42">
        <f t="shared" ref="AG166:BL166" si="177">COUNTA(AG4:AG61)</f>
        <v>58</v>
      </c>
      <c r="AH166" s="42">
        <f t="shared" si="177"/>
        <v>58</v>
      </c>
      <c r="AI166" s="42">
        <f t="shared" si="177"/>
        <v>57</v>
      </c>
      <c r="AJ166" s="42">
        <f t="shared" si="177"/>
        <v>57</v>
      </c>
      <c r="AK166" s="42">
        <f t="shared" si="177"/>
        <v>57</v>
      </c>
      <c r="AL166" s="42">
        <f t="shared" si="177"/>
        <v>57</v>
      </c>
      <c r="AM166" s="42">
        <f t="shared" si="177"/>
        <v>57</v>
      </c>
      <c r="AN166" s="42">
        <f t="shared" si="177"/>
        <v>57</v>
      </c>
      <c r="AO166" s="42">
        <f t="shared" si="177"/>
        <v>54</v>
      </c>
      <c r="AP166" s="42">
        <f t="shared" si="177"/>
        <v>53</v>
      </c>
      <c r="AQ166" s="42">
        <f t="shared" si="177"/>
        <v>52</v>
      </c>
      <c r="AR166" s="42">
        <f t="shared" si="177"/>
        <v>52</v>
      </c>
      <c r="AS166" s="42">
        <f t="shared" si="177"/>
        <v>52</v>
      </c>
      <c r="AT166" s="42">
        <f t="shared" si="177"/>
        <v>52</v>
      </c>
      <c r="AU166" s="42">
        <f t="shared" si="177"/>
        <v>52</v>
      </c>
      <c r="AV166" s="42">
        <f t="shared" si="177"/>
        <v>54</v>
      </c>
      <c r="AW166" s="42">
        <f t="shared" si="177"/>
        <v>52</v>
      </c>
      <c r="AX166" s="42">
        <f t="shared" si="177"/>
        <v>54</v>
      </c>
      <c r="AY166" s="42">
        <f t="shared" si="177"/>
        <v>54</v>
      </c>
      <c r="AZ166" s="42">
        <f t="shared" si="177"/>
        <v>54</v>
      </c>
      <c r="BA166" s="42">
        <f t="shared" si="177"/>
        <v>53</v>
      </c>
      <c r="BB166" s="42">
        <f t="shared" si="177"/>
        <v>54</v>
      </c>
      <c r="BC166" s="42">
        <f t="shared" si="177"/>
        <v>54</v>
      </c>
      <c r="BD166" s="42">
        <f t="shared" si="177"/>
        <v>54</v>
      </c>
      <c r="BE166" s="42">
        <f t="shared" si="177"/>
        <v>54</v>
      </c>
      <c r="BF166" s="42">
        <f t="shared" si="177"/>
        <v>54</v>
      </c>
      <c r="BG166" s="42">
        <f t="shared" si="177"/>
        <v>54</v>
      </c>
      <c r="BH166" s="42">
        <f t="shared" si="177"/>
        <v>54</v>
      </c>
      <c r="BI166" s="42">
        <f t="shared" si="177"/>
        <v>54</v>
      </c>
      <c r="BJ166" s="42">
        <f t="shared" si="177"/>
        <v>54</v>
      </c>
      <c r="BK166" s="42">
        <f t="shared" si="177"/>
        <v>54</v>
      </c>
      <c r="BL166" s="42">
        <f t="shared" si="177"/>
        <v>54</v>
      </c>
      <c r="BM166" s="42">
        <f t="shared" ref="BM166:CC166" si="178">COUNTA(BM4:BM61)</f>
        <v>54</v>
      </c>
      <c r="BN166" s="42">
        <f t="shared" si="178"/>
        <v>54</v>
      </c>
      <c r="BO166" s="42">
        <f t="shared" si="178"/>
        <v>54</v>
      </c>
      <c r="BP166" s="42">
        <f t="shared" si="178"/>
        <v>54</v>
      </c>
      <c r="BQ166" s="42">
        <f t="shared" si="178"/>
        <v>54</v>
      </c>
      <c r="BR166" s="42">
        <f t="shared" si="178"/>
        <v>54</v>
      </c>
      <c r="BS166" s="42">
        <f t="shared" si="178"/>
        <v>54</v>
      </c>
      <c r="BT166" s="42">
        <f t="shared" si="178"/>
        <v>54</v>
      </c>
      <c r="BU166" s="42">
        <f t="shared" si="178"/>
        <v>54</v>
      </c>
      <c r="BV166" s="42">
        <f t="shared" si="178"/>
        <v>54</v>
      </c>
      <c r="BW166" s="42">
        <f t="shared" si="178"/>
        <v>54</v>
      </c>
      <c r="BX166" s="42">
        <f t="shared" si="178"/>
        <v>55</v>
      </c>
      <c r="BY166" s="42">
        <f t="shared" si="178"/>
        <v>54</v>
      </c>
      <c r="BZ166" s="42">
        <f t="shared" si="178"/>
        <v>54</v>
      </c>
      <c r="CA166" s="42">
        <f t="shared" si="178"/>
        <v>0</v>
      </c>
      <c r="CB166" s="42">
        <f t="shared" si="178"/>
        <v>0</v>
      </c>
      <c r="CC166" s="42">
        <f t="shared" si="178"/>
        <v>0</v>
      </c>
      <c r="CD166" s="42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 s="42"/>
      <c r="EA166" s="42"/>
      <c r="EB166" s="42"/>
      <c r="EC166" s="42"/>
      <c r="ED166" s="42"/>
      <c r="EE166" s="42"/>
      <c r="EF166" s="42"/>
    </row>
    <row r="167" spans="1:161" ht="10" customHeight="1">
      <c r="G167" s="64"/>
      <c r="H167" s="153" t="s">
        <v>168</v>
      </c>
      <c r="I167" s="8">
        <v>10</v>
      </c>
      <c r="J167" s="126"/>
      <c r="K167" s="8"/>
      <c r="L167" s="8"/>
      <c r="M167" s="22">
        <f t="shared" ref="M167:AF167" si="179">SUM(M62:M162)</f>
        <v>19249.47</v>
      </c>
      <c r="N167" s="22">
        <f t="shared" si="179"/>
        <v>3852.3900000000008</v>
      </c>
      <c r="O167" s="22">
        <f t="shared" si="179"/>
        <v>101.37868421052632</v>
      </c>
      <c r="P167" s="22">
        <f t="shared" si="179"/>
        <v>18845.967137965701</v>
      </c>
      <c r="Q167" s="22">
        <f t="shared" si="179"/>
        <v>3421.5303188110643</v>
      </c>
      <c r="R167" s="22">
        <f t="shared" si="179"/>
        <v>33.459420234692104</v>
      </c>
      <c r="S167" s="22">
        <f t="shared" si="179"/>
        <v>347.46748482978654</v>
      </c>
      <c r="T167" s="42">
        <f t="shared" si="179"/>
        <v>168565.72436123824</v>
      </c>
      <c r="U167" s="157">
        <f t="shared" si="179"/>
        <v>7.0235718483849316</v>
      </c>
      <c r="V167" s="42">
        <f t="shared" si="179"/>
        <v>674.26289744495125</v>
      </c>
      <c r="W167" s="22">
        <f t="shared" si="179"/>
        <v>8.7654176667843728</v>
      </c>
      <c r="X167" s="22">
        <f t="shared" si="179"/>
        <v>0.48934663464125766</v>
      </c>
      <c r="Y167" s="22">
        <f t="shared" si="179"/>
        <v>33.948766869333355</v>
      </c>
      <c r="Z167" s="22">
        <f t="shared" si="179"/>
        <v>18804.39245772627</v>
      </c>
      <c r="AA167" s="22">
        <f t="shared" si="179"/>
        <v>3412.7649011442786</v>
      </c>
      <c r="AB167" s="22">
        <f t="shared" si="179"/>
        <v>14736.725929126387</v>
      </c>
      <c r="AC167" s="22">
        <f t="shared" si="179"/>
        <v>2711.147341480651</v>
      </c>
      <c r="AD167" s="22">
        <f t="shared" si="179"/>
        <v>4067.6665285998833</v>
      </c>
      <c r="AE167" s="22">
        <f t="shared" si="179"/>
        <v>701.61755966362739</v>
      </c>
      <c r="AF167" s="22">
        <f t="shared" si="179"/>
        <v>0</v>
      </c>
      <c r="AG167" s="42">
        <f t="shared" ref="AG167:BY167" si="180">COUNTA(AG62:AG162)</f>
        <v>0</v>
      </c>
      <c r="AH167" s="42">
        <f t="shared" si="180"/>
        <v>0</v>
      </c>
      <c r="AI167" s="42">
        <f t="shared" si="180"/>
        <v>0</v>
      </c>
      <c r="AJ167" s="42">
        <f t="shared" si="180"/>
        <v>1</v>
      </c>
      <c r="AK167" s="42">
        <f t="shared" si="180"/>
        <v>1</v>
      </c>
      <c r="AL167" s="42">
        <f t="shared" si="180"/>
        <v>2</v>
      </c>
      <c r="AM167" s="42">
        <f t="shared" si="180"/>
        <v>3</v>
      </c>
      <c r="AN167" s="42">
        <f t="shared" si="180"/>
        <v>5</v>
      </c>
      <c r="AO167" s="42">
        <f t="shared" si="180"/>
        <v>8</v>
      </c>
      <c r="AP167" s="42">
        <f t="shared" si="180"/>
        <v>8</v>
      </c>
      <c r="AQ167" s="42">
        <f t="shared" si="180"/>
        <v>9</v>
      </c>
      <c r="AR167" s="42">
        <f t="shared" si="180"/>
        <v>9</v>
      </c>
      <c r="AS167" s="42">
        <f t="shared" si="180"/>
        <v>9</v>
      </c>
      <c r="AT167" s="42">
        <f t="shared" si="180"/>
        <v>9</v>
      </c>
      <c r="AU167" s="42">
        <f t="shared" si="180"/>
        <v>9</v>
      </c>
      <c r="AV167" s="42">
        <f t="shared" si="180"/>
        <v>9</v>
      </c>
      <c r="AW167" s="42">
        <f t="shared" si="180"/>
        <v>9</v>
      </c>
      <c r="AX167" s="42">
        <f t="shared" si="180"/>
        <v>9</v>
      </c>
      <c r="AY167" s="42">
        <f t="shared" si="180"/>
        <v>9</v>
      </c>
      <c r="AZ167" s="42">
        <f t="shared" si="180"/>
        <v>9</v>
      </c>
      <c r="BA167" s="42">
        <f t="shared" si="180"/>
        <v>9</v>
      </c>
      <c r="BB167" s="42">
        <f t="shared" si="180"/>
        <v>9</v>
      </c>
      <c r="BC167" s="42">
        <f t="shared" si="180"/>
        <v>9</v>
      </c>
      <c r="BD167" s="42">
        <f t="shared" si="180"/>
        <v>9</v>
      </c>
      <c r="BE167" s="42">
        <f t="shared" si="180"/>
        <v>9</v>
      </c>
      <c r="BF167" s="42">
        <f t="shared" si="180"/>
        <v>9</v>
      </c>
      <c r="BG167" s="42">
        <f t="shared" si="180"/>
        <v>9</v>
      </c>
      <c r="BH167" s="42">
        <f t="shared" si="180"/>
        <v>9</v>
      </c>
      <c r="BI167" s="42">
        <f t="shared" si="180"/>
        <v>9</v>
      </c>
      <c r="BJ167" s="42">
        <f t="shared" si="180"/>
        <v>9</v>
      </c>
      <c r="BK167" s="42">
        <f t="shared" si="180"/>
        <v>9</v>
      </c>
      <c r="BL167" s="42">
        <f t="shared" si="180"/>
        <v>9</v>
      </c>
      <c r="BM167" s="42">
        <f t="shared" si="180"/>
        <v>9</v>
      </c>
      <c r="BN167" s="42">
        <f t="shared" si="180"/>
        <v>9</v>
      </c>
      <c r="BO167" s="42">
        <f t="shared" si="180"/>
        <v>9</v>
      </c>
      <c r="BP167" s="42">
        <f t="shared" si="180"/>
        <v>9</v>
      </c>
      <c r="BQ167" s="42">
        <f t="shared" si="180"/>
        <v>9</v>
      </c>
      <c r="BR167" s="42">
        <f t="shared" si="180"/>
        <v>9</v>
      </c>
      <c r="BS167" s="42">
        <f t="shared" si="180"/>
        <v>9</v>
      </c>
      <c r="BT167" s="42">
        <f t="shared" si="180"/>
        <v>9</v>
      </c>
      <c r="BU167" s="42">
        <f t="shared" si="180"/>
        <v>9</v>
      </c>
      <c r="BV167" s="42">
        <f t="shared" si="180"/>
        <v>9</v>
      </c>
      <c r="BW167" s="42">
        <f t="shared" si="180"/>
        <v>9</v>
      </c>
      <c r="BX167" s="42">
        <f t="shared" si="180"/>
        <v>9</v>
      </c>
      <c r="BY167" s="42">
        <f t="shared" si="180"/>
        <v>9</v>
      </c>
      <c r="BZ167" s="42">
        <f>COUNTA(BZ62:BZ162)</f>
        <v>10</v>
      </c>
      <c r="CA167" s="42">
        <f>COUNTA(CA62:CA162)</f>
        <v>79</v>
      </c>
      <c r="CB167" s="42">
        <f>COUNTA(CB62:CB162)</f>
        <v>79</v>
      </c>
      <c r="CC167" s="42">
        <f>COUNTA(CC62:CC162)</f>
        <v>79</v>
      </c>
      <c r="CD167" s="42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 s="42"/>
      <c r="EA167" s="42"/>
      <c r="EB167" s="42"/>
      <c r="EC167" s="42"/>
      <c r="ED167" s="42"/>
      <c r="EE167" s="42"/>
      <c r="EF167" s="42"/>
    </row>
    <row r="168" spans="1:161" ht="10" customHeight="1">
      <c r="G168" s="64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</row>
    <row r="169" spans="1:161" ht="10" customHeight="1">
      <c r="G169" s="64"/>
      <c r="S169" s="164">
        <f>AVERAGE(S72:S162)</f>
        <v>3.8183240091185335</v>
      </c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</row>
    <row r="170" spans="1:161" ht="10" customHeight="1">
      <c r="G170" s="64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</row>
    <row r="171" spans="1:161" ht="10" customHeight="1">
      <c r="G171" s="64"/>
      <c r="M171" s="10" t="s">
        <v>183</v>
      </c>
      <c r="ED171" s="42"/>
      <c r="EE171" s="42"/>
      <c r="EF171" s="42"/>
    </row>
    <row r="172" spans="1:161" ht="10" customHeight="1">
      <c r="G172" s="64"/>
    </row>
    <row r="173" spans="1:161" ht="10" customHeight="1">
      <c r="G173" s="64"/>
    </row>
    <row r="174" spans="1:161" ht="10" customHeight="1">
      <c r="G174" s="64"/>
    </row>
    <row r="175" spans="1:161" ht="10" customHeight="1">
      <c r="D175" s="64"/>
      <c r="E175" s="64"/>
    </row>
    <row r="176" spans="1:161" ht="10" customHeight="1">
      <c r="D176" s="64"/>
      <c r="E176" s="64"/>
    </row>
    <row r="177" spans="4:5" ht="10" customHeight="1">
      <c r="D177" s="64"/>
      <c r="E177" s="64"/>
    </row>
    <row r="178" spans="4:5" ht="10" customHeight="1">
      <c r="D178" s="64"/>
      <c r="E178" s="64"/>
    </row>
    <row r="179" spans="4:5" ht="10" customHeight="1">
      <c r="D179" s="64"/>
      <c r="E179" s="64"/>
    </row>
    <row r="180" spans="4:5" ht="10" customHeight="1">
      <c r="D180" s="64"/>
      <c r="E180" s="64"/>
    </row>
    <row r="181" spans="4:5" ht="10" customHeight="1">
      <c r="D181" s="64"/>
      <c r="E181" s="64"/>
    </row>
    <row r="182" spans="4:5" ht="10" customHeight="1">
      <c r="D182" s="64"/>
      <c r="E182" s="64"/>
    </row>
    <row r="183" spans="4:5" ht="10" customHeight="1">
      <c r="D183" s="64"/>
      <c r="E183" s="64"/>
    </row>
    <row r="184" spans="4:5" ht="10" customHeight="1">
      <c r="D184" s="64"/>
      <c r="E184" s="64"/>
    </row>
    <row r="185" spans="4:5" ht="10" customHeight="1">
      <c r="D185" s="64"/>
      <c r="E185" s="64"/>
    </row>
    <row r="186" spans="4:5" ht="10" customHeight="1">
      <c r="D186" s="64"/>
      <c r="E186" s="64"/>
    </row>
    <row r="187" spans="4:5" ht="10" customHeight="1">
      <c r="D187" s="64"/>
      <c r="E187" s="64"/>
    </row>
    <row r="188" spans="4:5" ht="10" customHeight="1">
      <c r="D188" s="64"/>
      <c r="E188" s="64"/>
    </row>
    <row r="189" spans="4:5" ht="10" customHeight="1">
      <c r="D189" s="64"/>
      <c r="E189" s="64"/>
    </row>
    <row r="190" spans="4:5" ht="10" customHeight="1">
      <c r="D190" s="64"/>
      <c r="E190" s="64"/>
    </row>
    <row r="191" spans="4:5" ht="10" customHeight="1">
      <c r="D191" s="64"/>
      <c r="E191" s="64"/>
    </row>
    <row r="192" spans="4:5" ht="10" customHeight="1">
      <c r="D192" s="64"/>
      <c r="E192" s="64"/>
    </row>
    <row r="193" spans="4:5" ht="10" customHeight="1">
      <c r="D193" s="64"/>
      <c r="E193" s="64"/>
    </row>
    <row r="194" spans="4:5" ht="10" customHeight="1">
      <c r="D194" s="64"/>
      <c r="E194" s="64"/>
    </row>
    <row r="195" spans="4:5" ht="10" customHeight="1">
      <c r="D195" s="64"/>
    </row>
    <row r="196" spans="4:5" ht="10" customHeight="1">
      <c r="D196" s="64"/>
    </row>
    <row r="197" spans="4:5" ht="10" customHeight="1">
      <c r="D197" s="64"/>
    </row>
    <row r="198" spans="4:5" ht="10" customHeight="1">
      <c r="D198" s="64"/>
    </row>
    <row r="199" spans="4:5" ht="10" customHeight="1">
      <c r="D199" s="64"/>
    </row>
    <row r="200" spans="4:5" ht="10" customHeight="1">
      <c r="D200" s="64"/>
    </row>
    <row r="201" spans="4:5" ht="10" customHeight="1">
      <c r="D201" s="64"/>
    </row>
    <row r="202" spans="4:5" ht="10" customHeight="1">
      <c r="D202" s="64"/>
    </row>
    <row r="203" spans="4:5" ht="10" customHeight="1">
      <c r="D203" s="64"/>
    </row>
    <row r="204" spans="4:5" ht="10" customHeight="1">
      <c r="D204" s="64"/>
    </row>
    <row r="205" spans="4:5" ht="10" customHeight="1">
      <c r="D205" s="64"/>
    </row>
    <row r="206" spans="4:5" ht="10" customHeight="1">
      <c r="D206" s="64"/>
    </row>
    <row r="207" spans="4:5" ht="10" customHeight="1">
      <c r="D207" s="64"/>
    </row>
    <row r="208" spans="4:5" ht="10" customHeight="1">
      <c r="D208" s="64"/>
    </row>
    <row r="209" spans="4:4" ht="10" customHeight="1">
      <c r="D209" s="64"/>
    </row>
    <row r="210" spans="4:4" ht="10" customHeight="1">
      <c r="D210" s="64"/>
    </row>
    <row r="211" spans="4:4" ht="10" customHeight="1">
      <c r="D211" s="64"/>
    </row>
    <row r="212" spans="4:4" ht="10" customHeight="1">
      <c r="D212" s="64"/>
    </row>
    <row r="213" spans="4:4" ht="10" customHeight="1">
      <c r="D213" s="64"/>
    </row>
    <row r="214" spans="4:4" ht="10" customHeight="1">
      <c r="D214" s="64"/>
    </row>
    <row r="215" spans="4:4" ht="10" customHeight="1">
      <c r="D215" s="64"/>
    </row>
    <row r="216" spans="4:4" ht="10" customHeight="1">
      <c r="D216" s="64"/>
    </row>
    <row r="217" spans="4:4" ht="10" customHeight="1">
      <c r="D217" s="64"/>
    </row>
    <row r="218" spans="4:4" ht="10" customHeight="1">
      <c r="D218" s="64"/>
    </row>
    <row r="219" spans="4:4" ht="10" customHeight="1">
      <c r="D219" s="64"/>
    </row>
    <row r="220" spans="4:4" ht="10" customHeight="1">
      <c r="D220" s="64"/>
    </row>
    <row r="221" spans="4:4" ht="10" customHeight="1">
      <c r="D221" s="64"/>
    </row>
    <row r="222" spans="4:4" ht="10" customHeight="1">
      <c r="D222" s="64"/>
    </row>
    <row r="223" spans="4:4" ht="10" customHeight="1">
      <c r="D223" s="64"/>
    </row>
    <row r="224" spans="4:4" ht="10" customHeight="1">
      <c r="D224" s="64"/>
    </row>
    <row r="225" spans="4:4" ht="10" customHeight="1">
      <c r="D225" s="64"/>
    </row>
    <row r="226" spans="4:4" ht="10" customHeight="1">
      <c r="D226" s="64"/>
    </row>
    <row r="227" spans="4:4" ht="10" customHeight="1">
      <c r="D227" s="64"/>
    </row>
    <row r="228" spans="4:4" ht="10" customHeight="1">
      <c r="D228" s="64"/>
    </row>
    <row r="229" spans="4:4" ht="10" customHeight="1">
      <c r="D229" s="64"/>
    </row>
    <row r="230" spans="4:4" ht="10" customHeight="1">
      <c r="D230" s="64"/>
    </row>
  </sheetData>
  <mergeCells count="3">
    <mergeCell ref="H4:H62"/>
    <mergeCell ref="H63:H72"/>
    <mergeCell ref="H73:H163"/>
  </mergeCells>
  <phoneticPr fontId="4" type="noConversion"/>
  <pageMargins left="0.7" right="0.7" top="0.7" bottom="0.7" header="0.5" footer="0.5"/>
  <pageSetup scale="29" fitToWidth="12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T136"/>
  <sheetViews>
    <sheetView showZeros="0" topLeftCell="E1" workbookViewId="0">
      <selection activeCell="J17" sqref="J17"/>
    </sheetView>
  </sheetViews>
  <sheetFormatPr baseColWidth="10" defaultColWidth="6.140625" defaultRowHeight="10" customHeight="1"/>
  <cols>
    <col min="1" max="1" width="6.5703125" style="10" customWidth="1"/>
    <col min="2" max="2" width="7.85546875" style="10" bestFit="1" customWidth="1"/>
    <col min="3" max="7" width="6.5703125" style="10" customWidth="1"/>
    <col min="8" max="8" width="0.85546875" style="10" customWidth="1"/>
    <col min="9" max="9" width="6" style="10" customWidth="1"/>
    <col min="10" max="10" width="9" style="131" bestFit="1" customWidth="1"/>
    <col min="11" max="11" width="6" style="10" customWidth="1"/>
    <col min="12" max="12" width="6.42578125" style="10" bestFit="1" customWidth="1"/>
    <col min="13" max="13" width="5.5703125" style="10" customWidth="1"/>
    <col min="14" max="14" width="5" style="10" customWidth="1"/>
    <col min="15" max="15" width="6" style="10" customWidth="1"/>
    <col min="16" max="16" width="8.28515625" style="10" bestFit="1" customWidth="1"/>
    <col min="17" max="17" width="6" style="94" customWidth="1"/>
    <col min="18" max="19" width="5.28515625" style="10" customWidth="1"/>
    <col min="20" max="20" width="6.85546875" style="10" customWidth="1"/>
    <col min="21" max="21" width="5.85546875" style="10" customWidth="1"/>
    <col min="22" max="22" width="6.42578125" style="10" customWidth="1"/>
    <col min="23" max="23" width="5.85546875" style="10" customWidth="1"/>
    <col min="24" max="25" width="6" style="10" customWidth="1"/>
    <col min="26" max="26" width="1.7109375" style="10" customWidth="1"/>
    <col min="27" max="42" width="5.28515625" style="10" customWidth="1"/>
    <col min="43" max="72" width="5.28515625" style="64" customWidth="1"/>
    <col min="73" max="73" width="1.5703125" style="64" customWidth="1"/>
    <col min="74" max="74" width="5.28515625" style="50" customWidth="1"/>
    <col min="75" max="80" width="5.28515625" style="10" customWidth="1"/>
    <col min="81" max="82" width="6.42578125" style="10" bestFit="1" customWidth="1"/>
    <col min="83" max="119" width="5.28515625" style="10" customWidth="1"/>
    <col min="120" max="120" width="5.7109375" style="10" customWidth="1"/>
    <col min="121" max="16384" width="6.140625" style="10"/>
  </cols>
  <sheetData>
    <row r="1" spans="1:120" ht="10" customHeight="1">
      <c r="A1" s="1" t="s">
        <v>4</v>
      </c>
      <c r="B1" s="12" t="s">
        <v>5</v>
      </c>
      <c r="C1" s="27" t="s">
        <v>207</v>
      </c>
      <c r="D1" s="27" t="s">
        <v>6</v>
      </c>
      <c r="E1" s="19" t="s">
        <v>207</v>
      </c>
      <c r="F1" s="90" t="s">
        <v>207</v>
      </c>
      <c r="G1" s="33"/>
      <c r="H1" s="33"/>
      <c r="I1" s="1" t="s">
        <v>7</v>
      </c>
      <c r="J1" s="124" t="s">
        <v>195</v>
      </c>
      <c r="K1" s="2" t="s">
        <v>194</v>
      </c>
      <c r="L1" s="14" t="s">
        <v>8</v>
      </c>
      <c r="M1" s="14" t="s">
        <v>9</v>
      </c>
      <c r="N1" s="3" t="s">
        <v>6</v>
      </c>
      <c r="O1" s="1" t="s">
        <v>207</v>
      </c>
      <c r="P1" s="1" t="s">
        <v>169</v>
      </c>
      <c r="Q1" s="99" t="s">
        <v>212</v>
      </c>
      <c r="R1" s="14" t="s">
        <v>9</v>
      </c>
      <c r="S1" s="2" t="s">
        <v>10</v>
      </c>
      <c r="T1" s="14" t="s">
        <v>8</v>
      </c>
      <c r="U1" s="14" t="s">
        <v>9</v>
      </c>
      <c r="V1" s="14" t="s">
        <v>8</v>
      </c>
      <c r="W1" s="14" t="s">
        <v>9</v>
      </c>
      <c r="X1" s="14" t="s">
        <v>8</v>
      </c>
      <c r="Y1" s="37" t="s">
        <v>9</v>
      </c>
      <c r="Z1" s="36"/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2" t="s">
        <v>26</v>
      </c>
      <c r="AQ1" s="12" t="s">
        <v>170</v>
      </c>
      <c r="AR1" s="12" t="s">
        <v>171</v>
      </c>
      <c r="AS1" s="12" t="s">
        <v>172</v>
      </c>
      <c r="AT1" s="12" t="s">
        <v>173</v>
      </c>
      <c r="AU1" s="75" t="s">
        <v>177</v>
      </c>
      <c r="AV1" s="75" t="s">
        <v>178</v>
      </c>
      <c r="AW1" s="75" t="s">
        <v>179</v>
      </c>
      <c r="AX1" s="75" t="s">
        <v>180</v>
      </c>
      <c r="AY1" s="75" t="s">
        <v>181</v>
      </c>
      <c r="AZ1" s="75" t="s">
        <v>182</v>
      </c>
      <c r="BA1" s="75" t="s">
        <v>184</v>
      </c>
      <c r="BB1" s="75" t="s">
        <v>185</v>
      </c>
      <c r="BC1" s="75" t="s">
        <v>186</v>
      </c>
      <c r="BD1" s="75" t="s">
        <v>187</v>
      </c>
      <c r="BE1" s="75" t="s">
        <v>188</v>
      </c>
      <c r="BF1" s="75" t="s">
        <v>189</v>
      </c>
      <c r="BG1" s="75" t="s">
        <v>190</v>
      </c>
      <c r="BH1" s="75" t="s">
        <v>191</v>
      </c>
      <c r="BI1" s="75" t="s">
        <v>192</v>
      </c>
      <c r="BJ1" s="75" t="s">
        <v>193</v>
      </c>
      <c r="BK1" s="75" t="s">
        <v>199</v>
      </c>
      <c r="BL1" s="75" t="s">
        <v>200</v>
      </c>
      <c r="BM1" s="75" t="s">
        <v>201</v>
      </c>
      <c r="BN1" s="75" t="s">
        <v>202</v>
      </c>
      <c r="BO1" s="75" t="s">
        <v>203</v>
      </c>
      <c r="BP1" s="75" t="s">
        <v>204</v>
      </c>
      <c r="BQ1" s="75" t="s">
        <v>205</v>
      </c>
      <c r="BR1" s="75" t="s">
        <v>206</v>
      </c>
      <c r="BS1" s="75" t="s">
        <v>215</v>
      </c>
      <c r="BT1" s="75" t="s">
        <v>217</v>
      </c>
      <c r="BU1" s="12"/>
      <c r="BV1" s="50" t="s">
        <v>6</v>
      </c>
      <c r="BW1" s="1" t="s">
        <v>11</v>
      </c>
      <c r="BX1" s="1" t="s">
        <v>12</v>
      </c>
      <c r="BY1" s="1" t="s">
        <v>13</v>
      </c>
      <c r="BZ1" s="1" t="s">
        <v>14</v>
      </c>
      <c r="CA1" s="1" t="s">
        <v>15</v>
      </c>
      <c r="CB1" s="1" t="s">
        <v>16</v>
      </c>
      <c r="CC1" s="1" t="s">
        <v>17</v>
      </c>
      <c r="CD1" s="1" t="s">
        <v>18</v>
      </c>
      <c r="CE1" s="1" t="s">
        <v>19</v>
      </c>
      <c r="CF1" s="1" t="s">
        <v>20</v>
      </c>
      <c r="CG1" s="1" t="s">
        <v>21</v>
      </c>
      <c r="CH1" s="1" t="s">
        <v>22</v>
      </c>
      <c r="CI1" s="1" t="s">
        <v>23</v>
      </c>
      <c r="CJ1" s="1" t="s">
        <v>24</v>
      </c>
      <c r="CK1" s="1" t="s">
        <v>25</v>
      </c>
      <c r="CL1" s="12" t="s">
        <v>26</v>
      </c>
      <c r="CM1" s="12" t="s">
        <v>170</v>
      </c>
      <c r="CN1" s="12" t="s">
        <v>171</v>
      </c>
      <c r="CO1" s="1" t="s">
        <v>172</v>
      </c>
      <c r="CP1" s="12" t="s">
        <v>173</v>
      </c>
      <c r="CQ1" s="12" t="s">
        <v>177</v>
      </c>
      <c r="CR1" s="12" t="s">
        <v>178</v>
      </c>
      <c r="CS1" s="12" t="s">
        <v>179</v>
      </c>
      <c r="CT1" s="12" t="s">
        <v>180</v>
      </c>
      <c r="CU1" s="12" t="s">
        <v>181</v>
      </c>
      <c r="CV1" s="12" t="s">
        <v>182</v>
      </c>
      <c r="CW1" s="12" t="s">
        <v>184</v>
      </c>
      <c r="CX1" s="12" t="s">
        <v>185</v>
      </c>
      <c r="CY1" s="12" t="s">
        <v>186</v>
      </c>
      <c r="CZ1" s="12" t="s">
        <v>187</v>
      </c>
      <c r="DA1" s="12" t="s">
        <v>188</v>
      </c>
      <c r="DB1" s="12" t="s">
        <v>189</v>
      </c>
      <c r="DC1" s="12" t="s">
        <v>190</v>
      </c>
      <c r="DD1" s="12" t="s">
        <v>191</v>
      </c>
      <c r="DE1" s="12" t="s">
        <v>192</v>
      </c>
      <c r="DF1" s="12" t="s">
        <v>193</v>
      </c>
      <c r="DG1" s="12" t="s">
        <v>199</v>
      </c>
      <c r="DH1" s="12" t="s">
        <v>200</v>
      </c>
      <c r="DI1" s="12" t="s">
        <v>201</v>
      </c>
      <c r="DJ1" s="12" t="s">
        <v>202</v>
      </c>
      <c r="DK1" s="12" t="s">
        <v>203</v>
      </c>
      <c r="DL1" s="12" t="s">
        <v>204</v>
      </c>
      <c r="DM1" s="12" t="s">
        <v>205</v>
      </c>
      <c r="DN1" s="12" t="s">
        <v>206</v>
      </c>
      <c r="DO1" s="12" t="s">
        <v>215</v>
      </c>
      <c r="DP1" s="12" t="s">
        <v>217</v>
      </c>
    </row>
    <row r="2" spans="1:120" ht="10" customHeight="1">
      <c r="A2" s="4" t="s">
        <v>27</v>
      </c>
      <c r="B2" s="32" t="s">
        <v>28</v>
      </c>
      <c r="C2" s="95" t="s">
        <v>1</v>
      </c>
      <c r="D2" s="28" t="s">
        <v>29</v>
      </c>
      <c r="E2" s="26" t="s">
        <v>30</v>
      </c>
      <c r="F2" s="6" t="s">
        <v>209</v>
      </c>
      <c r="G2" s="33"/>
      <c r="H2" s="34"/>
      <c r="I2" s="4" t="s">
        <v>31</v>
      </c>
      <c r="J2" s="125" t="s">
        <v>196</v>
      </c>
      <c r="K2" s="5"/>
      <c r="L2" s="15" t="s">
        <v>32</v>
      </c>
      <c r="M2" s="15" t="s">
        <v>32</v>
      </c>
      <c r="N2" s="6" t="s">
        <v>33</v>
      </c>
      <c r="O2" s="4" t="s">
        <v>34</v>
      </c>
      <c r="P2" s="4" t="s">
        <v>34</v>
      </c>
      <c r="Q2" s="100" t="s">
        <v>213</v>
      </c>
      <c r="R2" s="15" t="s">
        <v>35</v>
      </c>
      <c r="S2" s="5" t="s">
        <v>36</v>
      </c>
      <c r="T2" s="15" t="s">
        <v>36</v>
      </c>
      <c r="U2" s="15" t="s">
        <v>36</v>
      </c>
      <c r="V2" s="15" t="s">
        <v>37</v>
      </c>
      <c r="W2" s="15" t="s">
        <v>38</v>
      </c>
      <c r="X2" s="15" t="s">
        <v>39</v>
      </c>
      <c r="Y2" s="38" t="s">
        <v>39</v>
      </c>
      <c r="Z2" s="36"/>
      <c r="AA2" s="20">
        <f>B3</f>
        <v>23559</v>
      </c>
      <c r="AB2" s="20">
        <f>B4</f>
        <v>24692</v>
      </c>
      <c r="AC2" s="20">
        <f>B5</f>
        <v>25382</v>
      </c>
      <c r="AD2" s="20">
        <f>B6</f>
        <v>25400</v>
      </c>
      <c r="AE2" s="20">
        <f>B7</f>
        <v>25724</v>
      </c>
      <c r="AF2" s="20">
        <f>B8</f>
        <v>25941</v>
      </c>
      <c r="AG2" s="20">
        <f>B9</f>
        <v>27044</v>
      </c>
      <c r="AH2" s="20">
        <f>B10</f>
        <v>28866</v>
      </c>
      <c r="AI2" s="20">
        <f>B11</f>
        <v>34213</v>
      </c>
      <c r="AJ2" s="20">
        <f>B12</f>
        <v>34219</v>
      </c>
      <c r="AK2" s="20">
        <f>B13</f>
        <v>34224</v>
      </c>
      <c r="AL2" s="20">
        <f>B14</f>
        <v>34229</v>
      </c>
      <c r="AM2" s="20">
        <f>B15</f>
        <v>34230</v>
      </c>
      <c r="AN2" s="20">
        <f>B16</f>
        <v>34233</v>
      </c>
      <c r="AO2" s="20">
        <f>B17</f>
        <v>34235</v>
      </c>
      <c r="AP2" s="20">
        <f>B18</f>
        <v>34241</v>
      </c>
      <c r="AQ2" s="20">
        <f>B19</f>
        <v>35700</v>
      </c>
      <c r="AR2" s="20">
        <f>B20</f>
        <v>35704</v>
      </c>
      <c r="AS2" s="20">
        <f>B21</f>
        <v>35706</v>
      </c>
      <c r="AT2" s="20">
        <f>B22</f>
        <v>35707</v>
      </c>
      <c r="AU2" s="61">
        <f>B23</f>
        <v>36343</v>
      </c>
      <c r="AV2" s="61">
        <f>B24</f>
        <v>36347</v>
      </c>
      <c r="AW2" s="61">
        <f>B25</f>
        <v>36348</v>
      </c>
      <c r="AX2" s="61">
        <f>B26</f>
        <v>36349</v>
      </c>
      <c r="AY2" s="61">
        <f>B27</f>
        <v>36350</v>
      </c>
      <c r="AZ2" s="61">
        <f>B28</f>
        <v>36351</v>
      </c>
      <c r="BA2" s="61">
        <f>B29</f>
        <v>36354</v>
      </c>
      <c r="BB2" s="61">
        <f>B30</f>
        <v>36355</v>
      </c>
      <c r="BC2" s="61">
        <f>B31</f>
        <v>36356</v>
      </c>
      <c r="BD2" s="61">
        <f>B32</f>
        <v>36357</v>
      </c>
      <c r="BE2" s="61">
        <f>B33</f>
        <v>36358</v>
      </c>
      <c r="BF2" s="61">
        <f>B34</f>
        <v>36361</v>
      </c>
      <c r="BG2" s="61">
        <f>B35</f>
        <v>36362</v>
      </c>
      <c r="BH2" s="61">
        <f>B36</f>
        <v>36363</v>
      </c>
      <c r="BI2" s="61">
        <f>B37</f>
        <v>36364</v>
      </c>
      <c r="BJ2" s="61">
        <f>B38</f>
        <v>36365</v>
      </c>
      <c r="BK2" s="61">
        <f>B39</f>
        <v>36368</v>
      </c>
      <c r="BL2" s="61">
        <f>B40</f>
        <v>36369</v>
      </c>
      <c r="BM2" s="61">
        <f>B41</f>
        <v>36370</v>
      </c>
      <c r="BN2" s="61">
        <f>B42</f>
        <v>36372</v>
      </c>
      <c r="BO2" s="61">
        <f>B43</f>
        <v>36375</v>
      </c>
      <c r="BP2" s="61">
        <f>B44</f>
        <v>36376</v>
      </c>
      <c r="BQ2" s="61">
        <f>B45</f>
        <v>36377</v>
      </c>
      <c r="BR2" s="61">
        <f>B46</f>
        <v>36378</v>
      </c>
      <c r="BS2" s="61">
        <f>B47</f>
        <v>38006</v>
      </c>
      <c r="BT2" s="61">
        <f>B49</f>
        <v>39082</v>
      </c>
      <c r="BU2" s="61"/>
      <c r="BW2" s="76">
        <f>F3</f>
        <v>3113.9549218031279</v>
      </c>
      <c r="BX2" s="76">
        <f>F4</f>
        <v>1889.8270469181234</v>
      </c>
      <c r="BY2" s="76">
        <f>F5</f>
        <v>33.25</v>
      </c>
      <c r="BZ2" s="76">
        <f>F6</f>
        <v>845.33394664213438</v>
      </c>
      <c r="CA2" s="76">
        <f>F7</f>
        <v>375.63017479300828</v>
      </c>
      <c r="CB2" s="76">
        <f>F8</f>
        <v>1261.8336347197107</v>
      </c>
      <c r="CC2" s="76">
        <f>F9</f>
        <v>4382.92</v>
      </c>
      <c r="CD2" s="76">
        <f>F10</f>
        <v>4519.042992261393</v>
      </c>
      <c r="CE2" s="76">
        <f>F11</f>
        <v>49.991401547721409</v>
      </c>
      <c r="CF2" s="76">
        <f>F12</f>
        <v>31.081967213114755</v>
      </c>
      <c r="CG2" s="76">
        <f>F13</f>
        <v>44.626748251748253</v>
      </c>
      <c r="CH2" s="76">
        <f>F14</f>
        <v>20.86013986013986</v>
      </c>
      <c r="CI2" s="76">
        <f>F15</f>
        <v>24.447552447552447</v>
      </c>
      <c r="CJ2" s="76">
        <f>F16</f>
        <v>55.189685314685313</v>
      </c>
      <c r="CK2" s="76">
        <f>F17</f>
        <v>40.092657342657347</v>
      </c>
      <c r="CL2" s="77">
        <f>F18</f>
        <v>1927.2140439932318</v>
      </c>
      <c r="CM2" s="77">
        <f>F19</f>
        <v>19.93006993006993</v>
      </c>
      <c r="CN2" s="77">
        <f>F20</f>
        <v>15.206429780033842</v>
      </c>
      <c r="CO2" s="76">
        <f>F21</f>
        <v>14.692047377326565</v>
      </c>
      <c r="CP2" s="77">
        <f>F22</f>
        <v>906.66328257191208</v>
      </c>
      <c r="CQ2" s="77">
        <f>F23</f>
        <v>10.16165090283749</v>
      </c>
      <c r="CR2" s="77">
        <f>F24</f>
        <v>22.761421319796955</v>
      </c>
      <c r="CS2" s="77">
        <f>F25</f>
        <v>20.414551607445009</v>
      </c>
      <c r="CT2" s="77">
        <f>F26</f>
        <v>24.593908629441625</v>
      </c>
      <c r="CU2" s="77">
        <f>F27</f>
        <v>23.661590524534688</v>
      </c>
      <c r="CV2" s="77">
        <f>F28</f>
        <v>24.175972927241965</v>
      </c>
      <c r="CW2" s="77">
        <f>F29</f>
        <v>24.947546531302876</v>
      </c>
      <c r="CX2" s="77">
        <f>F30</f>
        <v>24.304568527918782</v>
      </c>
      <c r="CY2" s="77">
        <f>F31</f>
        <v>24.522325189553495</v>
      </c>
      <c r="CZ2" s="77">
        <f>F32</f>
        <v>17.36040609137056</v>
      </c>
      <c r="DA2" s="77">
        <f>F33</f>
        <v>21.218274111675129</v>
      </c>
      <c r="DB2" s="77">
        <f>F34</f>
        <v>20.896785109983078</v>
      </c>
      <c r="DC2" s="77">
        <f>F35</f>
        <v>17.681895093062607</v>
      </c>
      <c r="DD2" s="77">
        <f>F36</f>
        <v>24.143824027072757</v>
      </c>
      <c r="DE2" s="77">
        <f>F37</f>
        <v>24.947546531302876</v>
      </c>
      <c r="DF2" s="77">
        <f>F38</f>
        <v>25.076142131979697</v>
      </c>
      <c r="DG2" s="77">
        <f>F39</f>
        <v>24.192047377326567</v>
      </c>
      <c r="DH2" s="77">
        <f>F40</f>
        <v>21.459390862944161</v>
      </c>
      <c r="DI2" s="77">
        <f>F41</f>
        <v>25.413705583756347</v>
      </c>
      <c r="DJ2" s="77">
        <f>F42</f>
        <v>23.21150592216582</v>
      </c>
      <c r="DK2" s="77">
        <f>F43</f>
        <v>26.603214890016922</v>
      </c>
      <c r="DL2" s="77">
        <f>F44</f>
        <v>24.159898477157363</v>
      </c>
      <c r="DM2" s="77">
        <f>F45</f>
        <v>24.304568527918782</v>
      </c>
      <c r="DN2" s="77">
        <f>F46</f>
        <v>2331.6211490424648</v>
      </c>
      <c r="DO2" s="77">
        <f>F47</f>
        <v>316.15228426395942</v>
      </c>
      <c r="DP2" s="77">
        <f>F48</f>
        <v>2616.1101582014944</v>
      </c>
    </row>
    <row r="3" spans="1:120" s="8" customFormat="1" ht="10" customHeight="1">
      <c r="A3" s="41">
        <v>1</v>
      </c>
      <c r="B3" s="87">
        <v>23559</v>
      </c>
      <c r="C3" s="88">
        <v>0</v>
      </c>
      <c r="D3" s="40">
        <f>$AA$73</f>
        <v>57.210526315789473</v>
      </c>
      <c r="E3" s="63">
        <f t="shared" ref="E3:E17" si="0">C4-C3</f>
        <v>178151</v>
      </c>
      <c r="F3" s="71">
        <f t="shared" ref="F3:F47" si="1">E3/D3</f>
        <v>3113.9549218031279</v>
      </c>
      <c r="G3" s="18"/>
      <c r="H3" s="64"/>
      <c r="I3" s="9">
        <v>277</v>
      </c>
      <c r="J3" s="126"/>
      <c r="K3" s="8">
        <v>1968</v>
      </c>
      <c r="L3" s="16">
        <v>89</v>
      </c>
      <c r="M3" s="16">
        <v>18</v>
      </c>
      <c r="N3" s="31">
        <f t="shared" ref="N3:N34" si="2">M3/38</f>
        <v>0.47368421052631576</v>
      </c>
      <c r="O3" s="101">
        <f>SUM(BW3:DP3)</f>
        <v>10451.382225875794</v>
      </c>
      <c r="P3" s="132">
        <f>O3/1000/24</f>
        <v>0.43547425941149137</v>
      </c>
      <c r="Q3" s="72">
        <f>O3/250</f>
        <v>41.805528903503173</v>
      </c>
      <c r="R3" s="18">
        <f>0.000052*O3</f>
        <v>0.54347187574554123</v>
      </c>
      <c r="S3" s="18">
        <f>1.3*(1-EXP(-0.00000228*O3))</f>
        <v>3.0611722725059964E-2</v>
      </c>
      <c r="T3" s="16">
        <f t="shared" ref="T3:T34" si="3">L3-R3*0.87-S3</f>
        <v>88.496567745376325</v>
      </c>
      <c r="U3" s="16">
        <f>M3-R3</f>
        <v>17.456528124254458</v>
      </c>
      <c r="V3" s="16">
        <f>IF(BT3&gt;0,T3,0)</f>
        <v>88.496567745376325</v>
      </c>
      <c r="W3" s="16">
        <f>IF(BT3&gt;0,U3,0)</f>
        <v>17.456528124254458</v>
      </c>
      <c r="X3" s="16">
        <f>IF(BT3=0,T3,0)</f>
        <v>0</v>
      </c>
      <c r="Y3" s="35">
        <f>IF(BT3=0,U3,0)</f>
        <v>0</v>
      </c>
      <c r="Z3" s="16"/>
      <c r="AA3" s="9" t="s">
        <v>40</v>
      </c>
      <c r="AB3" s="9" t="s">
        <v>40</v>
      </c>
      <c r="AC3" s="9" t="s">
        <v>41</v>
      </c>
      <c r="AD3" s="9" t="s">
        <v>40</v>
      </c>
      <c r="AE3" s="9" t="s">
        <v>40</v>
      </c>
      <c r="AF3" s="9" t="s">
        <v>42</v>
      </c>
      <c r="AG3" s="9" t="s">
        <v>42</v>
      </c>
      <c r="AH3" s="9" t="s">
        <v>43</v>
      </c>
      <c r="AI3" s="9" t="s">
        <v>43</v>
      </c>
      <c r="AJ3" s="9"/>
      <c r="AK3" s="9" t="s">
        <v>44</v>
      </c>
      <c r="AL3" s="9" t="s">
        <v>44</v>
      </c>
      <c r="AM3" s="9" t="s">
        <v>44</v>
      </c>
      <c r="AN3" s="9" t="s">
        <v>44</v>
      </c>
      <c r="AO3" s="9" t="s">
        <v>44</v>
      </c>
      <c r="AP3" s="23" t="s">
        <v>45</v>
      </c>
      <c r="AQ3" s="23" t="s">
        <v>45</v>
      </c>
      <c r="AR3" s="23" t="s">
        <v>45</v>
      </c>
      <c r="AS3" s="23" t="s">
        <v>45</v>
      </c>
      <c r="AT3" s="41" t="s">
        <v>45</v>
      </c>
      <c r="AU3" s="41" t="s">
        <v>45</v>
      </c>
      <c r="AV3" s="41" t="s">
        <v>45</v>
      </c>
      <c r="AW3" s="41" t="s">
        <v>45</v>
      </c>
      <c r="AX3" s="41" t="s">
        <v>45</v>
      </c>
      <c r="AY3" s="41" t="s">
        <v>45</v>
      </c>
      <c r="AZ3" s="41" t="s">
        <v>45</v>
      </c>
      <c r="BA3" s="41" t="s">
        <v>45</v>
      </c>
      <c r="BB3" s="41" t="s">
        <v>45</v>
      </c>
      <c r="BC3" s="41" t="s">
        <v>45</v>
      </c>
      <c r="BD3" s="41" t="s">
        <v>45</v>
      </c>
      <c r="BE3" s="41" t="s">
        <v>45</v>
      </c>
      <c r="BF3" s="41" t="s">
        <v>45</v>
      </c>
      <c r="BG3" s="41" t="s">
        <v>45</v>
      </c>
      <c r="BH3" s="41" t="s">
        <v>45</v>
      </c>
      <c r="BI3" s="41" t="s">
        <v>45</v>
      </c>
      <c r="BJ3" s="41" t="s">
        <v>45</v>
      </c>
      <c r="BK3" s="41" t="s">
        <v>45</v>
      </c>
      <c r="BL3" s="41" t="s">
        <v>45</v>
      </c>
      <c r="BM3" s="41" t="s">
        <v>45</v>
      </c>
      <c r="BN3" s="41" t="s">
        <v>45</v>
      </c>
      <c r="BO3" s="41" t="s">
        <v>45</v>
      </c>
      <c r="BP3" s="41" t="s">
        <v>45</v>
      </c>
      <c r="BQ3" s="41" t="s">
        <v>45</v>
      </c>
      <c r="BR3" s="41" t="s">
        <v>45</v>
      </c>
      <c r="BS3" s="41" t="s">
        <v>45</v>
      </c>
      <c r="BT3" s="41" t="s">
        <v>45</v>
      </c>
      <c r="BU3" s="41"/>
      <c r="BV3" s="51">
        <f>I3</f>
        <v>277</v>
      </c>
      <c r="BW3" s="78">
        <f t="shared" ref="BW3:DP3" si="4">IF(AA3="",0,$N3*BW$2*VLOOKUP(LEFT(AA3),$B$62:$C$66,2))</f>
        <v>1284.2359828426863</v>
      </c>
      <c r="BX3" s="73">
        <f t="shared" si="4"/>
        <v>779.38954029438833</v>
      </c>
      <c r="BY3" s="73">
        <f t="shared" si="4"/>
        <v>13.86</v>
      </c>
      <c r="BZ3" s="73">
        <f t="shared" si="4"/>
        <v>348.62684241030365</v>
      </c>
      <c r="CA3" s="73">
        <f t="shared" si="4"/>
        <v>154.9148265869365</v>
      </c>
      <c r="CB3" s="73">
        <f t="shared" si="4"/>
        <v>520.39679403254968</v>
      </c>
      <c r="CC3" s="73">
        <f t="shared" si="4"/>
        <v>1807.5738779999999</v>
      </c>
      <c r="CD3" s="73">
        <f t="shared" si="4"/>
        <v>1863.7127911006019</v>
      </c>
      <c r="CE3" s="73">
        <f t="shared" si="4"/>
        <v>20.617111779879618</v>
      </c>
      <c r="CF3" s="73">
        <f t="shared" si="4"/>
        <v>0</v>
      </c>
      <c r="CG3" s="73">
        <f t="shared" si="4"/>
        <v>20.079922814685315</v>
      </c>
      <c r="CH3" s="73">
        <f t="shared" si="4"/>
        <v>9.3860748251748234</v>
      </c>
      <c r="CI3" s="73">
        <f t="shared" si="4"/>
        <v>11.000240559440559</v>
      </c>
      <c r="CJ3" s="73">
        <f t="shared" si="4"/>
        <v>24.832744143356642</v>
      </c>
      <c r="CK3" s="73">
        <f t="shared" si="4"/>
        <v>18.039796678321679</v>
      </c>
      <c r="CL3" s="73">
        <f t="shared" si="4"/>
        <v>794.80842982233503</v>
      </c>
      <c r="CM3" s="73">
        <f t="shared" si="4"/>
        <v>8.2194230769230767</v>
      </c>
      <c r="CN3" s="73">
        <f t="shared" si="4"/>
        <v>6.2713317258883245</v>
      </c>
      <c r="CO3" s="73">
        <f t="shared" si="4"/>
        <v>6.0591936548223355</v>
      </c>
      <c r="CP3" s="79">
        <f t="shared" si="4"/>
        <v>373.91986751269036</v>
      </c>
      <c r="CQ3" s="79">
        <f t="shared" si="4"/>
        <v>4.1907985382631123</v>
      </c>
      <c r="CR3" s="79">
        <f t="shared" si="4"/>
        <v>9.3871096446700513</v>
      </c>
      <c r="CS3" s="79">
        <f t="shared" si="4"/>
        <v>8.4192296954314738</v>
      </c>
      <c r="CT3" s="79">
        <f t="shared" si="4"/>
        <v>10.142851522842641</v>
      </c>
      <c r="CU3" s="79">
        <f t="shared" si="4"/>
        <v>9.7583512690355327</v>
      </c>
      <c r="CV3" s="79">
        <f t="shared" si="4"/>
        <v>9.9704893401015244</v>
      </c>
      <c r="CW3" s="79">
        <f t="shared" si="4"/>
        <v>10.288696446700508</v>
      </c>
      <c r="CX3" s="79">
        <f t="shared" si="4"/>
        <v>10.023523857868021</v>
      </c>
      <c r="CY3" s="79">
        <f t="shared" si="4"/>
        <v>10.113329570345408</v>
      </c>
      <c r="CZ3" s="79">
        <f t="shared" si="4"/>
        <v>7.159659898477158</v>
      </c>
      <c r="DA3" s="79">
        <f t="shared" si="4"/>
        <v>8.7506954314720815</v>
      </c>
      <c r="DB3" s="79">
        <f t="shared" si="4"/>
        <v>8.6181091370558374</v>
      </c>
      <c r="DC3" s="79">
        <f t="shared" si="4"/>
        <v>7.2922461928934021</v>
      </c>
      <c r="DD3" s="79">
        <f t="shared" si="4"/>
        <v>9.9572307106598981</v>
      </c>
      <c r="DE3" s="79">
        <f t="shared" si="4"/>
        <v>10.288696446700508</v>
      </c>
      <c r="DF3" s="79">
        <f t="shared" si="4"/>
        <v>10.341730964467006</v>
      </c>
      <c r="DG3" s="79">
        <f t="shared" si="4"/>
        <v>9.9771186548223358</v>
      </c>
      <c r="DH3" s="79">
        <f t="shared" si="4"/>
        <v>8.8501351522842633</v>
      </c>
      <c r="DI3" s="79">
        <f t="shared" si="4"/>
        <v>10.480946573604061</v>
      </c>
      <c r="DJ3" s="79">
        <f t="shared" si="4"/>
        <v>9.572730456852792</v>
      </c>
      <c r="DK3" s="79">
        <f t="shared" si="4"/>
        <v>10.971515862944164</v>
      </c>
      <c r="DL3" s="79">
        <f t="shared" si="4"/>
        <v>9.9638600253807112</v>
      </c>
      <c r="DM3" s="79">
        <f t="shared" si="4"/>
        <v>10.023523857868021</v>
      </c>
      <c r="DN3" s="79">
        <f t="shared" si="4"/>
        <v>961.59124109075765</v>
      </c>
      <c r="DO3" s="79">
        <f t="shared" si="4"/>
        <v>130.385361928934</v>
      </c>
      <c r="DP3" s="79">
        <f t="shared" si="4"/>
        <v>1078.9182517443778</v>
      </c>
    </row>
    <row r="4" spans="1:120" s="8" customFormat="1" ht="10" customHeight="1">
      <c r="A4" s="9">
        <f t="shared" ref="A4:A18" si="5">A3+1</f>
        <v>2</v>
      </c>
      <c r="B4" s="61">
        <v>24692</v>
      </c>
      <c r="C4" s="89">
        <v>178151</v>
      </c>
      <c r="D4" s="29">
        <f>$AB$73</f>
        <v>57.210526315789473</v>
      </c>
      <c r="E4" s="62">
        <f t="shared" si="0"/>
        <v>108118</v>
      </c>
      <c r="F4" s="72">
        <f t="shared" si="1"/>
        <v>1889.8270469181234</v>
      </c>
      <c r="G4" s="18"/>
      <c r="H4" s="64"/>
      <c r="I4" s="9">
        <v>1471</v>
      </c>
      <c r="J4" s="126"/>
      <c r="K4" s="8">
        <v>1968</v>
      </c>
      <c r="L4" s="16">
        <v>139</v>
      </c>
      <c r="M4" s="16">
        <v>28</v>
      </c>
      <c r="N4" s="31">
        <f t="shared" si="2"/>
        <v>0.73684210526315785</v>
      </c>
      <c r="O4" s="101">
        <f>SUM(BW4:DP4)</f>
        <v>16276.252619809076</v>
      </c>
      <c r="P4" s="132">
        <f t="shared" ref="P4:P67" si="6">O4/1000/24</f>
        <v>0.67817719249204478</v>
      </c>
      <c r="Q4" s="72">
        <f t="shared" ref="Q4:Q67" si="7">O4/250</f>
        <v>65.105010479236299</v>
      </c>
      <c r="R4" s="18">
        <f t="shared" ref="R4:R67" si="8">0.000052*O4</f>
        <v>0.84636513623007192</v>
      </c>
      <c r="S4" s="18">
        <f t="shared" ref="S4:S67" si="9">1.3*(1-EXP(-0.00000228*O4))</f>
        <v>4.7358641740592899E-2</v>
      </c>
      <c r="T4" s="16">
        <f t="shared" si="3"/>
        <v>138.21630368973925</v>
      </c>
      <c r="U4" s="16">
        <f>M4-R4</f>
        <v>27.153634863769927</v>
      </c>
      <c r="V4" s="16">
        <f t="shared" ref="V4:V67" si="10">IF(BT4&gt;0,T4,0)</f>
        <v>138.21630368973925</v>
      </c>
      <c r="W4" s="16">
        <f t="shared" ref="W4:W67" si="11">IF(BT4&gt;0,U4,0)</f>
        <v>27.153634863769927</v>
      </c>
      <c r="X4" s="16">
        <f t="shared" ref="X4:X67" si="12">IF(BT4=0,T4,0)</f>
        <v>0</v>
      </c>
      <c r="Y4" s="35">
        <f t="shared" ref="Y4:Y67" si="13">IF(BT4=0,U4,0)</f>
        <v>0</v>
      </c>
      <c r="Z4" s="16"/>
      <c r="AA4" s="9" t="s">
        <v>46</v>
      </c>
      <c r="AB4" s="9" t="s">
        <v>46</v>
      </c>
      <c r="AC4" s="9" t="s">
        <v>46</v>
      </c>
      <c r="AD4" s="9" t="s">
        <v>46</v>
      </c>
      <c r="AE4" s="9" t="s">
        <v>46</v>
      </c>
      <c r="AF4" s="9" t="s">
        <v>47</v>
      </c>
      <c r="AG4" s="9" t="s">
        <v>47</v>
      </c>
      <c r="AH4" s="9" t="s">
        <v>47</v>
      </c>
      <c r="AI4" s="9" t="s">
        <v>47</v>
      </c>
      <c r="AJ4" s="9"/>
      <c r="AK4" s="9" t="s">
        <v>48</v>
      </c>
      <c r="AL4" s="9" t="s">
        <v>48</v>
      </c>
      <c r="AM4" s="9" t="s">
        <v>48</v>
      </c>
      <c r="AN4" s="9" t="s">
        <v>48</v>
      </c>
      <c r="AO4" s="9" t="s">
        <v>48</v>
      </c>
      <c r="AP4" s="13" t="s">
        <v>48</v>
      </c>
      <c r="AQ4" s="13" t="s">
        <v>48</v>
      </c>
      <c r="AR4" s="13" t="s">
        <v>48</v>
      </c>
      <c r="AS4" s="13" t="s">
        <v>48</v>
      </c>
      <c r="AT4" s="9" t="s">
        <v>48</v>
      </c>
      <c r="AU4" s="9" t="s">
        <v>48</v>
      </c>
      <c r="AV4" s="9" t="s">
        <v>48</v>
      </c>
      <c r="AW4" s="9" t="s">
        <v>48</v>
      </c>
      <c r="AX4" s="9" t="s">
        <v>48</v>
      </c>
      <c r="AY4" s="9" t="s">
        <v>48</v>
      </c>
      <c r="AZ4" s="9" t="s">
        <v>48</v>
      </c>
      <c r="BA4" s="9" t="s">
        <v>48</v>
      </c>
      <c r="BB4" s="9" t="s">
        <v>48</v>
      </c>
      <c r="BC4" s="9"/>
      <c r="BD4" s="9" t="s">
        <v>160</v>
      </c>
      <c r="BE4" s="9" t="s">
        <v>160</v>
      </c>
      <c r="BF4" s="9" t="s">
        <v>160</v>
      </c>
      <c r="BG4" s="9" t="s">
        <v>160</v>
      </c>
      <c r="BH4" s="9" t="s">
        <v>160</v>
      </c>
      <c r="BI4" s="9" t="s">
        <v>160</v>
      </c>
      <c r="BJ4" s="9" t="s">
        <v>160</v>
      </c>
      <c r="BK4" s="9" t="s">
        <v>160</v>
      </c>
      <c r="BL4" s="9" t="s">
        <v>160</v>
      </c>
      <c r="BM4" s="9" t="s">
        <v>160</v>
      </c>
      <c r="BN4" s="9" t="s">
        <v>160</v>
      </c>
      <c r="BO4" s="9" t="s">
        <v>160</v>
      </c>
      <c r="BP4" s="9" t="s">
        <v>160</v>
      </c>
      <c r="BQ4" s="9" t="s">
        <v>160</v>
      </c>
      <c r="BR4" s="9" t="s">
        <v>43</v>
      </c>
      <c r="BS4" s="9" t="s">
        <v>43</v>
      </c>
      <c r="BT4" s="9" t="s">
        <v>43</v>
      </c>
      <c r="BU4" s="9"/>
      <c r="BV4" s="52">
        <f t="shared" ref="BV4:BV67" si="14">I4</f>
        <v>1471</v>
      </c>
      <c r="BW4" s="78">
        <f t="shared" ref="BW4:BW35" si="15">IF(AA4="",0,N4*$BW$2*VLOOKUP(LEFT(AA4),$B$62:$C$66,2))</f>
        <v>2019.1539282428703</v>
      </c>
      <c r="BX4" s="73">
        <f t="shared" ref="BX4:BX35" si="16">IF(AB4="",0,$N4*BX$2*VLOOKUP(LEFT(AB4),$B$62:$C$66,2))</f>
        <v>1225.4036430542778</v>
      </c>
      <c r="BY4" s="73">
        <f t="shared" ref="BY4:BY35" si="17">IF(AC4="",0,$N4*BY$2*VLOOKUP(LEFT(AC4),$B$62:$C$66,2))</f>
        <v>21.56</v>
      </c>
      <c r="BZ4" s="73">
        <f t="shared" ref="BZ4:BZ35" si="18">IF(AD4="",0,$N4*BZ$2*VLOOKUP(LEFT(AD4),$B$62:$C$66,2))</f>
        <v>548.13232750689974</v>
      </c>
      <c r="CA4" s="73">
        <f t="shared" ref="CA4:CA35" si="19">IF(AE4="",0,$N4*CA$2*VLOOKUP(LEFT(AE4),$B$62:$C$66,2))</f>
        <v>243.56651333946638</v>
      </c>
      <c r="CB4" s="73">
        <f t="shared" ref="CB4:CB35" si="20">IF(AF4="",0,$N4*CB$2*VLOOKUP(LEFT(AF4),$B$62:$C$66,2))</f>
        <v>809.50612405063293</v>
      </c>
      <c r="CC4" s="73">
        <f t="shared" ref="CC4:CC35" si="21">IF(AG4="",0,$N4*CC$2*VLOOKUP(LEFT(AG4),$B$62:$C$66,2))</f>
        <v>2811.7815880000003</v>
      </c>
      <c r="CD4" s="73">
        <f t="shared" ref="CD4:CD35" si="22">IF(AH4="",0,$N4*CD$2*VLOOKUP(LEFT(AH4),$B$62:$C$66,2))</f>
        <v>2899.1087861564915</v>
      </c>
      <c r="CE4" s="73">
        <f t="shared" ref="CE4:CE35" si="23">IF(AI4="",0,$N4*CE$2*VLOOKUP(LEFT(AI4),$B$62:$C$66,2))</f>
        <v>32.071062768701637</v>
      </c>
      <c r="CF4" s="73">
        <f t="shared" ref="CF4:CF35" si="24">IF(AJ4="",0,$N4*CF$2*VLOOKUP(LEFT(AJ4),$B$62:$C$66,2))</f>
        <v>0</v>
      </c>
      <c r="CG4" s="73">
        <f t="shared" ref="CG4:CG35" si="25">IF(AK4="",0,$N4*CG$2*VLOOKUP(LEFT(AK4),$B$62:$C$66,2))</f>
        <v>28.62946826923077</v>
      </c>
      <c r="CH4" s="73">
        <f t="shared" ref="CH4:CH35" si="26">IF(AL4="",0,$N4*CH$2*VLOOKUP(LEFT(AL4),$B$62:$C$66,2))</f>
        <v>13.382438461538461</v>
      </c>
      <c r="CI4" s="73">
        <f t="shared" ref="CI4:CI35" si="27">IF(AM4="",0,$N4*CI$2*VLOOKUP(LEFT(AM4),$B$62:$C$66,2))</f>
        <v>15.683876923076923</v>
      </c>
      <c r="CJ4" s="73">
        <f t="shared" ref="CJ4:CJ35" si="28">IF(AN4="",0,$N4*CJ$2*VLOOKUP(LEFT(AN4),$B$62:$C$66,2))</f>
        <v>35.405925961538458</v>
      </c>
      <c r="CK4" s="73">
        <f t="shared" ref="CK4:CK35" si="29">IF(AO4="",0,$N4*CK$2*VLOOKUP(LEFT(AO4),$B$62:$C$66,2))</f>
        <v>25.720705769230772</v>
      </c>
      <c r="CL4" s="73">
        <f t="shared" ref="CL4:CL35" si="30">IF(AP4="",0,$N4*CL$2*VLOOKUP(LEFT(AP4),$B$62:$C$66,2))</f>
        <v>1236.3686686125211</v>
      </c>
      <c r="CM4" s="73">
        <f t="shared" ref="CM4:CM35" si="31">IF(AQ4="",0,$N4*CM$2*VLOOKUP(LEFT(AQ4),$B$62:$C$66,2))</f>
        <v>12.785769230769231</v>
      </c>
      <c r="CN4" s="73">
        <f t="shared" ref="CN4:CN35" si="32">IF(AR4="",0,$N4*CN$2*VLOOKUP(LEFT(AR4),$B$62:$C$66,2))</f>
        <v>9.7554049069373949</v>
      </c>
      <c r="CO4" s="73">
        <f t="shared" ref="CO4:CO35" si="33">IF(AS4="",0,$N4*CO$2*VLOOKUP(LEFT(AS4),$B$62:$C$66,2))</f>
        <v>9.4254123519458535</v>
      </c>
      <c r="CP4" s="80">
        <f t="shared" ref="CP4:CP35" si="34">IF(AT4="",0,$N4*CP$2*VLOOKUP(LEFT(AT4),$B$62:$C$66,2))</f>
        <v>581.65312724196281</v>
      </c>
      <c r="CQ4" s="80">
        <f t="shared" ref="CQ4:CQ35" si="35">IF(AU4="",0,$N4*CQ$2*VLOOKUP(LEFT(AU4),$B$62:$C$66,2))</f>
        <v>6.5190199484092863</v>
      </c>
      <c r="CR4" s="80">
        <f t="shared" ref="CR4:CR35" si="36">IF(AV4="",0,$N4*CR$2*VLOOKUP(LEFT(AV4),$B$62:$C$66,2))</f>
        <v>14.602170558375636</v>
      </c>
      <c r="CS4" s="80">
        <f t="shared" ref="CS4:CS35" si="37">IF(AW4="",0,$N4*CS$2*VLOOKUP(LEFT(AW4),$B$62:$C$66,2))</f>
        <v>13.096579526226735</v>
      </c>
      <c r="CT4" s="80">
        <f t="shared" ref="CT4:CT35" si="38">IF(AX4="",0,$N4*CT$2*VLOOKUP(LEFT(AX4),$B$62:$C$66,2))</f>
        <v>15.777769035532994</v>
      </c>
      <c r="CU4" s="80">
        <f t="shared" ref="CU4:CU35" si="39">IF(AY4="",0,$N4*CU$2*VLOOKUP(LEFT(AY4),$B$62:$C$66,2))</f>
        <v>15.17965752961083</v>
      </c>
      <c r="CV4" s="80">
        <f t="shared" ref="CV4:CV35" si="40">IF(AZ4="",0,$N4*CV$2*VLOOKUP(LEFT(AZ4),$B$62:$C$66,2))</f>
        <v>15.50965008460237</v>
      </c>
      <c r="CW4" s="80">
        <f t="shared" ref="CW4:CW35" si="41">IF(BA4="",0,$N4*CW$2*VLOOKUP(LEFT(BA4),$B$62:$C$66,2))</f>
        <v>16.004638917089679</v>
      </c>
      <c r="CX4" s="80">
        <f t="shared" ref="CX4:CX35" si="42">IF(BB4="",0,$N4*CX$2*VLOOKUP(LEFT(BB4),$B$62:$C$66,2))</f>
        <v>15.592148223350252</v>
      </c>
      <c r="CY4" s="80">
        <f t="shared" ref="CY4:CY35" si="43">IF(BC4="",0,$N4*CY$2*VLOOKUP(LEFT(BC4),$B$62:$C$66,2))</f>
        <v>0</v>
      </c>
      <c r="CZ4" s="80">
        <f t="shared" ref="CZ4:CZ35" si="44">IF(BD4="",0,$N4*CZ$2*VLOOKUP(LEFT(BD4),$B$62:$C$66,2))</f>
        <v>11.256852791878172</v>
      </c>
      <c r="DA4" s="80">
        <f t="shared" ref="DA4:DA35" si="45">IF(BE4="",0,$N4*DA$2*VLOOKUP(LEFT(BE4),$B$62:$C$66,2))</f>
        <v>13.758375634517767</v>
      </c>
      <c r="DB4" s="80">
        <f t="shared" ref="DB4:DB35" si="46">IF(BF4="",0,$N4*DB$2*VLOOKUP(LEFT(BF4),$B$62:$C$66,2))</f>
        <v>13.549915397631132</v>
      </c>
      <c r="DC4" s="80">
        <f t="shared" ref="DC4:DC35" si="47">IF(BG4="",0,$N4*DC$2*VLOOKUP(LEFT(BG4),$B$62:$C$66,2))</f>
        <v>11.465313028764806</v>
      </c>
      <c r="DD4" s="80">
        <f t="shared" ref="DD4:DD35" si="48">IF(BH4="",0,$N4*DD$2*VLOOKUP(LEFT(BH4),$B$62:$C$66,2))</f>
        <v>15.655363790186124</v>
      </c>
      <c r="DE4" s="80">
        <f t="shared" ref="DE4:DE35" si="49">IF(BI4="",0,$N4*DE$2*VLOOKUP(LEFT(BI4),$B$62:$C$66,2))</f>
        <v>16.176514382402704</v>
      </c>
      <c r="DF4" s="80">
        <f t="shared" ref="DF4:DF35" si="50">IF(BJ4="",0,$N4*DF$2*VLOOKUP(LEFT(BJ4),$B$62:$C$66,2))</f>
        <v>16.25989847715736</v>
      </c>
      <c r="DG4" s="80">
        <f t="shared" ref="DG4:DG35" si="51">IF(BK4="",0,$N4*DG$2*VLOOKUP(LEFT(BK4),$B$62:$C$66,2))</f>
        <v>15.686632825719121</v>
      </c>
      <c r="DH4" s="80">
        <f t="shared" ref="DH4:DH35" si="52">IF(BL4="",0,$N4*DH$2*VLOOKUP(LEFT(BL4),$B$62:$C$66,2))</f>
        <v>13.91472081218274</v>
      </c>
      <c r="DI4" s="80">
        <f t="shared" ref="DI4:DI35" si="53">IF(BM4="",0,$N4*DI$2*VLOOKUP(LEFT(BM4),$B$62:$C$66,2))</f>
        <v>16.478781725888325</v>
      </c>
      <c r="DJ4" s="80">
        <f t="shared" ref="DJ4:DJ35" si="54">IF(BN4="",0,$N4*DJ$2*VLOOKUP(LEFT(BN4),$B$62:$C$66,2))</f>
        <v>15.050829103214888</v>
      </c>
      <c r="DK4" s="80">
        <f t="shared" ref="DK4:DK35" si="55">IF(BO4="",0,$N4*DK$2*VLOOKUP(LEFT(BO4),$B$62:$C$66,2))</f>
        <v>17.250084602368865</v>
      </c>
      <c r="DL4" s="80">
        <f t="shared" ref="DL4:DL35" si="56">IF(BP4="",0,$N4*DL$2*VLOOKUP(LEFT(BP4),$B$62:$C$66,2))</f>
        <v>15.665786802030459</v>
      </c>
      <c r="DM4" s="80">
        <f t="shared" ref="DM4:DM35" si="57">IF(BQ4="",0,$N4*DM$2*VLOOKUP(LEFT(BQ4),$B$62:$C$66,2))</f>
        <v>15.759593908629439</v>
      </c>
      <c r="DN4" s="80">
        <f t="shared" ref="DN4:DN35" si="58">IF(BR4="",0,$N4*DN$2*VLOOKUP(LEFT(BR4),$B$62:$C$66,2))</f>
        <v>1495.8085972522899</v>
      </c>
      <c r="DO4" s="80">
        <f t="shared" ref="DO4:DO35" si="59">IF(BS4="",0,$N4*DO$2*VLOOKUP(LEFT(BS4),$B$62:$C$66,2))</f>
        <v>202.82167411167515</v>
      </c>
      <c r="DP4" s="80">
        <f t="shared" ref="DP4:DP35" si="60">IF(BT4="",0,$N4*DP$2*VLOOKUP(LEFT(BT4),$B$62:$C$66,2))</f>
        <v>1678.3172804912545</v>
      </c>
    </row>
    <row r="5" spans="1:120" s="8" customFormat="1" ht="10" customHeight="1">
      <c r="A5" s="9">
        <f t="shared" si="5"/>
        <v>3</v>
      </c>
      <c r="B5" s="61">
        <v>25382</v>
      </c>
      <c r="C5" s="62">
        <v>286269</v>
      </c>
      <c r="D5" s="30">
        <f>$AC$73</f>
        <v>56.210526315789473</v>
      </c>
      <c r="E5" s="62">
        <f t="shared" si="0"/>
        <v>1869</v>
      </c>
      <c r="F5" s="72">
        <f t="shared" si="1"/>
        <v>33.25</v>
      </c>
      <c r="G5" s="18"/>
      <c r="H5" s="64"/>
      <c r="I5" s="9">
        <v>4968</v>
      </c>
      <c r="J5" s="134" t="s">
        <v>153</v>
      </c>
      <c r="K5" s="8">
        <v>1968</v>
      </c>
      <c r="L5" s="16">
        <v>192</v>
      </c>
      <c r="M5" s="16">
        <v>38</v>
      </c>
      <c r="N5" s="31">
        <f t="shared" si="2"/>
        <v>1</v>
      </c>
      <c r="O5" s="101">
        <f t="shared" ref="O5:O68" si="61">SUM(BW5:DP5)</f>
        <v>24053.513108002622</v>
      </c>
      <c r="P5" s="132">
        <f t="shared" si="6"/>
        <v>1.0022297128334425</v>
      </c>
      <c r="Q5" s="72">
        <f t="shared" si="7"/>
        <v>96.21405243201049</v>
      </c>
      <c r="R5" s="18">
        <f t="shared" si="8"/>
        <v>1.2507826816161363</v>
      </c>
      <c r="S5" s="18">
        <f t="shared" si="9"/>
        <v>6.9374896418299012E-2</v>
      </c>
      <c r="T5" s="16">
        <f t="shared" si="3"/>
        <v>190.84244417057565</v>
      </c>
      <c r="U5" s="16">
        <f t="shared" ref="U5:U68" si="62">M5-R5</f>
        <v>36.749217318383863</v>
      </c>
      <c r="V5" s="16">
        <f t="shared" si="10"/>
        <v>190.84244417057565</v>
      </c>
      <c r="W5" s="16">
        <f t="shared" si="11"/>
        <v>36.749217318383863</v>
      </c>
      <c r="X5" s="16">
        <f t="shared" si="12"/>
        <v>0</v>
      </c>
      <c r="Y5" s="35">
        <f t="shared" si="13"/>
        <v>0</v>
      </c>
      <c r="Z5" s="16"/>
      <c r="AA5" s="9" t="s">
        <v>49</v>
      </c>
      <c r="AB5" s="9" t="s">
        <v>50</v>
      </c>
      <c r="AC5" s="9" t="s">
        <v>50</v>
      </c>
      <c r="AD5" s="9" t="s">
        <v>50</v>
      </c>
      <c r="AE5" s="9" t="s">
        <v>50</v>
      </c>
      <c r="AF5" s="9" t="s">
        <v>50</v>
      </c>
      <c r="AG5" s="9" t="s">
        <v>50</v>
      </c>
      <c r="AH5" s="9" t="s">
        <v>50</v>
      </c>
      <c r="AI5" s="9" t="s">
        <v>50</v>
      </c>
      <c r="AJ5" s="9" t="s">
        <v>50</v>
      </c>
      <c r="AK5" s="9" t="s">
        <v>50</v>
      </c>
      <c r="AL5" s="9" t="s">
        <v>50</v>
      </c>
      <c r="AM5" s="9" t="s">
        <v>50</v>
      </c>
      <c r="AN5" s="9" t="s">
        <v>50</v>
      </c>
      <c r="AO5" s="9" t="s">
        <v>50</v>
      </c>
      <c r="AP5" s="13" t="s">
        <v>50</v>
      </c>
      <c r="AQ5" s="13" t="s">
        <v>50</v>
      </c>
      <c r="AR5" s="13" t="s">
        <v>50</v>
      </c>
      <c r="AS5" s="13" t="s">
        <v>50</v>
      </c>
      <c r="AT5" s="9" t="s">
        <v>50</v>
      </c>
      <c r="AU5" s="9" t="s">
        <v>50</v>
      </c>
      <c r="AV5" s="9" t="s">
        <v>50</v>
      </c>
      <c r="AW5" s="9" t="s">
        <v>50</v>
      </c>
      <c r="AX5" s="9" t="s">
        <v>50</v>
      </c>
      <c r="AY5" s="9" t="s">
        <v>50</v>
      </c>
      <c r="AZ5" s="9"/>
      <c r="BA5" s="9" t="s">
        <v>163</v>
      </c>
      <c r="BB5" s="9" t="s">
        <v>163</v>
      </c>
      <c r="BC5" s="9" t="s">
        <v>163</v>
      </c>
      <c r="BD5" s="9" t="s">
        <v>163</v>
      </c>
      <c r="BE5" s="9" t="s">
        <v>163</v>
      </c>
      <c r="BF5" s="9" t="s">
        <v>163</v>
      </c>
      <c r="BG5" s="9" t="s">
        <v>163</v>
      </c>
      <c r="BH5" s="9" t="s">
        <v>163</v>
      </c>
      <c r="BI5" s="9" t="s">
        <v>163</v>
      </c>
      <c r="BJ5" s="9" t="s">
        <v>163</v>
      </c>
      <c r="BK5" s="9" t="s">
        <v>163</v>
      </c>
      <c r="BL5" s="9" t="s">
        <v>163</v>
      </c>
      <c r="BM5" s="9" t="s">
        <v>163</v>
      </c>
      <c r="BN5" s="9" t="s">
        <v>163</v>
      </c>
      <c r="BO5" s="9" t="s">
        <v>163</v>
      </c>
      <c r="BP5" s="9" t="s">
        <v>163</v>
      </c>
      <c r="BQ5" s="9" t="s">
        <v>163</v>
      </c>
      <c r="BR5" s="9" t="s">
        <v>163</v>
      </c>
      <c r="BS5" s="9" t="s">
        <v>163</v>
      </c>
      <c r="BT5" s="9" t="s">
        <v>163</v>
      </c>
      <c r="BU5" s="9"/>
      <c r="BV5" s="52">
        <f t="shared" si="14"/>
        <v>4968</v>
      </c>
      <c r="BW5" s="78">
        <f t="shared" si="15"/>
        <v>4106.3723553817845</v>
      </c>
      <c r="BX5" s="73">
        <f t="shared" si="16"/>
        <v>1663.0478012879487</v>
      </c>
      <c r="BY5" s="73">
        <f t="shared" si="17"/>
        <v>29.26</v>
      </c>
      <c r="BZ5" s="73">
        <f t="shared" si="18"/>
        <v>743.89387304507829</v>
      </c>
      <c r="CA5" s="73">
        <f t="shared" si="19"/>
        <v>330.55455381784731</v>
      </c>
      <c r="CB5" s="73">
        <f t="shared" si="20"/>
        <v>1110.4135985533455</v>
      </c>
      <c r="CC5" s="73">
        <f t="shared" si="21"/>
        <v>3856.9695999999999</v>
      </c>
      <c r="CD5" s="73">
        <f t="shared" si="22"/>
        <v>3976.7578331900258</v>
      </c>
      <c r="CE5" s="73">
        <f t="shared" si="23"/>
        <v>43.992433361994841</v>
      </c>
      <c r="CF5" s="73">
        <f t="shared" si="24"/>
        <v>27.352131147540984</v>
      </c>
      <c r="CG5" s="73">
        <f t="shared" si="25"/>
        <v>39.271538461538462</v>
      </c>
      <c r="CH5" s="73">
        <f t="shared" si="26"/>
        <v>18.356923076923078</v>
      </c>
      <c r="CI5" s="73">
        <f t="shared" si="27"/>
        <v>21.513846153846153</v>
      </c>
      <c r="CJ5" s="73">
        <f t="shared" si="28"/>
        <v>48.566923076923075</v>
      </c>
      <c r="CK5" s="73">
        <f t="shared" si="29"/>
        <v>35.281538461538467</v>
      </c>
      <c r="CL5" s="73">
        <f t="shared" si="30"/>
        <v>1695.9483587140439</v>
      </c>
      <c r="CM5" s="73">
        <f t="shared" si="31"/>
        <v>17.53846153846154</v>
      </c>
      <c r="CN5" s="73">
        <f t="shared" si="32"/>
        <v>13.381658206429782</v>
      </c>
      <c r="CO5" s="73">
        <f t="shared" si="33"/>
        <v>12.929001692047377</v>
      </c>
      <c r="CP5" s="80">
        <f t="shared" si="34"/>
        <v>797.86368866328269</v>
      </c>
      <c r="CQ5" s="80">
        <f t="shared" si="35"/>
        <v>8.9422527944969907</v>
      </c>
      <c r="CR5" s="80">
        <f t="shared" si="36"/>
        <v>20.030050761421322</v>
      </c>
      <c r="CS5" s="80">
        <f t="shared" si="37"/>
        <v>17.964805414551609</v>
      </c>
      <c r="CT5" s="80">
        <f t="shared" si="38"/>
        <v>21.64263959390863</v>
      </c>
      <c r="CU5" s="80">
        <f t="shared" si="39"/>
        <v>20.822199661590524</v>
      </c>
      <c r="CV5" s="80">
        <f t="shared" si="40"/>
        <v>0</v>
      </c>
      <c r="CW5" s="80">
        <f t="shared" si="41"/>
        <v>23.697674450084602</v>
      </c>
      <c r="CX5" s="80">
        <f t="shared" si="42"/>
        <v>23.086909644670051</v>
      </c>
      <c r="CY5" s="80">
        <f t="shared" si="43"/>
        <v>23.293756697556866</v>
      </c>
      <c r="CZ5" s="80">
        <f t="shared" si="44"/>
        <v>16.490649746192894</v>
      </c>
      <c r="DA5" s="80">
        <f t="shared" si="45"/>
        <v>20.155238578680205</v>
      </c>
      <c r="DB5" s="80">
        <f t="shared" si="46"/>
        <v>19.849856175972924</v>
      </c>
      <c r="DC5" s="80">
        <f t="shared" si="47"/>
        <v>16.796032148900171</v>
      </c>
      <c r="DD5" s="80">
        <f t="shared" si="48"/>
        <v>22.934218443316411</v>
      </c>
      <c r="DE5" s="80">
        <f t="shared" si="49"/>
        <v>23.697674450084602</v>
      </c>
      <c r="DF5" s="80">
        <f t="shared" si="50"/>
        <v>23.819827411167513</v>
      </c>
      <c r="DG5" s="80">
        <f t="shared" si="51"/>
        <v>22.980025803722505</v>
      </c>
      <c r="DH5" s="80">
        <f t="shared" si="52"/>
        <v>20.384275380710658</v>
      </c>
      <c r="DI5" s="80">
        <f t="shared" si="53"/>
        <v>24.140478934010154</v>
      </c>
      <c r="DJ5" s="80">
        <f t="shared" si="54"/>
        <v>22.048609475465312</v>
      </c>
      <c r="DK5" s="80">
        <f t="shared" si="55"/>
        <v>25.270393824027074</v>
      </c>
      <c r="DL5" s="80">
        <f t="shared" si="56"/>
        <v>22.949487563451779</v>
      </c>
      <c r="DM5" s="80">
        <f t="shared" si="57"/>
        <v>23.086909644670051</v>
      </c>
      <c r="DN5" s="80">
        <f t="shared" si="58"/>
        <v>2214.8069294754373</v>
      </c>
      <c r="DO5" s="80">
        <f t="shared" si="59"/>
        <v>300.31305482233506</v>
      </c>
      <c r="DP5" s="80">
        <f t="shared" si="60"/>
        <v>2485.0430392755993</v>
      </c>
    </row>
    <row r="6" spans="1:120" s="8" customFormat="1" ht="10" customHeight="1">
      <c r="A6" s="9">
        <f t="shared" si="5"/>
        <v>4</v>
      </c>
      <c r="B6" s="61">
        <v>25400</v>
      </c>
      <c r="C6" s="62">
        <v>288138</v>
      </c>
      <c r="D6" s="29">
        <f>$AD$73</f>
        <v>57.210526315789473</v>
      </c>
      <c r="E6" s="62">
        <f t="shared" si="0"/>
        <v>48362</v>
      </c>
      <c r="F6" s="72">
        <f t="shared" si="1"/>
        <v>845.33394664213438</v>
      </c>
      <c r="G6" s="18"/>
      <c r="H6" s="64"/>
      <c r="I6" s="9">
        <v>4970</v>
      </c>
      <c r="J6" s="134" t="s">
        <v>153</v>
      </c>
      <c r="K6" s="8">
        <v>1968</v>
      </c>
      <c r="L6" s="16">
        <v>191</v>
      </c>
      <c r="M6" s="16">
        <v>38</v>
      </c>
      <c r="N6" s="31">
        <f t="shared" si="2"/>
        <v>1</v>
      </c>
      <c r="O6" s="101">
        <f t="shared" si="61"/>
        <v>24344.534057907258</v>
      </c>
      <c r="P6" s="132">
        <f t="shared" si="6"/>
        <v>1.0143555857461357</v>
      </c>
      <c r="Q6" s="72">
        <f t="shared" si="7"/>
        <v>97.378136231629028</v>
      </c>
      <c r="R6" s="18">
        <f t="shared" si="8"/>
        <v>1.2659157710111772</v>
      </c>
      <c r="S6" s="18">
        <f t="shared" si="9"/>
        <v>7.019117950060097E-2</v>
      </c>
      <c r="T6" s="16">
        <f t="shared" si="3"/>
        <v>189.82846209971967</v>
      </c>
      <c r="U6" s="16">
        <f t="shared" si="62"/>
        <v>36.73408422898882</v>
      </c>
      <c r="V6" s="16">
        <f t="shared" si="10"/>
        <v>189.82846209971967</v>
      </c>
      <c r="W6" s="16">
        <f t="shared" si="11"/>
        <v>36.73408422898882</v>
      </c>
      <c r="X6" s="16">
        <f t="shared" si="12"/>
        <v>0</v>
      </c>
      <c r="Y6" s="35">
        <f t="shared" si="13"/>
        <v>0</v>
      </c>
      <c r="Z6" s="16"/>
      <c r="AA6" s="9" t="s">
        <v>51</v>
      </c>
      <c r="AB6" s="9" t="s">
        <v>51</v>
      </c>
      <c r="AC6" s="9" t="s">
        <v>51</v>
      </c>
      <c r="AD6" s="9" t="s">
        <v>51</v>
      </c>
      <c r="AE6" s="9" t="s">
        <v>51</v>
      </c>
      <c r="AF6" s="9" t="s">
        <v>51</v>
      </c>
      <c r="AG6" s="9" t="s">
        <v>51</v>
      </c>
      <c r="AH6" s="9" t="s">
        <v>51</v>
      </c>
      <c r="AI6" s="9" t="s">
        <v>51</v>
      </c>
      <c r="AJ6" s="9" t="s">
        <v>51</v>
      </c>
      <c r="AK6" s="9"/>
      <c r="AL6" s="9"/>
      <c r="AM6" s="9" t="s">
        <v>52</v>
      </c>
      <c r="AN6" s="9" t="s">
        <v>52</v>
      </c>
      <c r="AO6" s="9" t="s">
        <v>52</v>
      </c>
      <c r="AP6" s="13" t="s">
        <v>52</v>
      </c>
      <c r="AQ6" s="13"/>
      <c r="AR6" s="13"/>
      <c r="AS6" s="13"/>
      <c r="AT6" s="9" t="s">
        <v>52</v>
      </c>
      <c r="AU6" s="9" t="s">
        <v>52</v>
      </c>
      <c r="AV6" s="9" t="s">
        <v>52</v>
      </c>
      <c r="AW6" s="9" t="s">
        <v>52</v>
      </c>
      <c r="AX6" s="9" t="s">
        <v>52</v>
      </c>
      <c r="AY6" s="9"/>
      <c r="AZ6" s="9" t="s">
        <v>50</v>
      </c>
      <c r="BA6" s="9" t="s">
        <v>50</v>
      </c>
      <c r="BB6" s="9" t="s">
        <v>50</v>
      </c>
      <c r="BC6" s="9" t="s">
        <v>50</v>
      </c>
      <c r="BD6" s="9" t="s">
        <v>50</v>
      </c>
      <c r="BE6" s="9" t="s">
        <v>50</v>
      </c>
      <c r="BF6" s="9" t="s">
        <v>50</v>
      </c>
      <c r="BG6" s="9" t="s">
        <v>50</v>
      </c>
      <c r="BH6" s="9" t="s">
        <v>50</v>
      </c>
      <c r="BI6" s="9" t="s">
        <v>50</v>
      </c>
      <c r="BJ6" s="9" t="s">
        <v>50</v>
      </c>
      <c r="BK6" s="9" t="s">
        <v>50</v>
      </c>
      <c r="BL6" s="9" t="s">
        <v>50</v>
      </c>
      <c r="BM6" s="9" t="s">
        <v>50</v>
      </c>
      <c r="BN6" s="9" t="s">
        <v>50</v>
      </c>
      <c r="BO6" s="9" t="s">
        <v>50</v>
      </c>
      <c r="BP6" s="9" t="s">
        <v>50</v>
      </c>
      <c r="BQ6" s="9" t="s">
        <v>50</v>
      </c>
      <c r="BR6" s="9" t="s">
        <v>50</v>
      </c>
      <c r="BS6" s="9" t="s">
        <v>50</v>
      </c>
      <c r="BT6" s="9" t="s">
        <v>50</v>
      </c>
      <c r="BU6" s="9"/>
      <c r="BV6" s="52">
        <f t="shared" si="14"/>
        <v>4970</v>
      </c>
      <c r="BW6" s="78">
        <f t="shared" si="15"/>
        <v>2957.9457802207912</v>
      </c>
      <c r="BX6" s="73">
        <f t="shared" si="16"/>
        <v>1795.1467118675253</v>
      </c>
      <c r="BY6" s="73">
        <f t="shared" si="17"/>
        <v>31.584174999999998</v>
      </c>
      <c r="BZ6" s="73">
        <f t="shared" si="18"/>
        <v>802.98271591536343</v>
      </c>
      <c r="CA6" s="73">
        <f t="shared" si="19"/>
        <v>356.81110303587855</v>
      </c>
      <c r="CB6" s="73">
        <f t="shared" si="20"/>
        <v>1198.6157696202531</v>
      </c>
      <c r="CC6" s="73">
        <f t="shared" si="21"/>
        <v>4163.3357079999996</v>
      </c>
      <c r="CD6" s="73">
        <f t="shared" si="22"/>
        <v>4292.6389383490969</v>
      </c>
      <c r="CE6" s="73">
        <f t="shared" si="23"/>
        <v>47.486832330180562</v>
      </c>
      <c r="CF6" s="73">
        <f t="shared" si="24"/>
        <v>29.524760655737705</v>
      </c>
      <c r="CG6" s="73">
        <f t="shared" si="25"/>
        <v>0</v>
      </c>
      <c r="CH6" s="73">
        <f t="shared" si="26"/>
        <v>0</v>
      </c>
      <c r="CI6" s="73">
        <f t="shared" si="27"/>
        <v>29.579093706293705</v>
      </c>
      <c r="CJ6" s="73">
        <f t="shared" si="28"/>
        <v>66.774000262237763</v>
      </c>
      <c r="CK6" s="73">
        <f t="shared" si="29"/>
        <v>48.508106118881123</v>
      </c>
      <c r="CL6" s="73">
        <f t="shared" si="30"/>
        <v>2331.7362718274112</v>
      </c>
      <c r="CM6" s="73">
        <f t="shared" si="31"/>
        <v>0</v>
      </c>
      <c r="CN6" s="73">
        <f t="shared" si="32"/>
        <v>0</v>
      </c>
      <c r="CO6" s="73">
        <f t="shared" si="33"/>
        <v>0</v>
      </c>
      <c r="CP6" s="80">
        <f t="shared" si="34"/>
        <v>1096.9719055837563</v>
      </c>
      <c r="CQ6" s="80">
        <f t="shared" si="35"/>
        <v>12.294581427343079</v>
      </c>
      <c r="CR6" s="80">
        <f t="shared" si="36"/>
        <v>27.539043654822336</v>
      </c>
      <c r="CS6" s="80">
        <f t="shared" si="37"/>
        <v>24.699565989847716</v>
      </c>
      <c r="CT6" s="80">
        <f t="shared" si="38"/>
        <v>29.756170050761423</v>
      </c>
      <c r="CU6" s="80">
        <f t="shared" si="39"/>
        <v>0</v>
      </c>
      <c r="CV6" s="80">
        <f t="shared" si="40"/>
        <v>21.274856175972928</v>
      </c>
      <c r="CW6" s="80">
        <f t="shared" si="41"/>
        <v>21.953840947546531</v>
      </c>
      <c r="CX6" s="80">
        <f t="shared" si="42"/>
        <v>21.388020304568528</v>
      </c>
      <c r="CY6" s="80">
        <f t="shared" si="43"/>
        <v>21.579646166807077</v>
      </c>
      <c r="CZ6" s="80">
        <f t="shared" si="44"/>
        <v>15.277157360406093</v>
      </c>
      <c r="DA6" s="80">
        <f t="shared" si="45"/>
        <v>18.672081218274112</v>
      </c>
      <c r="DB6" s="80">
        <f t="shared" si="46"/>
        <v>18.38917089678511</v>
      </c>
      <c r="DC6" s="80">
        <f t="shared" si="47"/>
        <v>15.560067681895095</v>
      </c>
      <c r="DD6" s="80">
        <f t="shared" si="48"/>
        <v>21.246565143824025</v>
      </c>
      <c r="DE6" s="80">
        <f t="shared" si="49"/>
        <v>21.953840947546531</v>
      </c>
      <c r="DF6" s="80">
        <f t="shared" si="50"/>
        <v>22.067005076142134</v>
      </c>
      <c r="DG6" s="80">
        <f t="shared" si="51"/>
        <v>21.289001692047378</v>
      </c>
      <c r="DH6" s="80">
        <f t="shared" si="52"/>
        <v>18.884263959390861</v>
      </c>
      <c r="DI6" s="80">
        <f t="shared" si="53"/>
        <v>22.364060913705586</v>
      </c>
      <c r="DJ6" s="80">
        <f t="shared" si="54"/>
        <v>20.426125211505923</v>
      </c>
      <c r="DK6" s="80">
        <f t="shared" si="55"/>
        <v>23.410829103214891</v>
      </c>
      <c r="DL6" s="80">
        <f t="shared" si="56"/>
        <v>21.260710659898479</v>
      </c>
      <c r="DM6" s="80">
        <f t="shared" si="57"/>
        <v>21.388020304568528</v>
      </c>
      <c r="DN6" s="80">
        <f t="shared" si="58"/>
        <v>2051.8266111573689</v>
      </c>
      <c r="DO6" s="80">
        <f t="shared" si="59"/>
        <v>278.21401015228429</v>
      </c>
      <c r="DP6" s="80">
        <f t="shared" si="60"/>
        <v>2302.1769392173151</v>
      </c>
    </row>
    <row r="7" spans="1:120" s="8" customFormat="1" ht="10" customHeight="1">
      <c r="A7" s="9">
        <f t="shared" si="5"/>
        <v>5</v>
      </c>
      <c r="B7" s="61">
        <v>25724</v>
      </c>
      <c r="C7" s="62">
        <v>336500</v>
      </c>
      <c r="D7" s="29">
        <f>$AE$73</f>
        <v>57.210526315789473</v>
      </c>
      <c r="E7" s="62">
        <f t="shared" si="0"/>
        <v>21490</v>
      </c>
      <c r="F7" s="72">
        <f t="shared" si="1"/>
        <v>375.63017479300828</v>
      </c>
      <c r="G7" s="18"/>
      <c r="H7" s="64"/>
      <c r="I7" s="9">
        <v>5472</v>
      </c>
      <c r="J7" s="134" t="s">
        <v>153</v>
      </c>
      <c r="K7" s="8">
        <v>1968</v>
      </c>
      <c r="L7" s="16">
        <v>191</v>
      </c>
      <c r="M7" s="16">
        <v>38</v>
      </c>
      <c r="N7" s="31">
        <f t="shared" si="2"/>
        <v>1</v>
      </c>
      <c r="O7" s="101">
        <f t="shared" si="61"/>
        <v>22294.612305661918</v>
      </c>
      <c r="P7" s="132">
        <f t="shared" si="6"/>
        <v>0.92894217940257995</v>
      </c>
      <c r="Q7" s="72">
        <f t="shared" si="7"/>
        <v>89.178449222647671</v>
      </c>
      <c r="R7" s="18">
        <f t="shared" si="8"/>
        <v>1.1593198398944198</v>
      </c>
      <c r="S7" s="18">
        <f t="shared" si="9"/>
        <v>6.4429819180225723E-2</v>
      </c>
      <c r="T7" s="16">
        <f t="shared" si="3"/>
        <v>189.92696192011164</v>
      </c>
      <c r="U7" s="16">
        <f t="shared" si="62"/>
        <v>36.840680160105578</v>
      </c>
      <c r="V7" s="16">
        <f t="shared" si="10"/>
        <v>189.92696192011164</v>
      </c>
      <c r="W7" s="16">
        <f t="shared" si="11"/>
        <v>36.840680160105578</v>
      </c>
      <c r="X7" s="16">
        <f t="shared" si="12"/>
        <v>0</v>
      </c>
      <c r="Y7" s="35">
        <f t="shared" si="13"/>
        <v>0</v>
      </c>
      <c r="Z7" s="16"/>
      <c r="AA7" s="9" t="s">
        <v>53</v>
      </c>
      <c r="AB7" s="9" t="s">
        <v>53</v>
      </c>
      <c r="AC7" s="9" t="s">
        <v>53</v>
      </c>
      <c r="AD7" s="9" t="s">
        <v>53</v>
      </c>
      <c r="AE7" s="9" t="s">
        <v>53</v>
      </c>
      <c r="AF7" s="9" t="s">
        <v>53</v>
      </c>
      <c r="AG7" s="9" t="s">
        <v>53</v>
      </c>
      <c r="AH7" s="9" t="s">
        <v>53</v>
      </c>
      <c r="AI7" s="9" t="s">
        <v>53</v>
      </c>
      <c r="AJ7" s="9" t="s">
        <v>53</v>
      </c>
      <c r="AK7" s="9" t="s">
        <v>53</v>
      </c>
      <c r="AL7" s="9" t="s">
        <v>53</v>
      </c>
      <c r="AM7" s="9" t="s">
        <v>53</v>
      </c>
      <c r="AN7" s="9" t="s">
        <v>53</v>
      </c>
      <c r="AO7" s="9" t="s">
        <v>53</v>
      </c>
      <c r="AP7" s="13" t="s">
        <v>53</v>
      </c>
      <c r="AQ7" s="13" t="s">
        <v>53</v>
      </c>
      <c r="AR7" s="13" t="s">
        <v>53</v>
      </c>
      <c r="AS7" s="13" t="s">
        <v>53</v>
      </c>
      <c r="AT7" s="9" t="s">
        <v>53</v>
      </c>
      <c r="AU7" s="9" t="s">
        <v>53</v>
      </c>
      <c r="AV7" s="9" t="s">
        <v>53</v>
      </c>
      <c r="AW7" s="9" t="s">
        <v>53</v>
      </c>
      <c r="AX7" s="9" t="s">
        <v>53</v>
      </c>
      <c r="AY7" s="9" t="s">
        <v>53</v>
      </c>
      <c r="AZ7" s="9" t="s">
        <v>53</v>
      </c>
      <c r="BA7" s="9" t="s">
        <v>53</v>
      </c>
      <c r="BB7" s="9" t="s">
        <v>53</v>
      </c>
      <c r="BC7" s="9" t="s">
        <v>53</v>
      </c>
      <c r="BD7" s="9" t="s">
        <v>53</v>
      </c>
      <c r="BE7" s="9" t="s">
        <v>53</v>
      </c>
      <c r="BF7" s="9" t="s">
        <v>53</v>
      </c>
      <c r="BG7" s="9" t="s">
        <v>53</v>
      </c>
      <c r="BH7" s="9" t="s">
        <v>53</v>
      </c>
      <c r="BI7" s="9" t="s">
        <v>53</v>
      </c>
      <c r="BJ7" s="9" t="s">
        <v>53</v>
      </c>
      <c r="BK7" s="9" t="s">
        <v>53</v>
      </c>
      <c r="BL7" s="9" t="s">
        <v>53</v>
      </c>
      <c r="BM7" s="9" t="s">
        <v>53</v>
      </c>
      <c r="BN7" s="9"/>
      <c r="BO7" s="9" t="s">
        <v>67</v>
      </c>
      <c r="BP7" s="9" t="s">
        <v>53</v>
      </c>
      <c r="BQ7" s="9" t="s">
        <v>53</v>
      </c>
      <c r="BR7" s="9" t="s">
        <v>53</v>
      </c>
      <c r="BS7" s="9" t="s">
        <v>53</v>
      </c>
      <c r="BT7" s="9" t="s">
        <v>53</v>
      </c>
      <c r="BU7" s="9"/>
      <c r="BV7" s="52">
        <f t="shared" si="14"/>
        <v>5472</v>
      </c>
      <c r="BW7" s="78">
        <f t="shared" si="15"/>
        <v>2740.2803311867524</v>
      </c>
      <c r="BX7" s="73">
        <f t="shared" si="16"/>
        <v>1663.0478012879487</v>
      </c>
      <c r="BY7" s="73">
        <f t="shared" si="17"/>
        <v>29.26</v>
      </c>
      <c r="BZ7" s="73">
        <f t="shared" si="18"/>
        <v>743.89387304507829</v>
      </c>
      <c r="CA7" s="73">
        <f t="shared" si="19"/>
        <v>330.55455381784731</v>
      </c>
      <c r="CB7" s="73">
        <f t="shared" si="20"/>
        <v>1110.4135985533455</v>
      </c>
      <c r="CC7" s="73">
        <f t="shared" si="21"/>
        <v>3856.9695999999999</v>
      </c>
      <c r="CD7" s="73">
        <f t="shared" si="22"/>
        <v>3976.7578331900258</v>
      </c>
      <c r="CE7" s="73">
        <f t="shared" si="23"/>
        <v>43.992433361994841</v>
      </c>
      <c r="CF7" s="73">
        <f t="shared" si="24"/>
        <v>27.352131147540984</v>
      </c>
      <c r="CG7" s="73">
        <f t="shared" si="25"/>
        <v>39.271538461538462</v>
      </c>
      <c r="CH7" s="73">
        <f t="shared" si="26"/>
        <v>18.356923076923078</v>
      </c>
      <c r="CI7" s="73">
        <f t="shared" si="27"/>
        <v>21.513846153846153</v>
      </c>
      <c r="CJ7" s="73">
        <f t="shared" si="28"/>
        <v>48.566923076923075</v>
      </c>
      <c r="CK7" s="73">
        <f t="shared" si="29"/>
        <v>35.281538461538467</v>
      </c>
      <c r="CL7" s="73">
        <f t="shared" si="30"/>
        <v>1695.9483587140439</v>
      </c>
      <c r="CM7" s="73">
        <f t="shared" si="31"/>
        <v>17.53846153846154</v>
      </c>
      <c r="CN7" s="73">
        <f t="shared" si="32"/>
        <v>13.381658206429782</v>
      </c>
      <c r="CO7" s="73">
        <f t="shared" si="33"/>
        <v>12.929001692047377</v>
      </c>
      <c r="CP7" s="80">
        <f t="shared" si="34"/>
        <v>797.86368866328269</v>
      </c>
      <c r="CQ7" s="80">
        <f t="shared" si="35"/>
        <v>8.9422527944969907</v>
      </c>
      <c r="CR7" s="80">
        <f t="shared" si="36"/>
        <v>20.030050761421322</v>
      </c>
      <c r="CS7" s="80">
        <f t="shared" si="37"/>
        <v>17.964805414551609</v>
      </c>
      <c r="CT7" s="80">
        <f t="shared" si="38"/>
        <v>21.64263959390863</v>
      </c>
      <c r="CU7" s="80">
        <f t="shared" si="39"/>
        <v>20.822199661590524</v>
      </c>
      <c r="CV7" s="80">
        <f t="shared" si="40"/>
        <v>21.274856175972928</v>
      </c>
      <c r="CW7" s="80">
        <f t="shared" si="41"/>
        <v>21.953840947546531</v>
      </c>
      <c r="CX7" s="80">
        <f t="shared" si="42"/>
        <v>21.388020304568528</v>
      </c>
      <c r="CY7" s="80">
        <f t="shared" si="43"/>
        <v>21.579646166807077</v>
      </c>
      <c r="CZ7" s="80">
        <f t="shared" si="44"/>
        <v>15.277157360406093</v>
      </c>
      <c r="DA7" s="80">
        <f t="shared" si="45"/>
        <v>18.672081218274112</v>
      </c>
      <c r="DB7" s="80">
        <f t="shared" si="46"/>
        <v>18.38917089678511</v>
      </c>
      <c r="DC7" s="80">
        <f t="shared" si="47"/>
        <v>15.560067681895095</v>
      </c>
      <c r="DD7" s="80">
        <f t="shared" si="48"/>
        <v>21.246565143824025</v>
      </c>
      <c r="DE7" s="80">
        <f t="shared" si="49"/>
        <v>21.953840947546531</v>
      </c>
      <c r="DF7" s="80">
        <f t="shared" si="50"/>
        <v>22.067005076142134</v>
      </c>
      <c r="DG7" s="80">
        <f t="shared" si="51"/>
        <v>21.289001692047378</v>
      </c>
      <c r="DH7" s="80">
        <f t="shared" si="52"/>
        <v>18.884263959390861</v>
      </c>
      <c r="DI7" s="80">
        <f t="shared" si="53"/>
        <v>22.364060913705586</v>
      </c>
      <c r="DJ7" s="80">
        <f t="shared" si="54"/>
        <v>0</v>
      </c>
      <c r="DK7" s="80">
        <f t="shared" si="55"/>
        <v>25.270393824027074</v>
      </c>
      <c r="DL7" s="80">
        <f t="shared" si="56"/>
        <v>21.260710659898479</v>
      </c>
      <c r="DM7" s="80">
        <f t="shared" si="57"/>
        <v>21.388020304568528</v>
      </c>
      <c r="DN7" s="80">
        <f t="shared" si="58"/>
        <v>2051.8266111573689</v>
      </c>
      <c r="DO7" s="80">
        <f t="shared" si="59"/>
        <v>278.21401015228429</v>
      </c>
      <c r="DP7" s="80">
        <f t="shared" si="60"/>
        <v>2302.1769392173151</v>
      </c>
    </row>
    <row r="8" spans="1:120" s="8" customFormat="1" ht="10" customHeight="1">
      <c r="A8" s="9">
        <f t="shared" si="5"/>
        <v>6</v>
      </c>
      <c r="B8" s="61">
        <v>25941</v>
      </c>
      <c r="C8" s="62">
        <v>357990</v>
      </c>
      <c r="D8" s="29">
        <f>$AF$73</f>
        <v>58.210526315789473</v>
      </c>
      <c r="E8" s="62">
        <f t="shared" si="0"/>
        <v>73452</v>
      </c>
      <c r="F8" s="72">
        <f t="shared" si="1"/>
        <v>1261.8336347197107</v>
      </c>
      <c r="G8" s="18"/>
      <c r="H8" s="64"/>
      <c r="I8" s="9">
        <v>5473</v>
      </c>
      <c r="J8" s="134" t="s">
        <v>153</v>
      </c>
      <c r="K8" s="8">
        <v>1968</v>
      </c>
      <c r="L8" s="16">
        <v>190</v>
      </c>
      <c r="M8" s="16">
        <v>38</v>
      </c>
      <c r="N8" s="31">
        <f t="shared" si="2"/>
        <v>1</v>
      </c>
      <c r="O8" s="101">
        <f t="shared" si="61"/>
        <v>29122.214683416292</v>
      </c>
      <c r="P8" s="132">
        <f t="shared" si="6"/>
        <v>1.2134256118090121</v>
      </c>
      <c r="Q8" s="72">
        <f t="shared" si="7"/>
        <v>116.48885873366517</v>
      </c>
      <c r="R8" s="18">
        <f t="shared" si="8"/>
        <v>1.5143551635376471</v>
      </c>
      <c r="S8" s="18">
        <f t="shared" si="9"/>
        <v>8.351492423717892E-2</v>
      </c>
      <c r="T8" s="16">
        <f t="shared" si="3"/>
        <v>188.59899608348505</v>
      </c>
      <c r="U8" s="16">
        <f t="shared" si="62"/>
        <v>36.485644836462356</v>
      </c>
      <c r="V8" s="16">
        <f t="shared" si="10"/>
        <v>188.59899608348505</v>
      </c>
      <c r="W8" s="16">
        <f t="shared" si="11"/>
        <v>36.485644836462356</v>
      </c>
      <c r="X8" s="16">
        <f t="shared" si="12"/>
        <v>0</v>
      </c>
      <c r="Y8" s="35">
        <f t="shared" si="13"/>
        <v>0</v>
      </c>
      <c r="Z8" s="16"/>
      <c r="AA8" s="9" t="s">
        <v>54</v>
      </c>
      <c r="AB8" s="9" t="s">
        <v>54</v>
      </c>
      <c r="AC8" s="9" t="s">
        <v>54</v>
      </c>
      <c r="AD8" s="9" t="s">
        <v>54</v>
      </c>
      <c r="AE8" s="9" t="s">
        <v>54</v>
      </c>
      <c r="AF8" s="9" t="s">
        <v>54</v>
      </c>
      <c r="AG8" s="9" t="s">
        <v>54</v>
      </c>
      <c r="AH8" s="9" t="s">
        <v>54</v>
      </c>
      <c r="AI8" s="9" t="s">
        <v>54</v>
      </c>
      <c r="AJ8" s="9" t="s">
        <v>54</v>
      </c>
      <c r="AK8" s="9" t="s">
        <v>54</v>
      </c>
      <c r="AL8" s="9" t="s">
        <v>54</v>
      </c>
      <c r="AM8" s="9" t="s">
        <v>54</v>
      </c>
      <c r="AN8" s="9" t="s">
        <v>54</v>
      </c>
      <c r="AO8" s="9" t="s">
        <v>54</v>
      </c>
      <c r="AP8" s="13" t="s">
        <v>54</v>
      </c>
      <c r="AQ8" s="13"/>
      <c r="AR8" s="13"/>
      <c r="AS8" s="13" t="s">
        <v>54</v>
      </c>
      <c r="AT8" s="9" t="s">
        <v>54</v>
      </c>
      <c r="AU8" s="9" t="s">
        <v>54</v>
      </c>
      <c r="AV8" s="9" t="s">
        <v>54</v>
      </c>
      <c r="AW8" s="9" t="s">
        <v>54</v>
      </c>
      <c r="AX8" s="9"/>
      <c r="AY8" s="9" t="s">
        <v>51</v>
      </c>
      <c r="AZ8" s="9" t="s">
        <v>51</v>
      </c>
      <c r="BA8" s="9" t="s">
        <v>51</v>
      </c>
      <c r="BB8" s="9" t="s">
        <v>51</v>
      </c>
      <c r="BC8" s="9" t="s">
        <v>51</v>
      </c>
      <c r="BD8" s="9" t="s">
        <v>51</v>
      </c>
      <c r="BE8" s="9" t="s">
        <v>51</v>
      </c>
      <c r="BF8" s="9" t="s">
        <v>51</v>
      </c>
      <c r="BG8" s="9" t="s">
        <v>51</v>
      </c>
      <c r="BH8" s="9" t="s">
        <v>51</v>
      </c>
      <c r="BI8" s="9" t="s">
        <v>51</v>
      </c>
      <c r="BJ8" s="9" t="s">
        <v>51</v>
      </c>
      <c r="BK8" s="9" t="s">
        <v>51</v>
      </c>
      <c r="BL8" s="9" t="s">
        <v>51</v>
      </c>
      <c r="BM8" s="9" t="s">
        <v>51</v>
      </c>
      <c r="BN8" s="9" t="s">
        <v>51</v>
      </c>
      <c r="BO8" s="9" t="s">
        <v>51</v>
      </c>
      <c r="BP8" s="9" t="s">
        <v>51</v>
      </c>
      <c r="BQ8" s="9" t="s">
        <v>51</v>
      </c>
      <c r="BR8" s="9" t="s">
        <v>51</v>
      </c>
      <c r="BS8" s="9" t="s">
        <v>51</v>
      </c>
      <c r="BT8" s="9" t="s">
        <v>51</v>
      </c>
      <c r="BU8" s="9"/>
      <c r="BV8" s="52">
        <f t="shared" si="14"/>
        <v>5473</v>
      </c>
      <c r="BW8" s="78">
        <f t="shared" si="15"/>
        <v>3767.5740598896045</v>
      </c>
      <c r="BX8" s="73">
        <f t="shared" si="16"/>
        <v>2286.5017440662373</v>
      </c>
      <c r="BY8" s="73">
        <f t="shared" si="17"/>
        <v>40.229174999999998</v>
      </c>
      <c r="BZ8" s="73">
        <f t="shared" si="18"/>
        <v>1022.7695420423183</v>
      </c>
      <c r="CA8" s="73">
        <f t="shared" si="19"/>
        <v>454.47494848206071</v>
      </c>
      <c r="CB8" s="73">
        <f t="shared" si="20"/>
        <v>1526.6925146473779</v>
      </c>
      <c r="CC8" s="73">
        <f t="shared" si="21"/>
        <v>5302.8949080000002</v>
      </c>
      <c r="CD8" s="73">
        <f t="shared" si="22"/>
        <v>5467.590116337059</v>
      </c>
      <c r="CE8" s="73">
        <f t="shared" si="23"/>
        <v>60.48459673258813</v>
      </c>
      <c r="CF8" s="73">
        <f t="shared" si="24"/>
        <v>37.606072131147542</v>
      </c>
      <c r="CG8" s="73">
        <f t="shared" si="25"/>
        <v>53.993902709790213</v>
      </c>
      <c r="CH8" s="73">
        <f t="shared" si="26"/>
        <v>25.238683216783215</v>
      </c>
      <c r="CI8" s="73">
        <f t="shared" si="27"/>
        <v>29.579093706293705</v>
      </c>
      <c r="CJ8" s="73">
        <f t="shared" si="28"/>
        <v>66.774000262237763</v>
      </c>
      <c r="CK8" s="73">
        <f t="shared" si="29"/>
        <v>48.508106118881123</v>
      </c>
      <c r="CL8" s="73">
        <f t="shared" si="30"/>
        <v>2331.7362718274112</v>
      </c>
      <c r="CM8" s="73">
        <f t="shared" si="31"/>
        <v>0</v>
      </c>
      <c r="CN8" s="73">
        <f t="shared" si="32"/>
        <v>0</v>
      </c>
      <c r="CO8" s="73">
        <f t="shared" si="33"/>
        <v>17.77590812182741</v>
      </c>
      <c r="CP8" s="80">
        <f t="shared" si="34"/>
        <v>1096.9719055837563</v>
      </c>
      <c r="CQ8" s="80">
        <f t="shared" si="35"/>
        <v>12.294581427343079</v>
      </c>
      <c r="CR8" s="80">
        <f t="shared" si="36"/>
        <v>27.539043654822336</v>
      </c>
      <c r="CS8" s="80">
        <f t="shared" si="37"/>
        <v>24.699565989847716</v>
      </c>
      <c r="CT8" s="80">
        <f t="shared" si="38"/>
        <v>0</v>
      </c>
      <c r="CU8" s="80">
        <f t="shared" si="39"/>
        <v>22.4761448392555</v>
      </c>
      <c r="CV8" s="80">
        <f t="shared" si="40"/>
        <v>22.96475668358714</v>
      </c>
      <c r="CW8" s="80">
        <f t="shared" si="41"/>
        <v>23.697674450084602</v>
      </c>
      <c r="CX8" s="80">
        <f t="shared" si="42"/>
        <v>23.086909644670051</v>
      </c>
      <c r="CY8" s="80">
        <f t="shared" si="43"/>
        <v>23.293756697556866</v>
      </c>
      <c r="CZ8" s="80">
        <f t="shared" si="44"/>
        <v>16.490649746192894</v>
      </c>
      <c r="DA8" s="80">
        <f t="shared" si="45"/>
        <v>20.155238578680205</v>
      </c>
      <c r="DB8" s="80">
        <f t="shared" si="46"/>
        <v>19.849856175972924</v>
      </c>
      <c r="DC8" s="80">
        <f t="shared" si="47"/>
        <v>16.796032148900171</v>
      </c>
      <c r="DD8" s="80">
        <f t="shared" si="48"/>
        <v>22.934218443316411</v>
      </c>
      <c r="DE8" s="80">
        <f t="shared" si="49"/>
        <v>23.697674450084602</v>
      </c>
      <c r="DF8" s="80">
        <f t="shared" si="50"/>
        <v>23.819827411167513</v>
      </c>
      <c r="DG8" s="80">
        <f t="shared" si="51"/>
        <v>22.980025803722505</v>
      </c>
      <c r="DH8" s="80">
        <f t="shared" si="52"/>
        <v>20.384275380710658</v>
      </c>
      <c r="DI8" s="80">
        <f t="shared" si="53"/>
        <v>24.140478934010154</v>
      </c>
      <c r="DJ8" s="80">
        <f t="shared" si="54"/>
        <v>22.048609475465312</v>
      </c>
      <c r="DK8" s="80">
        <f t="shared" si="55"/>
        <v>25.270393824027074</v>
      </c>
      <c r="DL8" s="80">
        <f t="shared" si="56"/>
        <v>22.949487563451779</v>
      </c>
      <c r="DM8" s="80">
        <f t="shared" si="57"/>
        <v>23.086909644670051</v>
      </c>
      <c r="DN8" s="80">
        <f t="shared" si="58"/>
        <v>2214.8069294754373</v>
      </c>
      <c r="DO8" s="80">
        <f t="shared" si="59"/>
        <v>300.31305482233506</v>
      </c>
      <c r="DP8" s="80">
        <f t="shared" si="60"/>
        <v>2485.0430392755993</v>
      </c>
    </row>
    <row r="9" spans="1:120" s="8" customFormat="1" ht="10" customHeight="1">
      <c r="A9" s="9">
        <f t="shared" si="5"/>
        <v>7</v>
      </c>
      <c r="B9" s="61">
        <v>27044</v>
      </c>
      <c r="C9" s="62">
        <v>431442</v>
      </c>
      <c r="D9" s="29">
        <f>$AG$73</f>
        <v>59.210526315789473</v>
      </c>
      <c r="E9" s="62">
        <f t="shared" si="0"/>
        <v>259515</v>
      </c>
      <c r="F9" s="72">
        <f t="shared" si="1"/>
        <v>4382.92</v>
      </c>
      <c r="G9" s="18"/>
      <c r="H9" s="64"/>
      <c r="I9" s="9">
        <v>5474</v>
      </c>
      <c r="J9" s="134" t="s">
        <v>153</v>
      </c>
      <c r="K9" s="8">
        <v>1968</v>
      </c>
      <c r="L9" s="16">
        <v>191</v>
      </c>
      <c r="M9" s="16">
        <v>38</v>
      </c>
      <c r="N9" s="31">
        <f t="shared" si="2"/>
        <v>1</v>
      </c>
      <c r="O9" s="101">
        <f t="shared" si="61"/>
        <v>23156.832766635591</v>
      </c>
      <c r="P9" s="132">
        <f t="shared" si="6"/>
        <v>0.96486803194314963</v>
      </c>
      <c r="Q9" s="72">
        <f t="shared" si="7"/>
        <v>92.627331066542368</v>
      </c>
      <c r="R9" s="18">
        <f t="shared" si="8"/>
        <v>1.2041553038650505</v>
      </c>
      <c r="S9" s="18">
        <f t="shared" si="9"/>
        <v>6.6856394513023207E-2</v>
      </c>
      <c r="T9" s="16">
        <f t="shared" si="3"/>
        <v>189.88552849112438</v>
      </c>
      <c r="U9" s="16">
        <f t="shared" si="62"/>
        <v>36.795844696134949</v>
      </c>
      <c r="V9" s="16">
        <f t="shared" si="10"/>
        <v>189.88552849112438</v>
      </c>
      <c r="W9" s="16">
        <f t="shared" si="11"/>
        <v>36.795844696134949</v>
      </c>
      <c r="X9" s="16">
        <f t="shared" si="12"/>
        <v>0</v>
      </c>
      <c r="Y9" s="35">
        <f t="shared" si="13"/>
        <v>0</v>
      </c>
      <c r="Z9" s="16"/>
      <c r="AA9" s="9" t="s">
        <v>55</v>
      </c>
      <c r="AB9" s="9" t="s">
        <v>56</v>
      </c>
      <c r="AC9" s="9" t="s">
        <v>56</v>
      </c>
      <c r="AD9" s="9" t="s">
        <v>57</v>
      </c>
      <c r="AE9" s="9" t="s">
        <v>57</v>
      </c>
      <c r="AF9" s="9" t="s">
        <v>57</v>
      </c>
      <c r="AG9" s="9" t="s">
        <v>57</v>
      </c>
      <c r="AH9" s="9" t="s">
        <v>57</v>
      </c>
      <c r="AI9" s="9" t="s">
        <v>57</v>
      </c>
      <c r="AJ9" s="9" t="s">
        <v>57</v>
      </c>
      <c r="AK9" s="9" t="s">
        <v>57</v>
      </c>
      <c r="AL9" s="9" t="s">
        <v>57</v>
      </c>
      <c r="AM9" s="9" t="s">
        <v>57</v>
      </c>
      <c r="AN9" s="9" t="s">
        <v>57</v>
      </c>
      <c r="AO9" s="9" t="s">
        <v>57</v>
      </c>
      <c r="AP9" s="13" t="s">
        <v>57</v>
      </c>
      <c r="AQ9" s="13" t="s">
        <v>57</v>
      </c>
      <c r="AR9" s="13" t="s">
        <v>57</v>
      </c>
      <c r="AS9" s="13" t="s">
        <v>57</v>
      </c>
      <c r="AT9" s="9" t="s">
        <v>57</v>
      </c>
      <c r="AU9" s="9" t="s">
        <v>57</v>
      </c>
      <c r="AV9" s="9" t="s">
        <v>57</v>
      </c>
      <c r="AW9" s="9" t="s">
        <v>57</v>
      </c>
      <c r="AX9" s="9" t="s">
        <v>57</v>
      </c>
      <c r="AY9" s="9" t="s">
        <v>57</v>
      </c>
      <c r="AZ9" s="9" t="s">
        <v>57</v>
      </c>
      <c r="BA9" s="9" t="s">
        <v>57</v>
      </c>
      <c r="BB9" s="9" t="s">
        <v>57</v>
      </c>
      <c r="BC9" s="9" t="s">
        <v>57</v>
      </c>
      <c r="BD9" s="9" t="s">
        <v>57</v>
      </c>
      <c r="BE9" s="9" t="s">
        <v>57</v>
      </c>
      <c r="BF9" s="9" t="s">
        <v>57</v>
      </c>
      <c r="BG9" s="9" t="s">
        <v>57</v>
      </c>
      <c r="BH9" s="9" t="s">
        <v>57</v>
      </c>
      <c r="BI9" s="9" t="s">
        <v>57</v>
      </c>
      <c r="BJ9" s="9" t="s">
        <v>57</v>
      </c>
      <c r="BK9" s="9" t="s">
        <v>57</v>
      </c>
      <c r="BL9" s="9" t="s">
        <v>57</v>
      </c>
      <c r="BM9" s="9" t="s">
        <v>57</v>
      </c>
      <c r="BN9" s="9" t="s">
        <v>57</v>
      </c>
      <c r="BO9" s="9" t="s">
        <v>57</v>
      </c>
      <c r="BP9" s="9" t="s">
        <v>57</v>
      </c>
      <c r="BQ9" s="9" t="s">
        <v>57</v>
      </c>
      <c r="BR9" s="9" t="s">
        <v>57</v>
      </c>
      <c r="BS9" s="9" t="s">
        <v>57</v>
      </c>
      <c r="BT9" s="9" t="s">
        <v>57</v>
      </c>
      <c r="BU9" s="9"/>
      <c r="BV9" s="52">
        <f t="shared" si="14"/>
        <v>5474</v>
      </c>
      <c r="BW9" s="78">
        <f t="shared" si="15"/>
        <v>2740.2803311867524</v>
      </c>
      <c r="BX9" s="73">
        <f t="shared" si="16"/>
        <v>2492.1149267709293</v>
      </c>
      <c r="BY9" s="73">
        <f t="shared" si="17"/>
        <v>43.846775000000001</v>
      </c>
      <c r="BZ9" s="73">
        <f t="shared" si="18"/>
        <v>743.89387304507829</v>
      </c>
      <c r="CA9" s="73">
        <f t="shared" si="19"/>
        <v>330.55455381784731</v>
      </c>
      <c r="CB9" s="73">
        <f t="shared" si="20"/>
        <v>1110.4135985533455</v>
      </c>
      <c r="CC9" s="73">
        <f t="shared" si="21"/>
        <v>3856.9695999999999</v>
      </c>
      <c r="CD9" s="73">
        <f t="shared" si="22"/>
        <v>3976.7578331900258</v>
      </c>
      <c r="CE9" s="73">
        <f t="shared" si="23"/>
        <v>43.992433361994841</v>
      </c>
      <c r="CF9" s="73">
        <f t="shared" si="24"/>
        <v>27.352131147540984</v>
      </c>
      <c r="CG9" s="73">
        <f t="shared" si="25"/>
        <v>39.271538461538462</v>
      </c>
      <c r="CH9" s="73">
        <f t="shared" si="26"/>
        <v>18.356923076923078</v>
      </c>
      <c r="CI9" s="73">
        <f t="shared" si="27"/>
        <v>21.513846153846153</v>
      </c>
      <c r="CJ9" s="73">
        <f t="shared" si="28"/>
        <v>48.566923076923075</v>
      </c>
      <c r="CK9" s="73">
        <f t="shared" si="29"/>
        <v>35.281538461538467</v>
      </c>
      <c r="CL9" s="73">
        <f t="shared" si="30"/>
        <v>1695.9483587140439</v>
      </c>
      <c r="CM9" s="73">
        <f t="shared" si="31"/>
        <v>17.53846153846154</v>
      </c>
      <c r="CN9" s="73">
        <f t="shared" si="32"/>
        <v>13.381658206429782</v>
      </c>
      <c r="CO9" s="73">
        <f t="shared" si="33"/>
        <v>12.929001692047377</v>
      </c>
      <c r="CP9" s="80">
        <f t="shared" si="34"/>
        <v>797.86368866328269</v>
      </c>
      <c r="CQ9" s="80">
        <f t="shared" si="35"/>
        <v>8.9422527944969907</v>
      </c>
      <c r="CR9" s="80">
        <f t="shared" si="36"/>
        <v>20.030050761421322</v>
      </c>
      <c r="CS9" s="80">
        <f t="shared" si="37"/>
        <v>17.964805414551609</v>
      </c>
      <c r="CT9" s="80">
        <f t="shared" si="38"/>
        <v>21.64263959390863</v>
      </c>
      <c r="CU9" s="80">
        <f t="shared" si="39"/>
        <v>20.822199661590524</v>
      </c>
      <c r="CV9" s="80">
        <f t="shared" si="40"/>
        <v>21.274856175972928</v>
      </c>
      <c r="CW9" s="80">
        <f t="shared" si="41"/>
        <v>21.953840947546531</v>
      </c>
      <c r="CX9" s="80">
        <f t="shared" si="42"/>
        <v>21.388020304568528</v>
      </c>
      <c r="CY9" s="80">
        <f t="shared" si="43"/>
        <v>21.579646166807077</v>
      </c>
      <c r="CZ9" s="80">
        <f t="shared" si="44"/>
        <v>15.277157360406093</v>
      </c>
      <c r="DA9" s="80">
        <f t="shared" si="45"/>
        <v>18.672081218274112</v>
      </c>
      <c r="DB9" s="80">
        <f t="shared" si="46"/>
        <v>18.38917089678511</v>
      </c>
      <c r="DC9" s="80">
        <f t="shared" si="47"/>
        <v>15.560067681895095</v>
      </c>
      <c r="DD9" s="80">
        <f t="shared" si="48"/>
        <v>21.246565143824025</v>
      </c>
      <c r="DE9" s="80">
        <f t="shared" si="49"/>
        <v>21.953840947546531</v>
      </c>
      <c r="DF9" s="80">
        <f t="shared" si="50"/>
        <v>22.067005076142134</v>
      </c>
      <c r="DG9" s="80">
        <f t="shared" si="51"/>
        <v>21.289001692047378</v>
      </c>
      <c r="DH9" s="80">
        <f t="shared" si="52"/>
        <v>18.884263959390861</v>
      </c>
      <c r="DI9" s="80">
        <f t="shared" si="53"/>
        <v>22.364060913705586</v>
      </c>
      <c r="DJ9" s="80">
        <f t="shared" si="54"/>
        <v>20.426125211505923</v>
      </c>
      <c r="DK9" s="80">
        <f t="shared" si="55"/>
        <v>23.410829103214891</v>
      </c>
      <c r="DL9" s="80">
        <f t="shared" si="56"/>
        <v>21.260710659898479</v>
      </c>
      <c r="DM9" s="80">
        <f t="shared" si="57"/>
        <v>21.388020304568528</v>
      </c>
      <c r="DN9" s="80">
        <f t="shared" si="58"/>
        <v>2051.8266111573689</v>
      </c>
      <c r="DO9" s="80">
        <f t="shared" si="59"/>
        <v>278.21401015228429</v>
      </c>
      <c r="DP9" s="80">
        <f t="shared" si="60"/>
        <v>2302.1769392173151</v>
      </c>
    </row>
    <row r="10" spans="1:120" s="8" customFormat="1" ht="10" customHeight="1">
      <c r="A10" s="9">
        <f t="shared" si="5"/>
        <v>8</v>
      </c>
      <c r="B10" s="61">
        <v>28866</v>
      </c>
      <c r="C10" s="62">
        <v>690957</v>
      </c>
      <c r="D10" s="29">
        <f>$AH$73</f>
        <v>61.210526315789473</v>
      </c>
      <c r="E10" s="62">
        <f t="shared" si="0"/>
        <v>276613</v>
      </c>
      <c r="F10" s="72">
        <f t="shared" si="1"/>
        <v>4519.042992261393</v>
      </c>
      <c r="G10" s="18"/>
      <c r="H10" s="64"/>
      <c r="I10" s="9">
        <v>5475</v>
      </c>
      <c r="J10" s="134" t="s">
        <v>153</v>
      </c>
      <c r="K10" s="8">
        <v>1968</v>
      </c>
      <c r="L10" s="16">
        <v>190</v>
      </c>
      <c r="M10" s="16">
        <v>38</v>
      </c>
      <c r="N10" s="31">
        <f t="shared" si="2"/>
        <v>1</v>
      </c>
      <c r="O10" s="101">
        <f t="shared" si="61"/>
        <v>24039.900563702482</v>
      </c>
      <c r="P10" s="132">
        <f t="shared" si="6"/>
        <v>1.0016625234876033</v>
      </c>
      <c r="Q10" s="72">
        <f t="shared" si="7"/>
        <v>96.159602254809926</v>
      </c>
      <c r="R10" s="18">
        <f t="shared" si="8"/>
        <v>1.250074829312529</v>
      </c>
      <c r="S10" s="18">
        <f t="shared" si="9"/>
        <v>6.9336701405254705E-2</v>
      </c>
      <c r="T10" s="16">
        <f t="shared" si="3"/>
        <v>188.84309819709284</v>
      </c>
      <c r="U10" s="16">
        <f t="shared" si="62"/>
        <v>36.749925170687469</v>
      </c>
      <c r="V10" s="16">
        <f t="shared" si="10"/>
        <v>188.84309819709284</v>
      </c>
      <c r="W10" s="16">
        <f t="shared" si="11"/>
        <v>36.749925170687469</v>
      </c>
      <c r="X10" s="16">
        <f t="shared" si="12"/>
        <v>0</v>
      </c>
      <c r="Y10" s="35">
        <f t="shared" si="13"/>
        <v>0</v>
      </c>
      <c r="Z10" s="16"/>
      <c r="AA10" s="9" t="s">
        <v>58</v>
      </c>
      <c r="AB10" s="9" t="s">
        <v>58</v>
      </c>
      <c r="AC10" s="9" t="s">
        <v>58</v>
      </c>
      <c r="AD10" s="9" t="s">
        <v>58</v>
      </c>
      <c r="AE10" s="9" t="s">
        <v>58</v>
      </c>
      <c r="AF10" s="9" t="s">
        <v>58</v>
      </c>
      <c r="AG10" s="9" t="s">
        <v>58</v>
      </c>
      <c r="AH10" s="9" t="s">
        <v>58</v>
      </c>
      <c r="AI10" s="9" t="s">
        <v>58</v>
      </c>
      <c r="AJ10" s="9" t="s">
        <v>58</v>
      </c>
      <c r="AK10" s="9" t="s">
        <v>58</v>
      </c>
      <c r="AL10" s="9" t="s">
        <v>58</v>
      </c>
      <c r="AM10" s="9" t="s">
        <v>58</v>
      </c>
      <c r="AN10" s="9" t="s">
        <v>58</v>
      </c>
      <c r="AO10" s="9" t="s">
        <v>58</v>
      </c>
      <c r="AP10" s="13" t="s">
        <v>58</v>
      </c>
      <c r="AQ10" s="13" t="s">
        <v>58</v>
      </c>
      <c r="AR10" s="13" t="s">
        <v>58</v>
      </c>
      <c r="AS10" s="13" t="s">
        <v>58</v>
      </c>
      <c r="AT10" s="9" t="s">
        <v>58</v>
      </c>
      <c r="AU10" s="9" t="s">
        <v>58</v>
      </c>
      <c r="AV10" s="9" t="s">
        <v>58</v>
      </c>
      <c r="AW10" s="9" t="s">
        <v>58</v>
      </c>
      <c r="AX10" s="9" t="s">
        <v>58</v>
      </c>
      <c r="AY10" s="9" t="s">
        <v>58</v>
      </c>
      <c r="AZ10" s="9" t="s">
        <v>58</v>
      </c>
      <c r="BA10" s="9" t="s">
        <v>58</v>
      </c>
      <c r="BB10" s="9" t="s">
        <v>58</v>
      </c>
      <c r="BC10" s="9" t="s">
        <v>58</v>
      </c>
      <c r="BD10" s="9" t="s">
        <v>58</v>
      </c>
      <c r="BE10" s="9" t="s">
        <v>58</v>
      </c>
      <c r="BF10" s="9" t="s">
        <v>58</v>
      </c>
      <c r="BG10" s="9" t="s">
        <v>58</v>
      </c>
      <c r="BH10" s="9" t="s">
        <v>58</v>
      </c>
      <c r="BI10" s="9" t="s">
        <v>58</v>
      </c>
      <c r="BJ10" s="9" t="s">
        <v>58</v>
      </c>
      <c r="BK10" s="9" t="s">
        <v>58</v>
      </c>
      <c r="BL10" s="9"/>
      <c r="BM10" s="9" t="s">
        <v>67</v>
      </c>
      <c r="BN10" s="9" t="s">
        <v>67</v>
      </c>
      <c r="BO10" s="9"/>
      <c r="BP10" s="9" t="s">
        <v>67</v>
      </c>
      <c r="BQ10" s="9" t="s">
        <v>67</v>
      </c>
      <c r="BR10" s="9" t="s">
        <v>67</v>
      </c>
      <c r="BS10" s="9" t="s">
        <v>67</v>
      </c>
      <c r="BT10" s="9" t="s">
        <v>67</v>
      </c>
      <c r="BU10" s="9"/>
      <c r="BV10" s="52">
        <f t="shared" si="14"/>
        <v>5475</v>
      </c>
      <c r="BW10" s="78">
        <f t="shared" si="15"/>
        <v>2957.9457802207912</v>
      </c>
      <c r="BX10" s="73">
        <f t="shared" si="16"/>
        <v>1795.1467118675253</v>
      </c>
      <c r="BY10" s="73">
        <f t="shared" si="17"/>
        <v>31.584174999999998</v>
      </c>
      <c r="BZ10" s="73">
        <f t="shared" si="18"/>
        <v>802.98271591536343</v>
      </c>
      <c r="CA10" s="73">
        <f t="shared" si="19"/>
        <v>356.81110303587855</v>
      </c>
      <c r="CB10" s="73">
        <f t="shared" si="20"/>
        <v>1198.6157696202531</v>
      </c>
      <c r="CC10" s="73">
        <f t="shared" si="21"/>
        <v>4163.3357079999996</v>
      </c>
      <c r="CD10" s="73">
        <f t="shared" si="22"/>
        <v>4292.6389383490969</v>
      </c>
      <c r="CE10" s="73">
        <f t="shared" si="23"/>
        <v>47.486832330180562</v>
      </c>
      <c r="CF10" s="73">
        <f t="shared" si="24"/>
        <v>29.524760655737705</v>
      </c>
      <c r="CG10" s="73">
        <f t="shared" si="25"/>
        <v>42.390948164335661</v>
      </c>
      <c r="CH10" s="73">
        <f t="shared" si="26"/>
        <v>19.815046853146853</v>
      </c>
      <c r="CI10" s="73">
        <f t="shared" si="27"/>
        <v>23.222730069930069</v>
      </c>
      <c r="CJ10" s="73">
        <f t="shared" si="28"/>
        <v>52.424682080419579</v>
      </c>
      <c r="CK10" s="73">
        <f t="shared" si="29"/>
        <v>38.084015209790209</v>
      </c>
      <c r="CL10" s="73">
        <f t="shared" si="30"/>
        <v>1830.6606203891708</v>
      </c>
      <c r="CM10" s="73">
        <f t="shared" si="31"/>
        <v>18.931573426573426</v>
      </c>
      <c r="CN10" s="73">
        <f t="shared" si="32"/>
        <v>14.444587648054146</v>
      </c>
      <c r="CO10" s="73">
        <f t="shared" si="33"/>
        <v>13.955975803722504</v>
      </c>
      <c r="CP10" s="80">
        <f t="shared" si="34"/>
        <v>861.23945211505929</v>
      </c>
      <c r="CQ10" s="80">
        <f t="shared" si="35"/>
        <v>9.6525521926053308</v>
      </c>
      <c r="CR10" s="80">
        <f t="shared" si="36"/>
        <v>21.621074111675128</v>
      </c>
      <c r="CS10" s="80">
        <f t="shared" si="37"/>
        <v>19.391782571912014</v>
      </c>
      <c r="CT10" s="80">
        <f t="shared" si="38"/>
        <v>23.361753807106599</v>
      </c>
      <c r="CU10" s="80">
        <f t="shared" si="39"/>
        <v>22.4761448392555</v>
      </c>
      <c r="CV10" s="80">
        <f t="shared" si="40"/>
        <v>22.96475668358714</v>
      </c>
      <c r="CW10" s="80">
        <f t="shared" si="41"/>
        <v>23.697674450084602</v>
      </c>
      <c r="CX10" s="80">
        <f t="shared" si="42"/>
        <v>23.086909644670051</v>
      </c>
      <c r="CY10" s="80">
        <f t="shared" si="43"/>
        <v>23.293756697556866</v>
      </c>
      <c r="CZ10" s="80">
        <f t="shared" si="44"/>
        <v>16.490649746192894</v>
      </c>
      <c r="DA10" s="80">
        <f t="shared" si="45"/>
        <v>20.155238578680205</v>
      </c>
      <c r="DB10" s="80">
        <f t="shared" si="46"/>
        <v>19.849856175972924</v>
      </c>
      <c r="DC10" s="80">
        <f t="shared" si="47"/>
        <v>16.796032148900171</v>
      </c>
      <c r="DD10" s="80">
        <f t="shared" si="48"/>
        <v>22.934218443316411</v>
      </c>
      <c r="DE10" s="80">
        <f t="shared" si="49"/>
        <v>23.697674450084602</v>
      </c>
      <c r="DF10" s="80">
        <f t="shared" si="50"/>
        <v>23.819827411167513</v>
      </c>
      <c r="DG10" s="80">
        <f t="shared" si="51"/>
        <v>22.980025803722505</v>
      </c>
      <c r="DH10" s="80">
        <f t="shared" si="52"/>
        <v>0</v>
      </c>
      <c r="DI10" s="80">
        <f t="shared" si="53"/>
        <v>24.140478934010154</v>
      </c>
      <c r="DJ10" s="80">
        <f t="shared" si="54"/>
        <v>22.048609475465312</v>
      </c>
      <c r="DK10" s="80">
        <f t="shared" si="55"/>
        <v>0</v>
      </c>
      <c r="DL10" s="80">
        <f t="shared" si="56"/>
        <v>22.949487563451779</v>
      </c>
      <c r="DM10" s="80">
        <f t="shared" si="57"/>
        <v>23.086909644670051</v>
      </c>
      <c r="DN10" s="80">
        <f t="shared" si="58"/>
        <v>2214.8069294754373</v>
      </c>
      <c r="DO10" s="80">
        <f t="shared" si="59"/>
        <v>300.31305482233506</v>
      </c>
      <c r="DP10" s="80">
        <f t="shared" si="60"/>
        <v>2485.0430392755993</v>
      </c>
    </row>
    <row r="11" spans="1:120" s="8" customFormat="1" ht="10" customHeight="1">
      <c r="A11" s="9">
        <f t="shared" si="5"/>
        <v>9</v>
      </c>
      <c r="B11" s="61">
        <v>34213</v>
      </c>
      <c r="C11" s="62">
        <v>967570</v>
      </c>
      <c r="D11" s="29">
        <f>$AI$73</f>
        <v>61.210526315789473</v>
      </c>
      <c r="E11" s="62">
        <f t="shared" si="0"/>
        <v>3060</v>
      </c>
      <c r="F11" s="72">
        <f t="shared" si="1"/>
        <v>49.991401547721409</v>
      </c>
      <c r="G11" s="18"/>
      <c r="H11" s="64"/>
      <c r="I11" s="9">
        <v>5476</v>
      </c>
      <c r="J11" s="134" t="s">
        <v>153</v>
      </c>
      <c r="K11" s="8">
        <v>1968</v>
      </c>
      <c r="L11" s="16">
        <v>191</v>
      </c>
      <c r="M11" s="16">
        <v>38</v>
      </c>
      <c r="N11" s="31">
        <f t="shared" si="2"/>
        <v>1</v>
      </c>
      <c r="O11" s="101">
        <f t="shared" si="61"/>
        <v>20033.591677590633</v>
      </c>
      <c r="P11" s="132">
        <f t="shared" si="6"/>
        <v>0.83473298656627637</v>
      </c>
      <c r="Q11" s="72">
        <f t="shared" si="7"/>
        <v>80.134366710362528</v>
      </c>
      <c r="R11" s="18">
        <f t="shared" si="8"/>
        <v>1.0417467672347129</v>
      </c>
      <c r="S11" s="18">
        <f t="shared" si="9"/>
        <v>5.8043851847162112E-2</v>
      </c>
      <c r="T11" s="16">
        <f t="shared" si="3"/>
        <v>190.03563646065862</v>
      </c>
      <c r="U11" s="16">
        <f t="shared" si="62"/>
        <v>36.958253232765287</v>
      </c>
      <c r="V11" s="16">
        <f t="shared" si="10"/>
        <v>0</v>
      </c>
      <c r="W11" s="16">
        <f t="shared" si="11"/>
        <v>0</v>
      </c>
      <c r="X11" s="16">
        <f t="shared" si="12"/>
        <v>190.03563646065862</v>
      </c>
      <c r="Y11" s="35">
        <f t="shared" si="13"/>
        <v>36.958253232765287</v>
      </c>
      <c r="Z11" s="16"/>
      <c r="AA11" s="9" t="s">
        <v>59</v>
      </c>
      <c r="AB11" s="9" t="s">
        <v>59</v>
      </c>
      <c r="AC11" s="9" t="s">
        <v>59</v>
      </c>
      <c r="AD11" s="9" t="s">
        <v>59</v>
      </c>
      <c r="AE11" s="9" t="s">
        <v>59</v>
      </c>
      <c r="AF11" s="9" t="s">
        <v>59</v>
      </c>
      <c r="AG11" s="9" t="s">
        <v>59</v>
      </c>
      <c r="AH11" s="9" t="s">
        <v>59</v>
      </c>
      <c r="AI11" s="9" t="s">
        <v>59</v>
      </c>
      <c r="AJ11" s="9" t="s">
        <v>59</v>
      </c>
      <c r="AK11" s="9"/>
      <c r="AL11" s="9"/>
      <c r="AM11" s="9"/>
      <c r="AN11" s="9" t="s">
        <v>60</v>
      </c>
      <c r="AO11" s="9"/>
      <c r="AP11" s="13"/>
      <c r="AQ11" s="13"/>
      <c r="AR11" s="13"/>
      <c r="AS11" s="13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52">
        <f t="shared" si="14"/>
        <v>5476</v>
      </c>
      <c r="BW11" s="78">
        <f t="shared" si="15"/>
        <v>3767.5740598896045</v>
      </c>
      <c r="BX11" s="73">
        <f t="shared" si="16"/>
        <v>2286.5017440662373</v>
      </c>
      <c r="BY11" s="73">
        <f t="shared" si="17"/>
        <v>40.229174999999998</v>
      </c>
      <c r="BZ11" s="73">
        <f t="shared" si="18"/>
        <v>1022.7695420423183</v>
      </c>
      <c r="CA11" s="73">
        <f t="shared" si="19"/>
        <v>454.47494848206071</v>
      </c>
      <c r="CB11" s="73">
        <f t="shared" si="20"/>
        <v>1526.6925146473779</v>
      </c>
      <c r="CC11" s="73">
        <f t="shared" si="21"/>
        <v>5302.8949080000002</v>
      </c>
      <c r="CD11" s="73">
        <f t="shared" si="22"/>
        <v>5467.590116337059</v>
      </c>
      <c r="CE11" s="73">
        <f t="shared" si="23"/>
        <v>60.48459673258813</v>
      </c>
      <c r="CF11" s="73">
        <f t="shared" si="24"/>
        <v>37.606072131147542</v>
      </c>
      <c r="CG11" s="73">
        <f t="shared" si="25"/>
        <v>0</v>
      </c>
      <c r="CH11" s="73">
        <f t="shared" si="26"/>
        <v>0</v>
      </c>
      <c r="CI11" s="73">
        <f t="shared" si="27"/>
        <v>0</v>
      </c>
      <c r="CJ11" s="73">
        <f t="shared" si="28"/>
        <v>66.774000262237763</v>
      </c>
      <c r="CK11" s="73">
        <f t="shared" si="29"/>
        <v>0</v>
      </c>
      <c r="CL11" s="73">
        <f t="shared" si="30"/>
        <v>0</v>
      </c>
      <c r="CM11" s="73">
        <f t="shared" si="31"/>
        <v>0</v>
      </c>
      <c r="CN11" s="73">
        <f t="shared" si="32"/>
        <v>0</v>
      </c>
      <c r="CO11" s="73">
        <f t="shared" si="33"/>
        <v>0</v>
      </c>
      <c r="CP11" s="80">
        <f t="shared" si="34"/>
        <v>0</v>
      </c>
      <c r="CQ11" s="80">
        <f t="shared" si="35"/>
        <v>0</v>
      </c>
      <c r="CR11" s="80">
        <f t="shared" si="36"/>
        <v>0</v>
      </c>
      <c r="CS11" s="80">
        <f t="shared" si="37"/>
        <v>0</v>
      </c>
      <c r="CT11" s="80">
        <f t="shared" si="38"/>
        <v>0</v>
      </c>
      <c r="CU11" s="80">
        <f t="shared" si="39"/>
        <v>0</v>
      </c>
      <c r="CV11" s="80">
        <f t="shared" si="40"/>
        <v>0</v>
      </c>
      <c r="CW11" s="80">
        <f t="shared" si="41"/>
        <v>0</v>
      </c>
      <c r="CX11" s="80">
        <f t="shared" si="42"/>
        <v>0</v>
      </c>
      <c r="CY11" s="80">
        <f t="shared" si="43"/>
        <v>0</v>
      </c>
      <c r="CZ11" s="80">
        <f t="shared" si="44"/>
        <v>0</v>
      </c>
      <c r="DA11" s="80">
        <f t="shared" si="45"/>
        <v>0</v>
      </c>
      <c r="DB11" s="80">
        <f t="shared" si="46"/>
        <v>0</v>
      </c>
      <c r="DC11" s="80">
        <f t="shared" si="47"/>
        <v>0</v>
      </c>
      <c r="DD11" s="80">
        <f t="shared" si="48"/>
        <v>0</v>
      </c>
      <c r="DE11" s="80">
        <f t="shared" si="49"/>
        <v>0</v>
      </c>
      <c r="DF11" s="80">
        <f t="shared" si="50"/>
        <v>0</v>
      </c>
      <c r="DG11" s="80">
        <f t="shared" si="51"/>
        <v>0</v>
      </c>
      <c r="DH11" s="80">
        <f t="shared" si="52"/>
        <v>0</v>
      </c>
      <c r="DI11" s="80">
        <f t="shared" si="53"/>
        <v>0</v>
      </c>
      <c r="DJ11" s="80">
        <f t="shared" si="54"/>
        <v>0</v>
      </c>
      <c r="DK11" s="80">
        <f t="shared" si="55"/>
        <v>0</v>
      </c>
      <c r="DL11" s="80">
        <f t="shared" si="56"/>
        <v>0</v>
      </c>
      <c r="DM11" s="80">
        <f t="shared" si="57"/>
        <v>0</v>
      </c>
      <c r="DN11" s="80">
        <f t="shared" si="58"/>
        <v>0</v>
      </c>
      <c r="DO11" s="80">
        <f t="shared" si="59"/>
        <v>0</v>
      </c>
      <c r="DP11" s="80">
        <f t="shared" si="60"/>
        <v>0</v>
      </c>
    </row>
    <row r="12" spans="1:120" s="8" customFormat="1" ht="10" customHeight="1">
      <c r="A12" s="9">
        <f t="shared" si="5"/>
        <v>10</v>
      </c>
      <c r="B12" s="61">
        <v>34219</v>
      </c>
      <c r="C12" s="62">
        <v>970630</v>
      </c>
      <c r="D12" s="29">
        <f>$AJ$73</f>
        <v>61</v>
      </c>
      <c r="E12" s="62">
        <f t="shared" si="0"/>
        <v>1896</v>
      </c>
      <c r="F12" s="72">
        <f t="shared" si="1"/>
        <v>31.081967213114755</v>
      </c>
      <c r="G12" s="18"/>
      <c r="H12" s="64"/>
      <c r="I12" s="9">
        <v>5477</v>
      </c>
      <c r="J12" s="134" t="s">
        <v>153</v>
      </c>
      <c r="K12" s="8">
        <v>1968</v>
      </c>
      <c r="L12" s="16">
        <v>191</v>
      </c>
      <c r="M12" s="16">
        <v>38</v>
      </c>
      <c r="N12" s="31">
        <f t="shared" si="2"/>
        <v>1</v>
      </c>
      <c r="O12" s="101">
        <f t="shared" si="61"/>
        <v>25726.017825198593</v>
      </c>
      <c r="P12" s="132">
        <f t="shared" si="6"/>
        <v>1.0719174093832746</v>
      </c>
      <c r="Q12" s="72">
        <f t="shared" si="7"/>
        <v>102.90407130079437</v>
      </c>
      <c r="R12" s="18">
        <f t="shared" si="8"/>
        <v>1.3377529269103268</v>
      </c>
      <c r="S12" s="18">
        <f t="shared" si="9"/>
        <v>7.4058716255384932E-2</v>
      </c>
      <c r="T12" s="16">
        <f t="shared" si="3"/>
        <v>189.76209623733263</v>
      </c>
      <c r="U12" s="16">
        <f t="shared" si="62"/>
        <v>36.662247073089674</v>
      </c>
      <c r="V12" s="16">
        <f t="shared" si="10"/>
        <v>189.76209623733263</v>
      </c>
      <c r="W12" s="16">
        <f t="shared" si="11"/>
        <v>36.662247073089674</v>
      </c>
      <c r="X12" s="16">
        <f t="shared" si="12"/>
        <v>0</v>
      </c>
      <c r="Y12" s="35">
        <f t="shared" si="13"/>
        <v>0</v>
      </c>
      <c r="Z12" s="16"/>
      <c r="AA12" s="9" t="s">
        <v>57</v>
      </c>
      <c r="AB12" s="9" t="s">
        <v>57</v>
      </c>
      <c r="AC12" s="9" t="s">
        <v>57</v>
      </c>
      <c r="AD12" s="9" t="s">
        <v>61</v>
      </c>
      <c r="AE12" s="9" t="s">
        <v>61</v>
      </c>
      <c r="AF12" s="9" t="s">
        <v>61</v>
      </c>
      <c r="AG12" s="9" t="s">
        <v>61</v>
      </c>
      <c r="AH12" s="9" t="s">
        <v>62</v>
      </c>
      <c r="AI12" s="9" t="s">
        <v>62</v>
      </c>
      <c r="AJ12" s="9" t="s">
        <v>62</v>
      </c>
      <c r="AK12" s="9" t="s">
        <v>62</v>
      </c>
      <c r="AL12" s="9" t="s">
        <v>62</v>
      </c>
      <c r="AM12" s="9" t="s">
        <v>62</v>
      </c>
      <c r="AN12" s="9" t="s">
        <v>62</v>
      </c>
      <c r="AO12" s="9" t="s">
        <v>62</v>
      </c>
      <c r="AP12" s="13" t="s">
        <v>62</v>
      </c>
      <c r="AQ12" s="13" t="s">
        <v>62</v>
      </c>
      <c r="AR12" s="13" t="s">
        <v>62</v>
      </c>
      <c r="AS12" s="13" t="s">
        <v>62</v>
      </c>
      <c r="AT12" s="9" t="s">
        <v>62</v>
      </c>
      <c r="AU12" s="9" t="s">
        <v>148</v>
      </c>
      <c r="AV12" s="9" t="s">
        <v>148</v>
      </c>
      <c r="AW12" s="9" t="s">
        <v>148</v>
      </c>
      <c r="AX12" s="9" t="s">
        <v>148</v>
      </c>
      <c r="AY12" s="9" t="s">
        <v>148</v>
      </c>
      <c r="AZ12" s="9" t="s">
        <v>148</v>
      </c>
      <c r="BA12" s="9" t="s">
        <v>148</v>
      </c>
      <c r="BB12" s="9" t="s">
        <v>148</v>
      </c>
      <c r="BC12" s="9" t="s">
        <v>148</v>
      </c>
      <c r="BD12" s="9" t="s">
        <v>148</v>
      </c>
      <c r="BE12" s="9" t="s">
        <v>148</v>
      </c>
      <c r="BF12" s="9" t="s">
        <v>148</v>
      </c>
      <c r="BG12" s="9" t="s">
        <v>148</v>
      </c>
      <c r="BH12" s="9" t="s">
        <v>148</v>
      </c>
      <c r="BI12" s="9" t="s">
        <v>148</v>
      </c>
      <c r="BJ12" s="9" t="s">
        <v>148</v>
      </c>
      <c r="BK12" s="9"/>
      <c r="BL12" s="9" t="s">
        <v>130</v>
      </c>
      <c r="BM12" s="9" t="s">
        <v>130</v>
      </c>
      <c r="BN12" s="9" t="s">
        <v>130</v>
      </c>
      <c r="BO12" s="9" t="s">
        <v>130</v>
      </c>
      <c r="BP12" s="9" t="s">
        <v>130</v>
      </c>
      <c r="BQ12" s="9" t="s">
        <v>130</v>
      </c>
      <c r="BR12" s="9" t="s">
        <v>130</v>
      </c>
      <c r="BS12" s="9" t="s">
        <v>130</v>
      </c>
      <c r="BT12" s="9" t="s">
        <v>130</v>
      </c>
      <c r="BU12" s="9"/>
      <c r="BV12" s="52">
        <f t="shared" si="14"/>
        <v>5477</v>
      </c>
      <c r="BW12" s="78">
        <f t="shared" si="15"/>
        <v>2740.2803311867524</v>
      </c>
      <c r="BX12" s="73">
        <f t="shared" si="16"/>
        <v>1663.0478012879487</v>
      </c>
      <c r="BY12" s="73">
        <f t="shared" si="17"/>
        <v>29.26</v>
      </c>
      <c r="BZ12" s="73">
        <f t="shared" si="18"/>
        <v>1114.7418754369826</v>
      </c>
      <c r="CA12" s="73">
        <f t="shared" si="19"/>
        <v>495.34351149954</v>
      </c>
      <c r="CB12" s="73">
        <f t="shared" si="20"/>
        <v>1663.9800141048825</v>
      </c>
      <c r="CC12" s="73">
        <f t="shared" si="21"/>
        <v>5779.7566040000002</v>
      </c>
      <c r="CD12" s="73">
        <f t="shared" si="22"/>
        <v>3934.5047812123821</v>
      </c>
      <c r="CE12" s="73">
        <f t="shared" si="23"/>
        <v>43.525013757523645</v>
      </c>
      <c r="CF12" s="73">
        <f t="shared" si="24"/>
        <v>27.061514754098361</v>
      </c>
      <c r="CG12" s="73">
        <f t="shared" si="25"/>
        <v>38.854278365384616</v>
      </c>
      <c r="CH12" s="73">
        <f t="shared" si="26"/>
        <v>18.16188076923077</v>
      </c>
      <c r="CI12" s="73">
        <f t="shared" si="27"/>
        <v>21.285261538461537</v>
      </c>
      <c r="CJ12" s="73">
        <f t="shared" si="28"/>
        <v>48.050899519230768</v>
      </c>
      <c r="CK12" s="73">
        <f t="shared" si="29"/>
        <v>34.906672115384623</v>
      </c>
      <c r="CL12" s="73">
        <f t="shared" si="30"/>
        <v>1677.9289074027074</v>
      </c>
      <c r="CM12" s="73">
        <f t="shared" si="31"/>
        <v>17.352115384615384</v>
      </c>
      <c r="CN12" s="73">
        <f t="shared" si="32"/>
        <v>13.239478087986464</v>
      </c>
      <c r="CO12" s="73">
        <f t="shared" si="33"/>
        <v>12.791631049069375</v>
      </c>
      <c r="CP12" s="80">
        <f t="shared" si="34"/>
        <v>789.38638697123531</v>
      </c>
      <c r="CQ12" s="80">
        <f t="shared" si="35"/>
        <v>12.294581427343079</v>
      </c>
      <c r="CR12" s="80">
        <f t="shared" si="36"/>
        <v>27.539043654822336</v>
      </c>
      <c r="CS12" s="80">
        <f t="shared" si="37"/>
        <v>24.699565989847716</v>
      </c>
      <c r="CT12" s="80">
        <f t="shared" si="38"/>
        <v>29.756170050761423</v>
      </c>
      <c r="CU12" s="80">
        <f t="shared" si="39"/>
        <v>28.62815837563452</v>
      </c>
      <c r="CV12" s="80">
        <f t="shared" si="40"/>
        <v>29.250509644670053</v>
      </c>
      <c r="CW12" s="80">
        <f t="shared" si="41"/>
        <v>30.18403654822335</v>
      </c>
      <c r="CX12" s="80">
        <f t="shared" si="42"/>
        <v>29.406097461928933</v>
      </c>
      <c r="CY12" s="80">
        <f t="shared" si="43"/>
        <v>29.669561246840772</v>
      </c>
      <c r="CZ12" s="80">
        <f t="shared" si="44"/>
        <v>21.004355329949242</v>
      </c>
      <c r="DA12" s="80">
        <f t="shared" si="45"/>
        <v>25.671989847715739</v>
      </c>
      <c r="DB12" s="80">
        <f t="shared" si="46"/>
        <v>25.283020304568527</v>
      </c>
      <c r="DC12" s="80">
        <f t="shared" si="47"/>
        <v>21.393324873096446</v>
      </c>
      <c r="DD12" s="80">
        <f t="shared" si="48"/>
        <v>29.211612690355327</v>
      </c>
      <c r="DE12" s="80">
        <f t="shared" si="49"/>
        <v>30.18403654822335</v>
      </c>
      <c r="DF12" s="80">
        <f t="shared" si="50"/>
        <v>30.339624365482234</v>
      </c>
      <c r="DG12" s="80">
        <f t="shared" si="51"/>
        <v>0</v>
      </c>
      <c r="DH12" s="80">
        <f t="shared" si="52"/>
        <v>20.384275380710658</v>
      </c>
      <c r="DI12" s="80">
        <f t="shared" si="53"/>
        <v>24.140478934010154</v>
      </c>
      <c r="DJ12" s="80">
        <f t="shared" si="54"/>
        <v>22.048609475465312</v>
      </c>
      <c r="DK12" s="80">
        <f t="shared" si="55"/>
        <v>25.270393824027074</v>
      </c>
      <c r="DL12" s="80">
        <f t="shared" si="56"/>
        <v>22.949487563451779</v>
      </c>
      <c r="DM12" s="80">
        <f t="shared" si="57"/>
        <v>23.086909644670051</v>
      </c>
      <c r="DN12" s="80">
        <f t="shared" si="58"/>
        <v>2214.8069294754373</v>
      </c>
      <c r="DO12" s="80">
        <f t="shared" si="59"/>
        <v>300.31305482233506</v>
      </c>
      <c r="DP12" s="80">
        <f t="shared" si="60"/>
        <v>2485.0430392755993</v>
      </c>
    </row>
    <row r="13" spans="1:120" s="8" customFormat="1" ht="10" customHeight="1">
      <c r="A13" s="9">
        <f t="shared" si="5"/>
        <v>11</v>
      </c>
      <c r="B13" s="61">
        <v>34224</v>
      </c>
      <c r="C13" s="62">
        <v>972526</v>
      </c>
      <c r="D13" s="29">
        <f>AK73</f>
        <v>60.210526315789473</v>
      </c>
      <c r="E13" s="62">
        <f t="shared" si="0"/>
        <v>2687</v>
      </c>
      <c r="F13" s="72">
        <f t="shared" si="1"/>
        <v>44.626748251748253</v>
      </c>
      <c r="G13" s="18"/>
      <c r="H13" s="64"/>
      <c r="I13" s="9">
        <v>5478</v>
      </c>
      <c r="J13" s="134" t="s">
        <v>153</v>
      </c>
      <c r="K13" s="8">
        <v>1968</v>
      </c>
      <c r="L13" s="16">
        <v>192</v>
      </c>
      <c r="M13" s="16">
        <v>38</v>
      </c>
      <c r="N13" s="31">
        <f t="shared" si="2"/>
        <v>1</v>
      </c>
      <c r="O13" s="101">
        <f t="shared" si="61"/>
        <v>23679.270890347641</v>
      </c>
      <c r="P13" s="132">
        <f t="shared" si="6"/>
        <v>0.98663628709781837</v>
      </c>
      <c r="Q13" s="72">
        <f t="shared" si="7"/>
        <v>94.717083561390567</v>
      </c>
      <c r="R13" s="18">
        <f t="shared" si="8"/>
        <v>1.2313220862980774</v>
      </c>
      <c r="S13" s="18">
        <f t="shared" si="9"/>
        <v>6.8324390039326971E-2</v>
      </c>
      <c r="T13" s="16">
        <f t="shared" si="3"/>
        <v>190.86042539488136</v>
      </c>
      <c r="U13" s="16">
        <f t="shared" si="62"/>
        <v>36.768677913701922</v>
      </c>
      <c r="V13" s="16">
        <f t="shared" si="10"/>
        <v>190.86042539488136</v>
      </c>
      <c r="W13" s="16">
        <f t="shared" si="11"/>
        <v>36.768677913701922</v>
      </c>
      <c r="X13" s="16">
        <f t="shared" si="12"/>
        <v>0</v>
      </c>
      <c r="Y13" s="35">
        <f t="shared" si="13"/>
        <v>0</v>
      </c>
      <c r="Z13" s="16"/>
      <c r="AA13" s="9" t="s">
        <v>61</v>
      </c>
      <c r="AB13" s="9" t="s">
        <v>63</v>
      </c>
      <c r="AC13" s="9" t="s">
        <v>63</v>
      </c>
      <c r="AD13" s="9" t="s">
        <v>63</v>
      </c>
      <c r="AE13" s="9" t="s">
        <v>63</v>
      </c>
      <c r="AF13" s="9" t="s">
        <v>63</v>
      </c>
      <c r="AG13" s="9" t="s">
        <v>63</v>
      </c>
      <c r="AH13" s="9" t="s">
        <v>63</v>
      </c>
      <c r="AI13" s="9" t="s">
        <v>63</v>
      </c>
      <c r="AJ13" s="9" t="s">
        <v>63</v>
      </c>
      <c r="AK13" s="9" t="s">
        <v>63</v>
      </c>
      <c r="AL13" s="9" t="s">
        <v>63</v>
      </c>
      <c r="AM13" s="9" t="s">
        <v>63</v>
      </c>
      <c r="AN13" s="9" t="s">
        <v>63</v>
      </c>
      <c r="AO13" s="9" t="s">
        <v>63</v>
      </c>
      <c r="AP13" s="13" t="s">
        <v>63</v>
      </c>
      <c r="AQ13" s="13" t="s">
        <v>63</v>
      </c>
      <c r="AR13" s="13" t="s">
        <v>63</v>
      </c>
      <c r="AS13" s="13" t="s">
        <v>63</v>
      </c>
      <c r="AT13" s="9" t="s">
        <v>63</v>
      </c>
      <c r="AU13" s="9" t="s">
        <v>63</v>
      </c>
      <c r="AV13" s="9" t="s">
        <v>63</v>
      </c>
      <c r="AW13" s="9" t="s">
        <v>63</v>
      </c>
      <c r="AX13" s="9" t="s">
        <v>63</v>
      </c>
      <c r="AY13" s="9" t="s">
        <v>63</v>
      </c>
      <c r="AZ13" s="9" t="s">
        <v>63</v>
      </c>
      <c r="BA13" s="9" t="s">
        <v>63</v>
      </c>
      <c r="BB13" s="9" t="s">
        <v>63</v>
      </c>
      <c r="BC13" s="9" t="s">
        <v>63</v>
      </c>
      <c r="BD13" s="9" t="s">
        <v>63</v>
      </c>
      <c r="BE13" s="9" t="s">
        <v>63</v>
      </c>
      <c r="BF13" s="9" t="s">
        <v>63</v>
      </c>
      <c r="BG13" s="9" t="s">
        <v>63</v>
      </c>
      <c r="BH13" s="9" t="s">
        <v>63</v>
      </c>
      <c r="BI13" s="9" t="s">
        <v>63</v>
      </c>
      <c r="BJ13" s="9" t="s">
        <v>63</v>
      </c>
      <c r="BK13" s="9" t="s">
        <v>63</v>
      </c>
      <c r="BL13" s="9" t="s">
        <v>63</v>
      </c>
      <c r="BM13" s="9" t="s">
        <v>63</v>
      </c>
      <c r="BN13" s="9" t="s">
        <v>63</v>
      </c>
      <c r="BO13" s="9" t="s">
        <v>63</v>
      </c>
      <c r="BP13" s="9" t="s">
        <v>63</v>
      </c>
      <c r="BQ13" s="9" t="s">
        <v>63</v>
      </c>
      <c r="BR13" s="9" t="s">
        <v>63</v>
      </c>
      <c r="BS13" s="9" t="s">
        <v>63</v>
      </c>
      <c r="BT13" s="9" t="s">
        <v>63</v>
      </c>
      <c r="BU13" s="9"/>
      <c r="BV13" s="52">
        <f t="shared" si="14"/>
        <v>5478</v>
      </c>
      <c r="BW13" s="78">
        <f t="shared" si="15"/>
        <v>4106.3723553817845</v>
      </c>
      <c r="BX13" s="73">
        <f t="shared" si="16"/>
        <v>1663.0478012879487</v>
      </c>
      <c r="BY13" s="73">
        <f t="shared" si="17"/>
        <v>29.26</v>
      </c>
      <c r="BZ13" s="73">
        <f t="shared" si="18"/>
        <v>743.89387304507829</v>
      </c>
      <c r="CA13" s="73">
        <f t="shared" si="19"/>
        <v>330.55455381784731</v>
      </c>
      <c r="CB13" s="73">
        <f t="shared" si="20"/>
        <v>1110.4135985533455</v>
      </c>
      <c r="CC13" s="73">
        <f t="shared" si="21"/>
        <v>3856.9695999999999</v>
      </c>
      <c r="CD13" s="73">
        <f t="shared" si="22"/>
        <v>3976.7578331900258</v>
      </c>
      <c r="CE13" s="73">
        <f t="shared" si="23"/>
        <v>43.992433361994841</v>
      </c>
      <c r="CF13" s="73">
        <f t="shared" si="24"/>
        <v>27.352131147540984</v>
      </c>
      <c r="CG13" s="73">
        <f t="shared" si="25"/>
        <v>39.271538461538462</v>
      </c>
      <c r="CH13" s="73">
        <f t="shared" si="26"/>
        <v>18.356923076923078</v>
      </c>
      <c r="CI13" s="73">
        <f t="shared" si="27"/>
        <v>21.513846153846153</v>
      </c>
      <c r="CJ13" s="73">
        <f t="shared" si="28"/>
        <v>48.566923076923075</v>
      </c>
      <c r="CK13" s="73">
        <f t="shared" si="29"/>
        <v>35.281538461538467</v>
      </c>
      <c r="CL13" s="73">
        <f t="shared" si="30"/>
        <v>1695.9483587140439</v>
      </c>
      <c r="CM13" s="73">
        <f t="shared" si="31"/>
        <v>17.53846153846154</v>
      </c>
      <c r="CN13" s="73">
        <f t="shared" si="32"/>
        <v>13.381658206429782</v>
      </c>
      <c r="CO13" s="73">
        <f t="shared" si="33"/>
        <v>12.929001692047377</v>
      </c>
      <c r="CP13" s="80">
        <f t="shared" si="34"/>
        <v>797.86368866328269</v>
      </c>
      <c r="CQ13" s="80">
        <f t="shared" si="35"/>
        <v>8.9422527944969907</v>
      </c>
      <c r="CR13" s="80">
        <f t="shared" si="36"/>
        <v>20.030050761421322</v>
      </c>
      <c r="CS13" s="80">
        <f t="shared" si="37"/>
        <v>17.964805414551609</v>
      </c>
      <c r="CT13" s="80">
        <f t="shared" si="38"/>
        <v>21.64263959390863</v>
      </c>
      <c r="CU13" s="80">
        <f t="shared" si="39"/>
        <v>20.822199661590524</v>
      </c>
      <c r="CV13" s="80">
        <f t="shared" si="40"/>
        <v>21.274856175972928</v>
      </c>
      <c r="CW13" s="80">
        <f t="shared" si="41"/>
        <v>21.953840947546531</v>
      </c>
      <c r="CX13" s="80">
        <f t="shared" si="42"/>
        <v>21.388020304568528</v>
      </c>
      <c r="CY13" s="80">
        <f t="shared" si="43"/>
        <v>21.579646166807077</v>
      </c>
      <c r="CZ13" s="80">
        <f t="shared" si="44"/>
        <v>15.277157360406093</v>
      </c>
      <c r="DA13" s="80">
        <f t="shared" si="45"/>
        <v>18.672081218274112</v>
      </c>
      <c r="DB13" s="80">
        <f t="shared" si="46"/>
        <v>18.38917089678511</v>
      </c>
      <c r="DC13" s="80">
        <f t="shared" si="47"/>
        <v>15.560067681895095</v>
      </c>
      <c r="DD13" s="80">
        <f t="shared" si="48"/>
        <v>21.246565143824025</v>
      </c>
      <c r="DE13" s="80">
        <f t="shared" si="49"/>
        <v>21.953840947546531</v>
      </c>
      <c r="DF13" s="80">
        <f t="shared" si="50"/>
        <v>22.067005076142134</v>
      </c>
      <c r="DG13" s="80">
        <f t="shared" si="51"/>
        <v>21.289001692047378</v>
      </c>
      <c r="DH13" s="80">
        <f t="shared" si="52"/>
        <v>18.884263959390861</v>
      </c>
      <c r="DI13" s="80">
        <f t="shared" si="53"/>
        <v>22.364060913705586</v>
      </c>
      <c r="DJ13" s="80">
        <f t="shared" si="54"/>
        <v>20.426125211505923</v>
      </c>
      <c r="DK13" s="80">
        <f t="shared" si="55"/>
        <v>23.410829103214891</v>
      </c>
      <c r="DL13" s="80">
        <f t="shared" si="56"/>
        <v>21.260710659898479</v>
      </c>
      <c r="DM13" s="80">
        <f t="shared" si="57"/>
        <v>21.388020304568528</v>
      </c>
      <c r="DN13" s="80">
        <f t="shared" si="58"/>
        <v>2051.8266111573689</v>
      </c>
      <c r="DO13" s="80">
        <f t="shared" si="59"/>
        <v>278.21401015228429</v>
      </c>
      <c r="DP13" s="80">
        <f t="shared" si="60"/>
        <v>2302.1769392173151</v>
      </c>
    </row>
    <row r="14" spans="1:120" s="8" customFormat="1" ht="10" customHeight="1">
      <c r="A14" s="9">
        <f t="shared" si="5"/>
        <v>12</v>
      </c>
      <c r="B14" s="61">
        <v>34229</v>
      </c>
      <c r="C14" s="62">
        <v>975213</v>
      </c>
      <c r="D14" s="29">
        <f>AL73</f>
        <v>60.210526315789473</v>
      </c>
      <c r="E14" s="62">
        <f t="shared" si="0"/>
        <v>1256</v>
      </c>
      <c r="F14" s="72">
        <f t="shared" si="1"/>
        <v>20.86013986013986</v>
      </c>
      <c r="G14" s="18"/>
      <c r="H14" s="64"/>
      <c r="I14" s="9">
        <v>5479</v>
      </c>
      <c r="J14" s="134" t="s">
        <v>153</v>
      </c>
      <c r="K14" s="8">
        <v>1968</v>
      </c>
      <c r="L14" s="16">
        <v>191</v>
      </c>
      <c r="M14" s="16">
        <v>38</v>
      </c>
      <c r="N14" s="31">
        <f t="shared" si="2"/>
        <v>1</v>
      </c>
      <c r="O14" s="101">
        <f t="shared" si="61"/>
        <v>23594.73353315331</v>
      </c>
      <c r="P14" s="132">
        <f t="shared" si="6"/>
        <v>0.9831138972147212</v>
      </c>
      <c r="Q14" s="72">
        <f t="shared" si="7"/>
        <v>94.378934132613239</v>
      </c>
      <c r="R14" s="18">
        <f t="shared" si="8"/>
        <v>1.226926143723972</v>
      </c>
      <c r="S14" s="18">
        <f t="shared" si="9"/>
        <v>6.8086967628800149E-2</v>
      </c>
      <c r="T14" s="16">
        <f t="shared" si="3"/>
        <v>189.86448728733134</v>
      </c>
      <c r="U14" s="16">
        <f t="shared" si="62"/>
        <v>36.773073856276028</v>
      </c>
      <c r="V14" s="16">
        <f t="shared" si="10"/>
        <v>189.86448728733134</v>
      </c>
      <c r="W14" s="16">
        <f t="shared" si="11"/>
        <v>36.773073856276028</v>
      </c>
      <c r="X14" s="16">
        <f t="shared" si="12"/>
        <v>0</v>
      </c>
      <c r="Y14" s="35">
        <f t="shared" si="13"/>
        <v>0</v>
      </c>
      <c r="Z14" s="16"/>
      <c r="AA14" s="9" t="s">
        <v>64</v>
      </c>
      <c r="AB14" s="9" t="s">
        <v>64</v>
      </c>
      <c r="AC14" s="9" t="s">
        <v>64</v>
      </c>
      <c r="AD14" s="9" t="s">
        <v>64</v>
      </c>
      <c r="AE14" s="9" t="s">
        <v>64</v>
      </c>
      <c r="AF14" s="9" t="s">
        <v>64</v>
      </c>
      <c r="AG14" s="9" t="s">
        <v>64</v>
      </c>
      <c r="AH14" s="9" t="s">
        <v>64</v>
      </c>
      <c r="AI14" s="9" t="s">
        <v>64</v>
      </c>
      <c r="AJ14" s="9" t="s">
        <v>64</v>
      </c>
      <c r="AK14" s="9" t="s">
        <v>64</v>
      </c>
      <c r="AL14" s="9" t="s">
        <v>64</v>
      </c>
      <c r="AM14" s="9" t="s">
        <v>64</v>
      </c>
      <c r="AN14" s="9" t="s">
        <v>64</v>
      </c>
      <c r="AO14" s="9" t="s">
        <v>64</v>
      </c>
      <c r="AP14" s="13" t="s">
        <v>64</v>
      </c>
      <c r="AQ14" s="13" t="s">
        <v>64</v>
      </c>
      <c r="AR14" s="13" t="s">
        <v>64</v>
      </c>
      <c r="AS14" s="13" t="s">
        <v>64</v>
      </c>
      <c r="AT14" s="9" t="s">
        <v>64</v>
      </c>
      <c r="AU14" s="9" t="s">
        <v>64</v>
      </c>
      <c r="AV14" s="9" t="s">
        <v>64</v>
      </c>
      <c r="AW14" s="9" t="s">
        <v>64</v>
      </c>
      <c r="AX14" s="9" t="s">
        <v>64</v>
      </c>
      <c r="AY14" s="9" t="s">
        <v>64</v>
      </c>
      <c r="AZ14" s="9" t="s">
        <v>64</v>
      </c>
      <c r="BA14" s="9" t="s">
        <v>64</v>
      </c>
      <c r="BB14" s="9" t="s">
        <v>64</v>
      </c>
      <c r="BC14" s="9" t="s">
        <v>64</v>
      </c>
      <c r="BD14" s="9" t="s">
        <v>64</v>
      </c>
      <c r="BE14" s="9" t="s">
        <v>64</v>
      </c>
      <c r="BF14" s="9" t="s">
        <v>64</v>
      </c>
      <c r="BG14" s="9" t="s">
        <v>64</v>
      </c>
      <c r="BH14" s="9" t="s">
        <v>64</v>
      </c>
      <c r="BI14" s="9" t="s">
        <v>64</v>
      </c>
      <c r="BJ14" s="9" t="s">
        <v>64</v>
      </c>
      <c r="BK14" s="9" t="s">
        <v>64</v>
      </c>
      <c r="BL14" s="9" t="s">
        <v>64</v>
      </c>
      <c r="BM14" s="9"/>
      <c r="BN14" s="9" t="s">
        <v>53</v>
      </c>
      <c r="BO14" s="9" t="s">
        <v>53</v>
      </c>
      <c r="BP14" s="9"/>
      <c r="BQ14" s="9"/>
      <c r="BR14" s="9" t="s">
        <v>208</v>
      </c>
      <c r="BS14" s="9" t="s">
        <v>208</v>
      </c>
      <c r="BT14" s="9" t="s">
        <v>208</v>
      </c>
      <c r="BU14" s="9"/>
      <c r="BV14" s="52">
        <f t="shared" si="14"/>
        <v>5479</v>
      </c>
      <c r="BW14" s="78">
        <f t="shared" si="15"/>
        <v>2957.9457802207912</v>
      </c>
      <c r="BX14" s="73">
        <f t="shared" si="16"/>
        <v>1795.1467118675253</v>
      </c>
      <c r="BY14" s="73">
        <f t="shared" si="17"/>
        <v>31.584174999999998</v>
      </c>
      <c r="BZ14" s="73">
        <f t="shared" si="18"/>
        <v>802.98271591536343</v>
      </c>
      <c r="CA14" s="73">
        <f t="shared" si="19"/>
        <v>356.81110303587855</v>
      </c>
      <c r="CB14" s="73">
        <f t="shared" si="20"/>
        <v>1198.6157696202531</v>
      </c>
      <c r="CC14" s="73">
        <f t="shared" si="21"/>
        <v>4163.3357079999996</v>
      </c>
      <c r="CD14" s="73">
        <f t="shared" si="22"/>
        <v>4292.6389383490969</v>
      </c>
      <c r="CE14" s="73">
        <f t="shared" si="23"/>
        <v>47.486832330180562</v>
      </c>
      <c r="CF14" s="73">
        <f t="shared" si="24"/>
        <v>29.524760655737705</v>
      </c>
      <c r="CG14" s="73">
        <f t="shared" si="25"/>
        <v>42.390948164335661</v>
      </c>
      <c r="CH14" s="73">
        <f t="shared" si="26"/>
        <v>19.815046853146853</v>
      </c>
      <c r="CI14" s="73">
        <f t="shared" si="27"/>
        <v>23.222730069930069</v>
      </c>
      <c r="CJ14" s="73">
        <f t="shared" si="28"/>
        <v>52.424682080419579</v>
      </c>
      <c r="CK14" s="73">
        <f t="shared" si="29"/>
        <v>38.084015209790209</v>
      </c>
      <c r="CL14" s="73">
        <f t="shared" si="30"/>
        <v>1830.6606203891708</v>
      </c>
      <c r="CM14" s="73">
        <f t="shared" si="31"/>
        <v>18.931573426573426</v>
      </c>
      <c r="CN14" s="73">
        <f t="shared" si="32"/>
        <v>14.444587648054146</v>
      </c>
      <c r="CO14" s="73">
        <f t="shared" si="33"/>
        <v>13.955975803722504</v>
      </c>
      <c r="CP14" s="80">
        <f t="shared" si="34"/>
        <v>861.23945211505929</v>
      </c>
      <c r="CQ14" s="80">
        <f t="shared" si="35"/>
        <v>9.6525521926053308</v>
      </c>
      <c r="CR14" s="80">
        <f t="shared" si="36"/>
        <v>21.621074111675128</v>
      </c>
      <c r="CS14" s="80">
        <f t="shared" si="37"/>
        <v>19.391782571912014</v>
      </c>
      <c r="CT14" s="80">
        <f t="shared" si="38"/>
        <v>23.361753807106599</v>
      </c>
      <c r="CU14" s="80">
        <f t="shared" si="39"/>
        <v>22.4761448392555</v>
      </c>
      <c r="CV14" s="80">
        <f t="shared" si="40"/>
        <v>22.96475668358714</v>
      </c>
      <c r="CW14" s="80">
        <f t="shared" si="41"/>
        <v>23.697674450084602</v>
      </c>
      <c r="CX14" s="80">
        <f t="shared" si="42"/>
        <v>23.086909644670051</v>
      </c>
      <c r="CY14" s="80">
        <f t="shared" si="43"/>
        <v>23.293756697556866</v>
      </c>
      <c r="CZ14" s="80">
        <f t="shared" si="44"/>
        <v>16.490649746192894</v>
      </c>
      <c r="DA14" s="80">
        <f t="shared" si="45"/>
        <v>20.155238578680205</v>
      </c>
      <c r="DB14" s="80">
        <f t="shared" si="46"/>
        <v>19.849856175972924</v>
      </c>
      <c r="DC14" s="80">
        <f t="shared" si="47"/>
        <v>16.796032148900171</v>
      </c>
      <c r="DD14" s="80">
        <f t="shared" si="48"/>
        <v>22.934218443316411</v>
      </c>
      <c r="DE14" s="80">
        <f t="shared" si="49"/>
        <v>23.697674450084602</v>
      </c>
      <c r="DF14" s="80">
        <f t="shared" si="50"/>
        <v>23.819827411167513</v>
      </c>
      <c r="DG14" s="80">
        <f t="shared" si="51"/>
        <v>22.980025803722505</v>
      </c>
      <c r="DH14" s="80">
        <f t="shared" si="52"/>
        <v>20.384275380710658</v>
      </c>
      <c r="DI14" s="80">
        <f t="shared" si="53"/>
        <v>0</v>
      </c>
      <c r="DJ14" s="80">
        <f t="shared" si="54"/>
        <v>20.426125211505923</v>
      </c>
      <c r="DK14" s="80">
        <f t="shared" si="55"/>
        <v>23.410829103214891</v>
      </c>
      <c r="DL14" s="80">
        <f t="shared" si="56"/>
        <v>0</v>
      </c>
      <c r="DM14" s="80">
        <f t="shared" si="57"/>
        <v>0</v>
      </c>
      <c r="DN14" s="80">
        <f t="shared" si="58"/>
        <v>2030.025953413822</v>
      </c>
      <c r="DO14" s="80">
        <f t="shared" si="59"/>
        <v>275.2579862944163</v>
      </c>
      <c r="DP14" s="80">
        <f t="shared" si="60"/>
        <v>2277.7163092381311</v>
      </c>
    </row>
    <row r="15" spans="1:120" s="8" customFormat="1" ht="10" customHeight="1">
      <c r="A15" s="9">
        <f t="shared" si="5"/>
        <v>13</v>
      </c>
      <c r="B15" s="61">
        <v>34230</v>
      </c>
      <c r="C15" s="62">
        <v>976469</v>
      </c>
      <c r="D15" s="29">
        <f>AM73</f>
        <v>60.210526315789473</v>
      </c>
      <c r="E15" s="62">
        <f t="shared" si="0"/>
        <v>1472</v>
      </c>
      <c r="F15" s="72">
        <f t="shared" si="1"/>
        <v>24.447552447552447</v>
      </c>
      <c r="G15" s="18"/>
      <c r="H15" s="64"/>
      <c r="I15" s="9">
        <v>5480</v>
      </c>
      <c r="J15" s="134" t="s">
        <v>153</v>
      </c>
      <c r="K15" s="8">
        <v>1968</v>
      </c>
      <c r="L15" s="16">
        <v>192</v>
      </c>
      <c r="M15" s="16">
        <v>38</v>
      </c>
      <c r="N15" s="31">
        <f t="shared" si="2"/>
        <v>1</v>
      </c>
      <c r="O15" s="101">
        <f t="shared" si="61"/>
        <v>23679.270890347641</v>
      </c>
      <c r="P15" s="132">
        <f t="shared" si="6"/>
        <v>0.98663628709781837</v>
      </c>
      <c r="Q15" s="72">
        <f t="shared" si="7"/>
        <v>94.717083561390567</v>
      </c>
      <c r="R15" s="18">
        <f t="shared" si="8"/>
        <v>1.2313220862980774</v>
      </c>
      <c r="S15" s="18">
        <f t="shared" si="9"/>
        <v>6.8324390039326971E-2</v>
      </c>
      <c r="T15" s="16">
        <f t="shared" si="3"/>
        <v>190.86042539488136</v>
      </c>
      <c r="U15" s="16">
        <f t="shared" si="62"/>
        <v>36.768677913701922</v>
      </c>
      <c r="V15" s="16">
        <f t="shared" si="10"/>
        <v>190.86042539488136</v>
      </c>
      <c r="W15" s="16">
        <f t="shared" si="11"/>
        <v>36.768677913701922</v>
      </c>
      <c r="X15" s="16">
        <f t="shared" si="12"/>
        <v>0</v>
      </c>
      <c r="Y15" s="35">
        <f t="shared" si="13"/>
        <v>0</v>
      </c>
      <c r="Z15" s="16"/>
      <c r="AA15" s="9" t="s">
        <v>65</v>
      </c>
      <c r="AB15" s="9" t="s">
        <v>66</v>
      </c>
      <c r="AC15" s="9" t="s">
        <v>66</v>
      </c>
      <c r="AD15" s="9" t="s">
        <v>66</v>
      </c>
      <c r="AE15" s="9" t="s">
        <v>66</v>
      </c>
      <c r="AF15" s="9" t="s">
        <v>66</v>
      </c>
      <c r="AG15" s="9" t="s">
        <v>66</v>
      </c>
      <c r="AH15" s="9" t="s">
        <v>66</v>
      </c>
      <c r="AI15" s="9" t="s">
        <v>66</v>
      </c>
      <c r="AJ15" s="9" t="s">
        <v>66</v>
      </c>
      <c r="AK15" s="9" t="s">
        <v>66</v>
      </c>
      <c r="AL15" s="9" t="s">
        <v>66</v>
      </c>
      <c r="AM15" s="9" t="s">
        <v>66</v>
      </c>
      <c r="AN15" s="9" t="s">
        <v>66</v>
      </c>
      <c r="AO15" s="9" t="s">
        <v>66</v>
      </c>
      <c r="AP15" s="13" t="s">
        <v>66</v>
      </c>
      <c r="AQ15" s="13" t="s">
        <v>66</v>
      </c>
      <c r="AR15" s="13" t="s">
        <v>66</v>
      </c>
      <c r="AS15" s="13" t="s">
        <v>66</v>
      </c>
      <c r="AT15" s="9" t="s">
        <v>66</v>
      </c>
      <c r="AU15" s="9" t="s">
        <v>66</v>
      </c>
      <c r="AV15" s="9" t="s">
        <v>66</v>
      </c>
      <c r="AW15" s="9" t="s">
        <v>66</v>
      </c>
      <c r="AX15" s="9" t="s">
        <v>66</v>
      </c>
      <c r="AY15" s="9" t="s">
        <v>66</v>
      </c>
      <c r="AZ15" s="9" t="s">
        <v>66</v>
      </c>
      <c r="BA15" s="9" t="s">
        <v>66</v>
      </c>
      <c r="BB15" s="9" t="s">
        <v>66</v>
      </c>
      <c r="BC15" s="9" t="s">
        <v>66</v>
      </c>
      <c r="BD15" s="9" t="s">
        <v>66</v>
      </c>
      <c r="BE15" s="9" t="s">
        <v>66</v>
      </c>
      <c r="BF15" s="9" t="s">
        <v>66</v>
      </c>
      <c r="BG15" s="9" t="s">
        <v>66</v>
      </c>
      <c r="BH15" s="9" t="s">
        <v>66</v>
      </c>
      <c r="BI15" s="9" t="s">
        <v>66</v>
      </c>
      <c r="BJ15" s="9" t="s">
        <v>66</v>
      </c>
      <c r="BK15" s="9" t="s">
        <v>66</v>
      </c>
      <c r="BL15" s="9" t="s">
        <v>66</v>
      </c>
      <c r="BM15" s="9" t="s">
        <v>66</v>
      </c>
      <c r="BN15" s="9" t="s">
        <v>66</v>
      </c>
      <c r="BO15" s="9" t="s">
        <v>66</v>
      </c>
      <c r="BP15" s="9" t="s">
        <v>66</v>
      </c>
      <c r="BQ15" s="9" t="s">
        <v>66</v>
      </c>
      <c r="BR15" s="9" t="s">
        <v>66</v>
      </c>
      <c r="BS15" s="9" t="s">
        <v>66</v>
      </c>
      <c r="BT15" s="9" t="s">
        <v>66</v>
      </c>
      <c r="BU15" s="9"/>
      <c r="BV15" s="52">
        <f t="shared" si="14"/>
        <v>5480</v>
      </c>
      <c r="BW15" s="78">
        <f t="shared" si="15"/>
        <v>4106.3723553817845</v>
      </c>
      <c r="BX15" s="73">
        <f t="shared" si="16"/>
        <v>1663.0478012879487</v>
      </c>
      <c r="BY15" s="73">
        <f t="shared" si="17"/>
        <v>29.26</v>
      </c>
      <c r="BZ15" s="73">
        <f t="shared" si="18"/>
        <v>743.89387304507829</v>
      </c>
      <c r="CA15" s="73">
        <f t="shared" si="19"/>
        <v>330.55455381784731</v>
      </c>
      <c r="CB15" s="73">
        <f t="shared" si="20"/>
        <v>1110.4135985533455</v>
      </c>
      <c r="CC15" s="73">
        <f t="shared" si="21"/>
        <v>3856.9695999999999</v>
      </c>
      <c r="CD15" s="73">
        <f t="shared" si="22"/>
        <v>3976.7578331900258</v>
      </c>
      <c r="CE15" s="73">
        <f t="shared" si="23"/>
        <v>43.992433361994841</v>
      </c>
      <c r="CF15" s="73">
        <f t="shared" si="24"/>
        <v>27.352131147540984</v>
      </c>
      <c r="CG15" s="73">
        <f t="shared" si="25"/>
        <v>39.271538461538462</v>
      </c>
      <c r="CH15" s="73">
        <f t="shared" si="26"/>
        <v>18.356923076923078</v>
      </c>
      <c r="CI15" s="73">
        <f t="shared" si="27"/>
        <v>21.513846153846153</v>
      </c>
      <c r="CJ15" s="73">
        <f t="shared" si="28"/>
        <v>48.566923076923075</v>
      </c>
      <c r="CK15" s="73">
        <f t="shared" si="29"/>
        <v>35.281538461538467</v>
      </c>
      <c r="CL15" s="73">
        <f t="shared" si="30"/>
        <v>1695.9483587140439</v>
      </c>
      <c r="CM15" s="73">
        <f t="shared" si="31"/>
        <v>17.53846153846154</v>
      </c>
      <c r="CN15" s="73">
        <f t="shared" si="32"/>
        <v>13.381658206429782</v>
      </c>
      <c r="CO15" s="73">
        <f t="shared" si="33"/>
        <v>12.929001692047377</v>
      </c>
      <c r="CP15" s="80">
        <f t="shared" si="34"/>
        <v>797.86368866328269</v>
      </c>
      <c r="CQ15" s="80">
        <f t="shared" si="35"/>
        <v>8.9422527944969907</v>
      </c>
      <c r="CR15" s="80">
        <f t="shared" si="36"/>
        <v>20.030050761421322</v>
      </c>
      <c r="CS15" s="80">
        <f t="shared" si="37"/>
        <v>17.964805414551609</v>
      </c>
      <c r="CT15" s="80">
        <f t="shared" si="38"/>
        <v>21.64263959390863</v>
      </c>
      <c r="CU15" s="80">
        <f t="shared" si="39"/>
        <v>20.822199661590524</v>
      </c>
      <c r="CV15" s="80">
        <f t="shared" si="40"/>
        <v>21.274856175972928</v>
      </c>
      <c r="CW15" s="80">
        <f t="shared" si="41"/>
        <v>21.953840947546531</v>
      </c>
      <c r="CX15" s="80">
        <f t="shared" si="42"/>
        <v>21.388020304568528</v>
      </c>
      <c r="CY15" s="80">
        <f t="shared" si="43"/>
        <v>21.579646166807077</v>
      </c>
      <c r="CZ15" s="80">
        <f t="shared" si="44"/>
        <v>15.277157360406093</v>
      </c>
      <c r="DA15" s="80">
        <f t="shared" si="45"/>
        <v>18.672081218274112</v>
      </c>
      <c r="DB15" s="80">
        <f t="shared" si="46"/>
        <v>18.38917089678511</v>
      </c>
      <c r="DC15" s="80">
        <f t="shared" si="47"/>
        <v>15.560067681895095</v>
      </c>
      <c r="DD15" s="80">
        <f t="shared" si="48"/>
        <v>21.246565143824025</v>
      </c>
      <c r="DE15" s="80">
        <f t="shared" si="49"/>
        <v>21.953840947546531</v>
      </c>
      <c r="DF15" s="80">
        <f t="shared" si="50"/>
        <v>22.067005076142134</v>
      </c>
      <c r="DG15" s="80">
        <f t="shared" si="51"/>
        <v>21.289001692047378</v>
      </c>
      <c r="DH15" s="80">
        <f t="shared" si="52"/>
        <v>18.884263959390861</v>
      </c>
      <c r="DI15" s="80">
        <f t="shared" si="53"/>
        <v>22.364060913705586</v>
      </c>
      <c r="DJ15" s="80">
        <f t="shared" si="54"/>
        <v>20.426125211505923</v>
      </c>
      <c r="DK15" s="80">
        <f t="shared" si="55"/>
        <v>23.410829103214891</v>
      </c>
      <c r="DL15" s="80">
        <f t="shared" si="56"/>
        <v>21.260710659898479</v>
      </c>
      <c r="DM15" s="80">
        <f t="shared" si="57"/>
        <v>21.388020304568528</v>
      </c>
      <c r="DN15" s="80">
        <f t="shared" si="58"/>
        <v>2051.8266111573689</v>
      </c>
      <c r="DO15" s="80">
        <f t="shared" si="59"/>
        <v>278.21401015228429</v>
      </c>
      <c r="DP15" s="80">
        <f t="shared" si="60"/>
        <v>2302.1769392173151</v>
      </c>
    </row>
    <row r="16" spans="1:120" s="8" customFormat="1" ht="10" customHeight="1">
      <c r="A16" s="9">
        <f t="shared" si="5"/>
        <v>14</v>
      </c>
      <c r="B16" s="61">
        <v>34233</v>
      </c>
      <c r="C16" s="62">
        <v>977941</v>
      </c>
      <c r="D16" s="29">
        <f>AN73</f>
        <v>60.210526315789473</v>
      </c>
      <c r="E16" s="62">
        <f t="shared" si="0"/>
        <v>3323</v>
      </c>
      <c r="F16" s="72">
        <f t="shared" si="1"/>
        <v>55.189685314685313</v>
      </c>
      <c r="G16" s="18"/>
      <c r="H16" s="64"/>
      <c r="I16" s="9">
        <v>5481</v>
      </c>
      <c r="J16" s="134" t="s">
        <v>153</v>
      </c>
      <c r="K16" s="8">
        <v>1968</v>
      </c>
      <c r="L16" s="16">
        <v>190</v>
      </c>
      <c r="M16" s="16">
        <v>38</v>
      </c>
      <c r="N16" s="31">
        <f t="shared" si="2"/>
        <v>1</v>
      </c>
      <c r="O16" s="101">
        <f t="shared" si="61"/>
        <v>27032.74616412212</v>
      </c>
      <c r="P16" s="132">
        <f t="shared" si="6"/>
        <v>1.1263644235050883</v>
      </c>
      <c r="Q16" s="72">
        <f t="shared" si="7"/>
        <v>108.13098465648848</v>
      </c>
      <c r="R16" s="18">
        <f t="shared" si="8"/>
        <v>1.4057028005343501</v>
      </c>
      <c r="S16" s="18">
        <f t="shared" si="9"/>
        <v>7.7705777294599168E-2</v>
      </c>
      <c r="T16" s="16">
        <f t="shared" si="3"/>
        <v>188.69933278624052</v>
      </c>
      <c r="U16" s="16">
        <f t="shared" si="62"/>
        <v>36.59429719946565</v>
      </c>
      <c r="V16" s="16">
        <f t="shared" si="10"/>
        <v>188.69933278624052</v>
      </c>
      <c r="W16" s="16">
        <f t="shared" si="11"/>
        <v>36.59429719946565</v>
      </c>
      <c r="X16" s="16">
        <f t="shared" si="12"/>
        <v>0</v>
      </c>
      <c r="Y16" s="35">
        <f t="shared" si="13"/>
        <v>0</v>
      </c>
      <c r="Z16" s="16"/>
      <c r="AA16" s="9" t="s">
        <v>52</v>
      </c>
      <c r="AB16" s="9" t="s">
        <v>52</v>
      </c>
      <c r="AC16" s="9" t="s">
        <v>52</v>
      </c>
      <c r="AD16" s="9" t="s">
        <v>52</v>
      </c>
      <c r="AE16" s="9" t="s">
        <v>52</v>
      </c>
      <c r="AF16" s="9" t="s">
        <v>52</v>
      </c>
      <c r="AG16" s="9" t="s">
        <v>52</v>
      </c>
      <c r="AH16" s="9" t="s">
        <v>52</v>
      </c>
      <c r="AI16" s="9" t="s">
        <v>52</v>
      </c>
      <c r="AJ16" s="9" t="s">
        <v>52</v>
      </c>
      <c r="AK16" s="9"/>
      <c r="AL16" s="9" t="s">
        <v>52</v>
      </c>
      <c r="AM16" s="9"/>
      <c r="AN16" s="9"/>
      <c r="AO16" s="9"/>
      <c r="AP16" s="13"/>
      <c r="AQ16" s="13" t="s">
        <v>54</v>
      </c>
      <c r="AR16" s="13" t="s">
        <v>54</v>
      </c>
      <c r="AS16" s="13"/>
      <c r="AT16" s="9"/>
      <c r="AU16" s="9" t="s">
        <v>127</v>
      </c>
      <c r="AV16" s="9" t="s">
        <v>127</v>
      </c>
      <c r="AW16" s="9" t="s">
        <v>127</v>
      </c>
      <c r="AX16" s="9" t="s">
        <v>127</v>
      </c>
      <c r="AY16" s="9" t="s">
        <v>127</v>
      </c>
      <c r="AZ16" s="9" t="s">
        <v>127</v>
      </c>
      <c r="BA16" s="9" t="s">
        <v>127</v>
      </c>
      <c r="BB16" s="9" t="s">
        <v>127</v>
      </c>
      <c r="BC16" s="9" t="s">
        <v>127</v>
      </c>
      <c r="BD16" s="9" t="s">
        <v>127</v>
      </c>
      <c r="BE16" s="9" t="s">
        <v>127</v>
      </c>
      <c r="BF16" s="9" t="s">
        <v>127</v>
      </c>
      <c r="BG16" s="9" t="s">
        <v>127</v>
      </c>
      <c r="BH16" s="9" t="s">
        <v>127</v>
      </c>
      <c r="BI16" s="9" t="s">
        <v>127</v>
      </c>
      <c r="BJ16" s="9" t="s">
        <v>127</v>
      </c>
      <c r="BK16" s="9" t="s">
        <v>127</v>
      </c>
      <c r="BL16" s="9" t="s">
        <v>127</v>
      </c>
      <c r="BM16" s="9" t="s">
        <v>127</v>
      </c>
      <c r="BN16" s="9" t="s">
        <v>127</v>
      </c>
      <c r="BO16" s="9" t="s">
        <v>127</v>
      </c>
      <c r="BP16" s="9" t="s">
        <v>127</v>
      </c>
      <c r="BQ16" s="9" t="s">
        <v>127</v>
      </c>
      <c r="BR16" s="9" t="s">
        <v>127</v>
      </c>
      <c r="BS16" s="9" t="s">
        <v>127</v>
      </c>
      <c r="BT16" s="9" t="s">
        <v>127</v>
      </c>
      <c r="BU16" s="9"/>
      <c r="BV16" s="52">
        <f t="shared" si="14"/>
        <v>5481</v>
      </c>
      <c r="BW16" s="78">
        <f t="shared" si="15"/>
        <v>3767.5740598896045</v>
      </c>
      <c r="BX16" s="73">
        <f t="shared" si="16"/>
        <v>2286.5017440662373</v>
      </c>
      <c r="BY16" s="73">
        <f t="shared" si="17"/>
        <v>40.229174999999998</v>
      </c>
      <c r="BZ16" s="73">
        <f t="shared" si="18"/>
        <v>1022.7695420423183</v>
      </c>
      <c r="CA16" s="73">
        <f t="shared" si="19"/>
        <v>454.47494848206071</v>
      </c>
      <c r="CB16" s="73">
        <f t="shared" si="20"/>
        <v>1526.6925146473779</v>
      </c>
      <c r="CC16" s="73">
        <f t="shared" si="21"/>
        <v>5302.8949080000002</v>
      </c>
      <c r="CD16" s="73">
        <f t="shared" si="22"/>
        <v>5467.590116337059</v>
      </c>
      <c r="CE16" s="73">
        <f t="shared" si="23"/>
        <v>60.48459673258813</v>
      </c>
      <c r="CF16" s="73">
        <f t="shared" si="24"/>
        <v>37.606072131147542</v>
      </c>
      <c r="CG16" s="73">
        <f t="shared" si="25"/>
        <v>0</v>
      </c>
      <c r="CH16" s="73">
        <f t="shared" si="26"/>
        <v>25.238683216783215</v>
      </c>
      <c r="CI16" s="73">
        <f t="shared" si="27"/>
        <v>0</v>
      </c>
      <c r="CJ16" s="73">
        <f t="shared" si="28"/>
        <v>0</v>
      </c>
      <c r="CK16" s="73">
        <f t="shared" si="29"/>
        <v>0</v>
      </c>
      <c r="CL16" s="73">
        <f t="shared" si="30"/>
        <v>0</v>
      </c>
      <c r="CM16" s="73">
        <f t="shared" si="31"/>
        <v>24.113391608391609</v>
      </c>
      <c r="CN16" s="73">
        <f t="shared" si="32"/>
        <v>18.398259390862943</v>
      </c>
      <c r="CO16" s="73">
        <f t="shared" si="33"/>
        <v>0</v>
      </c>
      <c r="CP16" s="80">
        <f t="shared" si="34"/>
        <v>0</v>
      </c>
      <c r="CQ16" s="80">
        <f t="shared" si="35"/>
        <v>12.294581427343079</v>
      </c>
      <c r="CR16" s="80">
        <f t="shared" si="36"/>
        <v>27.539043654822336</v>
      </c>
      <c r="CS16" s="80">
        <f t="shared" si="37"/>
        <v>24.699565989847716</v>
      </c>
      <c r="CT16" s="80">
        <f t="shared" si="38"/>
        <v>29.756170050761423</v>
      </c>
      <c r="CU16" s="80">
        <f t="shared" si="39"/>
        <v>28.62815837563452</v>
      </c>
      <c r="CV16" s="80">
        <f t="shared" si="40"/>
        <v>29.250509644670053</v>
      </c>
      <c r="CW16" s="80">
        <f t="shared" si="41"/>
        <v>30.18403654822335</v>
      </c>
      <c r="CX16" s="80">
        <f t="shared" si="42"/>
        <v>29.406097461928933</v>
      </c>
      <c r="CY16" s="80">
        <f t="shared" si="43"/>
        <v>29.669561246840772</v>
      </c>
      <c r="CZ16" s="80">
        <f t="shared" si="44"/>
        <v>21.004355329949242</v>
      </c>
      <c r="DA16" s="80">
        <f t="shared" si="45"/>
        <v>25.671989847715739</v>
      </c>
      <c r="DB16" s="80">
        <f t="shared" si="46"/>
        <v>25.283020304568527</v>
      </c>
      <c r="DC16" s="80">
        <f t="shared" si="47"/>
        <v>21.393324873096446</v>
      </c>
      <c r="DD16" s="80">
        <f t="shared" si="48"/>
        <v>29.211612690355327</v>
      </c>
      <c r="DE16" s="80">
        <f t="shared" si="49"/>
        <v>30.18403654822335</v>
      </c>
      <c r="DF16" s="80">
        <f t="shared" si="50"/>
        <v>30.339624365482234</v>
      </c>
      <c r="DG16" s="80">
        <f t="shared" si="51"/>
        <v>29.269958121827411</v>
      </c>
      <c r="DH16" s="80">
        <f t="shared" si="52"/>
        <v>25.963717005076141</v>
      </c>
      <c r="DI16" s="80">
        <f t="shared" si="53"/>
        <v>30.748042385786803</v>
      </c>
      <c r="DJ16" s="80">
        <f t="shared" si="54"/>
        <v>28.083601015228425</v>
      </c>
      <c r="DK16" s="80">
        <f t="shared" si="55"/>
        <v>32.187229695431476</v>
      </c>
      <c r="DL16" s="80">
        <f t="shared" si="56"/>
        <v>29.231061167512692</v>
      </c>
      <c r="DM16" s="80">
        <f t="shared" si="57"/>
        <v>29.406097461928933</v>
      </c>
      <c r="DN16" s="80">
        <f t="shared" si="58"/>
        <v>2821.0284282264784</v>
      </c>
      <c r="DO16" s="80">
        <f t="shared" si="59"/>
        <v>382.51264873096449</v>
      </c>
      <c r="DP16" s="80">
        <f t="shared" si="60"/>
        <v>3165.2316804079878</v>
      </c>
    </row>
    <row r="17" spans="1:120" s="8" customFormat="1" ht="10" customHeight="1">
      <c r="A17" s="9">
        <f t="shared" si="5"/>
        <v>15</v>
      </c>
      <c r="B17" s="61">
        <v>34235</v>
      </c>
      <c r="C17" s="62">
        <v>981264</v>
      </c>
      <c r="D17" s="29">
        <f>AO73</f>
        <v>60.210526315789473</v>
      </c>
      <c r="E17" s="62">
        <f t="shared" si="0"/>
        <v>2414</v>
      </c>
      <c r="F17" s="72">
        <f t="shared" si="1"/>
        <v>40.092657342657347</v>
      </c>
      <c r="G17" s="18"/>
      <c r="H17" s="64"/>
      <c r="I17" s="9">
        <v>5482</v>
      </c>
      <c r="J17" s="134" t="s">
        <v>153</v>
      </c>
      <c r="K17" s="8">
        <v>1968</v>
      </c>
      <c r="L17" s="16">
        <v>191</v>
      </c>
      <c r="M17" s="16">
        <v>38</v>
      </c>
      <c r="N17" s="31">
        <f t="shared" si="2"/>
        <v>1</v>
      </c>
      <c r="O17" s="101">
        <f t="shared" si="61"/>
        <v>23665.338865038484</v>
      </c>
      <c r="P17" s="132">
        <f t="shared" si="6"/>
        <v>0.98605578604327027</v>
      </c>
      <c r="Q17" s="72">
        <f t="shared" si="7"/>
        <v>94.661355460153942</v>
      </c>
      <c r="R17" s="18">
        <f t="shared" si="8"/>
        <v>1.2305976209820011</v>
      </c>
      <c r="S17" s="18">
        <f t="shared" si="9"/>
        <v>6.8285265220372912E-2</v>
      </c>
      <c r="T17" s="16">
        <f t="shared" si="3"/>
        <v>189.86109480452529</v>
      </c>
      <c r="U17" s="16">
        <f t="shared" si="62"/>
        <v>36.769402379017997</v>
      </c>
      <c r="V17" s="16">
        <f t="shared" si="10"/>
        <v>189.86109480452529</v>
      </c>
      <c r="W17" s="16">
        <f t="shared" si="11"/>
        <v>36.769402379017997</v>
      </c>
      <c r="X17" s="16">
        <f t="shared" si="12"/>
        <v>0</v>
      </c>
      <c r="Y17" s="35">
        <f t="shared" si="13"/>
        <v>0</v>
      </c>
      <c r="Z17" s="16"/>
      <c r="AA17" s="9" t="s">
        <v>67</v>
      </c>
      <c r="AB17" s="9" t="s">
        <v>67</v>
      </c>
      <c r="AC17" s="9" t="s">
        <v>67</v>
      </c>
      <c r="AD17" s="9" t="s">
        <v>67</v>
      </c>
      <c r="AE17" s="9" t="s">
        <v>67</v>
      </c>
      <c r="AF17" s="9" t="s">
        <v>67</v>
      </c>
      <c r="AG17" s="9" t="s">
        <v>67</v>
      </c>
      <c r="AH17" s="9" t="s">
        <v>67</v>
      </c>
      <c r="AI17" s="9" t="s">
        <v>67</v>
      </c>
      <c r="AJ17" s="9" t="s">
        <v>67</v>
      </c>
      <c r="AK17" s="9" t="s">
        <v>67</v>
      </c>
      <c r="AL17" s="9" t="s">
        <v>67</v>
      </c>
      <c r="AM17" s="9" t="s">
        <v>67</v>
      </c>
      <c r="AN17" s="9" t="s">
        <v>67</v>
      </c>
      <c r="AO17" s="9" t="s">
        <v>67</v>
      </c>
      <c r="AP17" s="13" t="s">
        <v>67</v>
      </c>
      <c r="AQ17" s="13" t="s">
        <v>67</v>
      </c>
      <c r="AR17" s="13" t="s">
        <v>67</v>
      </c>
      <c r="AS17" s="13" t="s">
        <v>67</v>
      </c>
      <c r="AT17" s="9" t="s">
        <v>67</v>
      </c>
      <c r="AU17" s="9" t="s">
        <v>67</v>
      </c>
      <c r="AV17" s="9" t="s">
        <v>67</v>
      </c>
      <c r="AW17" s="9" t="s">
        <v>67</v>
      </c>
      <c r="AX17" s="9" t="s">
        <v>67</v>
      </c>
      <c r="AY17" s="9" t="s">
        <v>67</v>
      </c>
      <c r="AZ17" s="9" t="s">
        <v>67</v>
      </c>
      <c r="BA17" s="9" t="s">
        <v>67</v>
      </c>
      <c r="BB17" s="9" t="s">
        <v>67</v>
      </c>
      <c r="BC17" s="9" t="s">
        <v>67</v>
      </c>
      <c r="BD17" s="9" t="s">
        <v>67</v>
      </c>
      <c r="BE17" s="9" t="s">
        <v>67</v>
      </c>
      <c r="BF17" s="9" t="s">
        <v>67</v>
      </c>
      <c r="BG17" s="9" t="s">
        <v>67</v>
      </c>
      <c r="BH17" s="9" t="s">
        <v>67</v>
      </c>
      <c r="BI17" s="9" t="s">
        <v>67</v>
      </c>
      <c r="BJ17" s="9" t="s">
        <v>67</v>
      </c>
      <c r="BK17" s="9" t="s">
        <v>67</v>
      </c>
      <c r="BL17" s="9" t="s">
        <v>67</v>
      </c>
      <c r="BM17" s="9"/>
      <c r="BN17" s="9" t="s">
        <v>55</v>
      </c>
      <c r="BO17" s="9" t="s">
        <v>55</v>
      </c>
      <c r="BP17" s="9"/>
      <c r="BQ17" s="9" t="s">
        <v>55</v>
      </c>
      <c r="BR17" s="9" t="s">
        <v>55</v>
      </c>
      <c r="BS17" s="9" t="s">
        <v>55</v>
      </c>
      <c r="BT17" s="9" t="s">
        <v>55</v>
      </c>
      <c r="BU17" s="9"/>
      <c r="BV17" s="52">
        <f t="shared" si="14"/>
        <v>5482</v>
      </c>
      <c r="BW17" s="78">
        <f t="shared" si="15"/>
        <v>2957.9457802207912</v>
      </c>
      <c r="BX17" s="73">
        <f t="shared" si="16"/>
        <v>1795.1467118675253</v>
      </c>
      <c r="BY17" s="73">
        <f t="shared" si="17"/>
        <v>31.584174999999998</v>
      </c>
      <c r="BZ17" s="73">
        <f t="shared" si="18"/>
        <v>802.98271591536343</v>
      </c>
      <c r="CA17" s="73">
        <f t="shared" si="19"/>
        <v>356.81110303587855</v>
      </c>
      <c r="CB17" s="73">
        <f t="shared" si="20"/>
        <v>1198.6157696202531</v>
      </c>
      <c r="CC17" s="73">
        <f t="shared" si="21"/>
        <v>4163.3357079999996</v>
      </c>
      <c r="CD17" s="73">
        <f t="shared" si="22"/>
        <v>4292.6389383490969</v>
      </c>
      <c r="CE17" s="73">
        <f t="shared" si="23"/>
        <v>47.486832330180562</v>
      </c>
      <c r="CF17" s="73">
        <f t="shared" si="24"/>
        <v>29.524760655737705</v>
      </c>
      <c r="CG17" s="73">
        <f t="shared" si="25"/>
        <v>42.390948164335661</v>
      </c>
      <c r="CH17" s="73">
        <f t="shared" si="26"/>
        <v>19.815046853146853</v>
      </c>
      <c r="CI17" s="73">
        <f t="shared" si="27"/>
        <v>23.222730069930069</v>
      </c>
      <c r="CJ17" s="73">
        <f t="shared" si="28"/>
        <v>52.424682080419579</v>
      </c>
      <c r="CK17" s="73">
        <f t="shared" si="29"/>
        <v>38.084015209790209</v>
      </c>
      <c r="CL17" s="73">
        <f t="shared" si="30"/>
        <v>1830.6606203891708</v>
      </c>
      <c r="CM17" s="73">
        <f t="shared" si="31"/>
        <v>18.931573426573426</v>
      </c>
      <c r="CN17" s="73">
        <f t="shared" si="32"/>
        <v>14.444587648054146</v>
      </c>
      <c r="CO17" s="73">
        <f t="shared" si="33"/>
        <v>13.955975803722504</v>
      </c>
      <c r="CP17" s="80">
        <f t="shared" si="34"/>
        <v>861.23945211505929</v>
      </c>
      <c r="CQ17" s="80">
        <f t="shared" si="35"/>
        <v>9.6525521926053308</v>
      </c>
      <c r="CR17" s="80">
        <f t="shared" si="36"/>
        <v>21.621074111675128</v>
      </c>
      <c r="CS17" s="80">
        <f t="shared" si="37"/>
        <v>19.391782571912014</v>
      </c>
      <c r="CT17" s="80">
        <f t="shared" si="38"/>
        <v>23.361753807106599</v>
      </c>
      <c r="CU17" s="80">
        <f t="shared" si="39"/>
        <v>22.4761448392555</v>
      </c>
      <c r="CV17" s="80">
        <f t="shared" si="40"/>
        <v>22.96475668358714</v>
      </c>
      <c r="CW17" s="80">
        <f t="shared" si="41"/>
        <v>23.697674450084602</v>
      </c>
      <c r="CX17" s="80">
        <f t="shared" si="42"/>
        <v>23.086909644670051</v>
      </c>
      <c r="CY17" s="80">
        <f t="shared" si="43"/>
        <v>23.293756697556866</v>
      </c>
      <c r="CZ17" s="80">
        <f t="shared" si="44"/>
        <v>16.490649746192894</v>
      </c>
      <c r="DA17" s="80">
        <f t="shared" si="45"/>
        <v>20.155238578680205</v>
      </c>
      <c r="DB17" s="80">
        <f t="shared" si="46"/>
        <v>19.849856175972924</v>
      </c>
      <c r="DC17" s="80">
        <f t="shared" si="47"/>
        <v>16.796032148900171</v>
      </c>
      <c r="DD17" s="80">
        <f t="shared" si="48"/>
        <v>22.934218443316411</v>
      </c>
      <c r="DE17" s="80">
        <f t="shared" si="49"/>
        <v>23.697674450084602</v>
      </c>
      <c r="DF17" s="80">
        <f t="shared" si="50"/>
        <v>23.819827411167513</v>
      </c>
      <c r="DG17" s="80">
        <f t="shared" si="51"/>
        <v>22.980025803722505</v>
      </c>
      <c r="DH17" s="80">
        <f t="shared" si="52"/>
        <v>20.384275380710658</v>
      </c>
      <c r="DI17" s="80">
        <f t="shared" si="53"/>
        <v>0</v>
      </c>
      <c r="DJ17" s="80">
        <f t="shared" si="54"/>
        <v>20.426125211505923</v>
      </c>
      <c r="DK17" s="80">
        <f t="shared" si="55"/>
        <v>23.410829103214891</v>
      </c>
      <c r="DL17" s="80">
        <f t="shared" si="56"/>
        <v>0</v>
      </c>
      <c r="DM17" s="80">
        <f t="shared" si="57"/>
        <v>21.388020304568528</v>
      </c>
      <c r="DN17" s="80">
        <f t="shared" si="58"/>
        <v>2051.8266111573689</v>
      </c>
      <c r="DO17" s="80">
        <f t="shared" si="59"/>
        <v>278.21401015228429</v>
      </c>
      <c r="DP17" s="80">
        <f t="shared" si="60"/>
        <v>2302.1769392173151</v>
      </c>
    </row>
    <row r="18" spans="1:120" s="8" customFormat="1" ht="10" customHeight="1">
      <c r="A18" s="9">
        <f t="shared" si="5"/>
        <v>16</v>
      </c>
      <c r="B18" s="61">
        <v>34241</v>
      </c>
      <c r="C18" s="62">
        <v>983678</v>
      </c>
      <c r="D18" s="29">
        <f>AP73</f>
        <v>62.210526315789473</v>
      </c>
      <c r="E18" s="62">
        <f>C19-C18</f>
        <v>119893</v>
      </c>
      <c r="F18" s="72">
        <f t="shared" si="1"/>
        <v>1927.2140439932318</v>
      </c>
      <c r="G18" s="18"/>
      <c r="H18" s="64"/>
      <c r="I18" s="9">
        <v>5483</v>
      </c>
      <c r="J18" s="134" t="s">
        <v>153</v>
      </c>
      <c r="K18" s="8">
        <v>1968</v>
      </c>
      <c r="L18" s="16">
        <v>191</v>
      </c>
      <c r="M18" s="16">
        <v>38</v>
      </c>
      <c r="N18" s="31">
        <f t="shared" si="2"/>
        <v>1</v>
      </c>
      <c r="O18" s="101">
        <f t="shared" si="61"/>
        <v>22313.178866152612</v>
      </c>
      <c r="P18" s="132">
        <f t="shared" si="6"/>
        <v>0.92971578608969219</v>
      </c>
      <c r="Q18" s="72">
        <f t="shared" si="7"/>
        <v>89.252715464610446</v>
      </c>
      <c r="R18" s="18">
        <f t="shared" si="8"/>
        <v>1.1602853010399357</v>
      </c>
      <c r="S18" s="18">
        <f t="shared" si="9"/>
        <v>6.4482121930970346E-2</v>
      </c>
      <c r="T18" s="16">
        <f t="shared" si="3"/>
        <v>189.92606966616427</v>
      </c>
      <c r="U18" s="16">
        <f t="shared" si="62"/>
        <v>36.839714698960066</v>
      </c>
      <c r="V18" s="16">
        <f t="shared" si="10"/>
        <v>189.92606966616427</v>
      </c>
      <c r="W18" s="16">
        <f t="shared" si="11"/>
        <v>36.839714698960066</v>
      </c>
      <c r="X18" s="16">
        <f t="shared" si="12"/>
        <v>0</v>
      </c>
      <c r="Y18" s="35">
        <f t="shared" si="13"/>
        <v>0</v>
      </c>
      <c r="Z18" s="16"/>
      <c r="AA18" s="9" t="s">
        <v>114</v>
      </c>
      <c r="AB18" s="9" t="s">
        <v>114</v>
      </c>
      <c r="AC18" s="9" t="s">
        <v>114</v>
      </c>
      <c r="AD18" s="9" t="s">
        <v>114</v>
      </c>
      <c r="AE18" s="9" t="s">
        <v>114</v>
      </c>
      <c r="AF18" s="9" t="s">
        <v>114</v>
      </c>
      <c r="AG18" s="9" t="s">
        <v>114</v>
      </c>
      <c r="AH18" s="9" t="s">
        <v>114</v>
      </c>
      <c r="AI18" s="9" t="s">
        <v>114</v>
      </c>
      <c r="AJ18" s="9" t="s">
        <v>114</v>
      </c>
      <c r="AK18" s="9" t="s">
        <v>114</v>
      </c>
      <c r="AL18" s="9" t="s">
        <v>114</v>
      </c>
      <c r="AM18" s="9" t="s">
        <v>114</v>
      </c>
      <c r="AN18" s="9" t="s">
        <v>114</v>
      </c>
      <c r="AO18" s="9" t="s">
        <v>114</v>
      </c>
      <c r="AP18" s="13" t="s">
        <v>114</v>
      </c>
      <c r="AQ18" s="13" t="s">
        <v>114</v>
      </c>
      <c r="AR18" s="13" t="s">
        <v>114</v>
      </c>
      <c r="AS18" s="13" t="s">
        <v>114</v>
      </c>
      <c r="AT18" s="9" t="s">
        <v>114</v>
      </c>
      <c r="AU18" s="9" t="s">
        <v>114</v>
      </c>
      <c r="AV18" s="9" t="s">
        <v>114</v>
      </c>
      <c r="AW18" s="9" t="s">
        <v>114</v>
      </c>
      <c r="AX18" s="9" t="s">
        <v>114</v>
      </c>
      <c r="AY18" s="9" t="s">
        <v>114</v>
      </c>
      <c r="AZ18" s="9" t="s">
        <v>114</v>
      </c>
      <c r="BA18" s="9" t="s">
        <v>114</v>
      </c>
      <c r="BB18" s="9" t="s">
        <v>114</v>
      </c>
      <c r="BC18" s="9" t="s">
        <v>114</v>
      </c>
      <c r="BD18" s="9" t="s">
        <v>114</v>
      </c>
      <c r="BE18" s="9" t="s">
        <v>114</v>
      </c>
      <c r="BF18" s="9" t="s">
        <v>114</v>
      </c>
      <c r="BG18" s="9" t="s">
        <v>114</v>
      </c>
      <c r="BH18" s="9" t="s">
        <v>114</v>
      </c>
      <c r="BI18" s="9" t="s">
        <v>114</v>
      </c>
      <c r="BJ18" s="9" t="s">
        <v>114</v>
      </c>
      <c r="BK18" s="9" t="s">
        <v>114</v>
      </c>
      <c r="BL18" s="9" t="s">
        <v>114</v>
      </c>
      <c r="BM18" s="9" t="s">
        <v>114</v>
      </c>
      <c r="BN18" s="9" t="s">
        <v>114</v>
      </c>
      <c r="BO18" s="9" t="s">
        <v>114</v>
      </c>
      <c r="BP18" s="9" t="s">
        <v>114</v>
      </c>
      <c r="BQ18" s="9" t="s">
        <v>114</v>
      </c>
      <c r="BR18" s="9" t="s">
        <v>114</v>
      </c>
      <c r="BS18" s="9" t="s">
        <v>114</v>
      </c>
      <c r="BT18" s="9" t="s">
        <v>114</v>
      </c>
      <c r="BU18" s="9"/>
      <c r="BV18" s="52">
        <f t="shared" si="14"/>
        <v>5483</v>
      </c>
      <c r="BW18" s="78">
        <f t="shared" si="15"/>
        <v>2740.2803311867524</v>
      </c>
      <c r="BX18" s="73">
        <f t="shared" si="16"/>
        <v>1663.0478012879487</v>
      </c>
      <c r="BY18" s="73">
        <f t="shared" si="17"/>
        <v>29.26</v>
      </c>
      <c r="BZ18" s="73">
        <f t="shared" si="18"/>
        <v>743.89387304507829</v>
      </c>
      <c r="CA18" s="73">
        <f t="shared" si="19"/>
        <v>330.55455381784731</v>
      </c>
      <c r="CB18" s="73">
        <f t="shared" si="20"/>
        <v>1110.4135985533455</v>
      </c>
      <c r="CC18" s="73">
        <f t="shared" si="21"/>
        <v>3856.9695999999999</v>
      </c>
      <c r="CD18" s="73">
        <f t="shared" si="22"/>
        <v>3976.7578331900258</v>
      </c>
      <c r="CE18" s="73">
        <f t="shared" si="23"/>
        <v>43.992433361994841</v>
      </c>
      <c r="CF18" s="73">
        <f t="shared" si="24"/>
        <v>27.352131147540984</v>
      </c>
      <c r="CG18" s="73">
        <f t="shared" si="25"/>
        <v>39.271538461538462</v>
      </c>
      <c r="CH18" s="73">
        <f t="shared" si="26"/>
        <v>18.356923076923078</v>
      </c>
      <c r="CI18" s="73">
        <f t="shared" si="27"/>
        <v>21.513846153846153</v>
      </c>
      <c r="CJ18" s="73">
        <f t="shared" si="28"/>
        <v>48.566923076923075</v>
      </c>
      <c r="CK18" s="73">
        <f t="shared" si="29"/>
        <v>35.281538461538467</v>
      </c>
      <c r="CL18" s="73">
        <f t="shared" si="30"/>
        <v>1695.9483587140439</v>
      </c>
      <c r="CM18" s="73">
        <f t="shared" si="31"/>
        <v>17.53846153846154</v>
      </c>
      <c r="CN18" s="73">
        <f t="shared" si="32"/>
        <v>13.381658206429782</v>
      </c>
      <c r="CO18" s="73">
        <f t="shared" si="33"/>
        <v>12.929001692047377</v>
      </c>
      <c r="CP18" s="80">
        <f t="shared" si="34"/>
        <v>797.86368866328269</v>
      </c>
      <c r="CQ18" s="80">
        <f t="shared" si="35"/>
        <v>8.9422527944969907</v>
      </c>
      <c r="CR18" s="80">
        <f t="shared" si="36"/>
        <v>20.030050761421322</v>
      </c>
      <c r="CS18" s="80">
        <f t="shared" si="37"/>
        <v>17.964805414551609</v>
      </c>
      <c r="CT18" s="80">
        <f t="shared" si="38"/>
        <v>21.64263959390863</v>
      </c>
      <c r="CU18" s="80">
        <f t="shared" si="39"/>
        <v>20.822199661590524</v>
      </c>
      <c r="CV18" s="80">
        <f t="shared" si="40"/>
        <v>21.274856175972928</v>
      </c>
      <c r="CW18" s="80">
        <f t="shared" si="41"/>
        <v>21.953840947546531</v>
      </c>
      <c r="CX18" s="80">
        <f t="shared" si="42"/>
        <v>21.388020304568528</v>
      </c>
      <c r="CY18" s="80">
        <f t="shared" si="43"/>
        <v>21.579646166807077</v>
      </c>
      <c r="CZ18" s="80">
        <f t="shared" si="44"/>
        <v>15.277157360406093</v>
      </c>
      <c r="DA18" s="80">
        <f t="shared" si="45"/>
        <v>18.672081218274112</v>
      </c>
      <c r="DB18" s="80">
        <f t="shared" si="46"/>
        <v>18.38917089678511</v>
      </c>
      <c r="DC18" s="80">
        <f t="shared" si="47"/>
        <v>15.560067681895095</v>
      </c>
      <c r="DD18" s="80">
        <f t="shared" si="48"/>
        <v>21.246565143824025</v>
      </c>
      <c r="DE18" s="80">
        <f t="shared" si="49"/>
        <v>21.953840947546531</v>
      </c>
      <c r="DF18" s="80">
        <f t="shared" si="50"/>
        <v>22.067005076142134</v>
      </c>
      <c r="DG18" s="80">
        <f t="shared" si="51"/>
        <v>21.289001692047378</v>
      </c>
      <c r="DH18" s="80">
        <f t="shared" si="52"/>
        <v>18.884263959390861</v>
      </c>
      <c r="DI18" s="80">
        <f t="shared" si="53"/>
        <v>22.364060913705586</v>
      </c>
      <c r="DJ18" s="80">
        <f t="shared" si="54"/>
        <v>20.426125211505923</v>
      </c>
      <c r="DK18" s="80">
        <f t="shared" si="55"/>
        <v>23.410829103214891</v>
      </c>
      <c r="DL18" s="80">
        <f t="shared" si="56"/>
        <v>21.260710659898479</v>
      </c>
      <c r="DM18" s="80">
        <f t="shared" si="57"/>
        <v>21.388020304568528</v>
      </c>
      <c r="DN18" s="80">
        <f t="shared" si="58"/>
        <v>2051.8266111573689</v>
      </c>
      <c r="DO18" s="80">
        <f t="shared" si="59"/>
        <v>278.21401015228429</v>
      </c>
      <c r="DP18" s="80">
        <f t="shared" si="60"/>
        <v>2302.1769392173151</v>
      </c>
    </row>
    <row r="19" spans="1:120" s="8" customFormat="1" ht="10" customHeight="1">
      <c r="A19" s="9">
        <f>A18+1</f>
        <v>17</v>
      </c>
      <c r="B19" s="61">
        <v>35700</v>
      </c>
      <c r="C19" s="62">
        <v>1103571</v>
      </c>
      <c r="D19" s="29">
        <f>AQ73</f>
        <v>60.210526315789473</v>
      </c>
      <c r="E19" s="62">
        <f>C20-C19</f>
        <v>1200</v>
      </c>
      <c r="F19" s="72">
        <f t="shared" si="1"/>
        <v>19.93006993006993</v>
      </c>
      <c r="G19" s="18"/>
      <c r="H19" s="64"/>
      <c r="I19" s="9">
        <v>5484</v>
      </c>
      <c r="J19" s="134" t="s">
        <v>153</v>
      </c>
      <c r="K19" s="8">
        <v>1968</v>
      </c>
      <c r="L19" s="16">
        <v>191</v>
      </c>
      <c r="M19" s="16">
        <v>38</v>
      </c>
      <c r="N19" s="31">
        <f t="shared" si="2"/>
        <v>1</v>
      </c>
      <c r="O19" s="101">
        <f t="shared" si="61"/>
        <v>27915.097130504317</v>
      </c>
      <c r="P19" s="132">
        <f t="shared" si="6"/>
        <v>1.1631290471043465</v>
      </c>
      <c r="Q19" s="72">
        <f t="shared" si="7"/>
        <v>111.66038852201727</v>
      </c>
      <c r="R19" s="18">
        <f t="shared" si="8"/>
        <v>1.4515850507862245</v>
      </c>
      <c r="S19" s="18">
        <f t="shared" si="9"/>
        <v>8.0162268404608383E-2</v>
      </c>
      <c r="T19" s="16">
        <f t="shared" si="3"/>
        <v>189.65695873741137</v>
      </c>
      <c r="U19" s="16">
        <f t="shared" si="62"/>
        <v>36.548414949213779</v>
      </c>
      <c r="V19" s="16">
        <f t="shared" si="10"/>
        <v>189.65695873741137</v>
      </c>
      <c r="W19" s="16">
        <f t="shared" si="11"/>
        <v>36.548414949213779</v>
      </c>
      <c r="X19" s="16">
        <f t="shared" si="12"/>
        <v>0</v>
      </c>
      <c r="Y19" s="35">
        <f t="shared" si="13"/>
        <v>0</v>
      </c>
      <c r="Z19" s="16"/>
      <c r="AA19" s="9" t="s">
        <v>115</v>
      </c>
      <c r="AB19" s="9" t="s">
        <v>115</v>
      </c>
      <c r="AC19" s="9" t="s">
        <v>115</v>
      </c>
      <c r="AD19" s="9" t="s">
        <v>115</v>
      </c>
      <c r="AE19" s="9" t="s">
        <v>115</v>
      </c>
      <c r="AF19" s="9" t="s">
        <v>115</v>
      </c>
      <c r="AG19" s="9" t="s">
        <v>115</v>
      </c>
      <c r="AH19" s="9" t="s">
        <v>115</v>
      </c>
      <c r="AI19" s="9" t="s">
        <v>115</v>
      </c>
      <c r="AJ19" s="9"/>
      <c r="AK19" s="9" t="s">
        <v>51</v>
      </c>
      <c r="AL19" s="9" t="s">
        <v>51</v>
      </c>
      <c r="AM19" s="9" t="s">
        <v>51</v>
      </c>
      <c r="AN19" s="9" t="s">
        <v>51</v>
      </c>
      <c r="AO19" s="9" t="s">
        <v>51</v>
      </c>
      <c r="AP19" s="13" t="s">
        <v>51</v>
      </c>
      <c r="AQ19" s="13" t="s">
        <v>51</v>
      </c>
      <c r="AR19" s="13" t="s">
        <v>51</v>
      </c>
      <c r="AS19" s="13" t="s">
        <v>51</v>
      </c>
      <c r="AT19" s="9" t="s">
        <v>51</v>
      </c>
      <c r="AU19" s="9" t="s">
        <v>51</v>
      </c>
      <c r="AV19" s="9" t="s">
        <v>51</v>
      </c>
      <c r="AW19" s="9" t="s">
        <v>51</v>
      </c>
      <c r="AX19" s="9" t="s">
        <v>51</v>
      </c>
      <c r="AY19" s="9"/>
      <c r="AZ19" s="9" t="s">
        <v>43</v>
      </c>
      <c r="BA19" s="9" t="s">
        <v>43</v>
      </c>
      <c r="BB19" s="9" t="s">
        <v>43</v>
      </c>
      <c r="BC19" s="9" t="s">
        <v>43</v>
      </c>
      <c r="BD19" s="9" t="s">
        <v>43</v>
      </c>
      <c r="BE19" s="9" t="s">
        <v>43</v>
      </c>
      <c r="BF19" s="9" t="s">
        <v>43</v>
      </c>
      <c r="BG19" s="9" t="s">
        <v>43</v>
      </c>
      <c r="BH19" s="9" t="s">
        <v>43</v>
      </c>
      <c r="BI19" s="9" t="s">
        <v>43</v>
      </c>
      <c r="BJ19" s="9" t="s">
        <v>43</v>
      </c>
      <c r="BK19" s="9" t="s">
        <v>43</v>
      </c>
      <c r="BL19" s="9" t="s">
        <v>43</v>
      </c>
      <c r="BM19" s="9" t="s">
        <v>43</v>
      </c>
      <c r="BN19" s="9" t="s">
        <v>43</v>
      </c>
      <c r="BO19" s="9" t="s">
        <v>43</v>
      </c>
      <c r="BP19" s="9" t="s">
        <v>43</v>
      </c>
      <c r="BQ19" s="9" t="s">
        <v>43</v>
      </c>
      <c r="BR19" s="9" t="s">
        <v>160</v>
      </c>
      <c r="BS19" s="9" t="s">
        <v>160</v>
      </c>
      <c r="BT19" s="9" t="s">
        <v>160</v>
      </c>
      <c r="BU19" s="9"/>
      <c r="BV19" s="52">
        <f t="shared" si="14"/>
        <v>5484</v>
      </c>
      <c r="BW19" s="78">
        <f t="shared" si="15"/>
        <v>3767.5740598896045</v>
      </c>
      <c r="BX19" s="73">
        <f t="shared" si="16"/>
        <v>2286.5017440662373</v>
      </c>
      <c r="BY19" s="73">
        <f t="shared" si="17"/>
        <v>40.229174999999998</v>
      </c>
      <c r="BZ19" s="73">
        <f t="shared" si="18"/>
        <v>1022.7695420423183</v>
      </c>
      <c r="CA19" s="73">
        <f t="shared" si="19"/>
        <v>454.47494848206071</v>
      </c>
      <c r="CB19" s="73">
        <f t="shared" si="20"/>
        <v>1526.6925146473779</v>
      </c>
      <c r="CC19" s="73">
        <f t="shared" si="21"/>
        <v>5302.8949080000002</v>
      </c>
      <c r="CD19" s="73">
        <f t="shared" si="22"/>
        <v>5467.590116337059</v>
      </c>
      <c r="CE19" s="73">
        <f t="shared" si="23"/>
        <v>60.48459673258813</v>
      </c>
      <c r="CF19" s="73">
        <f t="shared" si="24"/>
        <v>0</v>
      </c>
      <c r="CG19" s="73">
        <f t="shared" si="25"/>
        <v>42.390948164335661</v>
      </c>
      <c r="CH19" s="73">
        <f t="shared" si="26"/>
        <v>19.815046853146853</v>
      </c>
      <c r="CI19" s="73">
        <f t="shared" si="27"/>
        <v>23.222730069930069</v>
      </c>
      <c r="CJ19" s="73">
        <f t="shared" si="28"/>
        <v>52.424682080419579</v>
      </c>
      <c r="CK19" s="73">
        <f t="shared" si="29"/>
        <v>38.084015209790209</v>
      </c>
      <c r="CL19" s="73">
        <f t="shared" si="30"/>
        <v>1830.6606203891708</v>
      </c>
      <c r="CM19" s="73">
        <f t="shared" si="31"/>
        <v>18.931573426573426</v>
      </c>
      <c r="CN19" s="73">
        <f t="shared" si="32"/>
        <v>14.444587648054146</v>
      </c>
      <c r="CO19" s="73">
        <f t="shared" si="33"/>
        <v>13.955975803722504</v>
      </c>
      <c r="CP19" s="80">
        <f t="shared" si="34"/>
        <v>861.23945211505929</v>
      </c>
      <c r="CQ19" s="80">
        <f t="shared" si="35"/>
        <v>9.6525521926053308</v>
      </c>
      <c r="CR19" s="80">
        <f t="shared" si="36"/>
        <v>21.621074111675128</v>
      </c>
      <c r="CS19" s="80">
        <f t="shared" si="37"/>
        <v>19.391782571912014</v>
      </c>
      <c r="CT19" s="80">
        <f t="shared" si="38"/>
        <v>23.361753807106599</v>
      </c>
      <c r="CU19" s="80">
        <f t="shared" si="39"/>
        <v>0</v>
      </c>
      <c r="CV19" s="80">
        <f t="shared" si="40"/>
        <v>21.048810829103218</v>
      </c>
      <c r="CW19" s="80">
        <f t="shared" si="41"/>
        <v>21.720581387478852</v>
      </c>
      <c r="CX19" s="80">
        <f t="shared" si="42"/>
        <v>21.16077258883249</v>
      </c>
      <c r="CY19" s="80">
        <f t="shared" si="43"/>
        <v>21.35036242628475</v>
      </c>
      <c r="CZ19" s="80">
        <f t="shared" si="44"/>
        <v>15.114837563451779</v>
      </c>
      <c r="DA19" s="80">
        <f t="shared" si="45"/>
        <v>18.47369035532995</v>
      </c>
      <c r="DB19" s="80">
        <f t="shared" si="46"/>
        <v>18.193785956006767</v>
      </c>
      <c r="DC19" s="80">
        <f t="shared" si="47"/>
        <v>15.39474196277496</v>
      </c>
      <c r="DD19" s="80">
        <f t="shared" si="48"/>
        <v>21.020820389170897</v>
      </c>
      <c r="DE19" s="80">
        <f t="shared" si="49"/>
        <v>21.720581387478852</v>
      </c>
      <c r="DF19" s="80">
        <f t="shared" si="50"/>
        <v>21.832543147208124</v>
      </c>
      <c r="DG19" s="80">
        <f t="shared" si="51"/>
        <v>21.062806049069376</v>
      </c>
      <c r="DH19" s="80">
        <f t="shared" si="52"/>
        <v>18.683618654822336</v>
      </c>
      <c r="DI19" s="80">
        <f t="shared" si="53"/>
        <v>22.126442766497465</v>
      </c>
      <c r="DJ19" s="80">
        <f t="shared" si="54"/>
        <v>20.209097631133673</v>
      </c>
      <c r="DK19" s="80">
        <f t="shared" si="55"/>
        <v>23.162089043993234</v>
      </c>
      <c r="DL19" s="80">
        <f t="shared" si="56"/>
        <v>21.034815609137059</v>
      </c>
      <c r="DM19" s="80">
        <f t="shared" si="57"/>
        <v>21.16077258883249</v>
      </c>
      <c r="DN19" s="80">
        <f t="shared" si="58"/>
        <v>2051.8266111573689</v>
      </c>
      <c r="DO19" s="80">
        <f t="shared" si="59"/>
        <v>278.21401015228429</v>
      </c>
      <c r="DP19" s="80">
        <f t="shared" si="60"/>
        <v>2302.1769392173151</v>
      </c>
    </row>
    <row r="20" spans="1:120" s="8" customFormat="1" ht="10" customHeight="1">
      <c r="A20" s="9">
        <f>A19+1</f>
        <v>18</v>
      </c>
      <c r="B20" s="61">
        <v>35704</v>
      </c>
      <c r="C20" s="62">
        <v>1104771</v>
      </c>
      <c r="D20" s="29">
        <f>AR73</f>
        <v>62.210526315789473</v>
      </c>
      <c r="E20" s="62">
        <f>C21-C20</f>
        <v>946</v>
      </c>
      <c r="F20" s="72">
        <f t="shared" si="1"/>
        <v>15.206429780033842</v>
      </c>
      <c r="G20" s="18"/>
      <c r="H20" s="64"/>
      <c r="I20" s="9">
        <v>5485</v>
      </c>
      <c r="J20" s="134" t="s">
        <v>153</v>
      </c>
      <c r="K20" s="8">
        <v>1968</v>
      </c>
      <c r="L20" s="16">
        <v>191</v>
      </c>
      <c r="M20" s="16">
        <v>38</v>
      </c>
      <c r="N20" s="31">
        <f t="shared" si="2"/>
        <v>1</v>
      </c>
      <c r="O20" s="101">
        <f t="shared" si="61"/>
        <v>24085.55523290722</v>
      </c>
      <c r="P20" s="132">
        <f t="shared" si="6"/>
        <v>1.003564801371134</v>
      </c>
      <c r="Q20" s="72">
        <f t="shared" si="7"/>
        <v>96.342220931628873</v>
      </c>
      <c r="R20" s="18">
        <f t="shared" si="8"/>
        <v>1.2524488721111753</v>
      </c>
      <c r="S20" s="18">
        <f t="shared" si="9"/>
        <v>6.9464797737019399E-2</v>
      </c>
      <c r="T20" s="16">
        <f t="shared" si="3"/>
        <v>189.84090468352625</v>
      </c>
      <c r="U20" s="16">
        <f t="shared" si="62"/>
        <v>36.747551127888826</v>
      </c>
      <c r="V20" s="16">
        <f t="shared" si="10"/>
        <v>189.84090468352625</v>
      </c>
      <c r="W20" s="16">
        <f t="shared" si="11"/>
        <v>36.747551127888826</v>
      </c>
      <c r="X20" s="16">
        <f t="shared" si="12"/>
        <v>0</v>
      </c>
      <c r="Y20" s="35">
        <f t="shared" si="13"/>
        <v>0</v>
      </c>
      <c r="Z20" s="16"/>
      <c r="AA20" s="9" t="s">
        <v>116</v>
      </c>
      <c r="AB20" s="9" t="s">
        <v>116</v>
      </c>
      <c r="AC20" s="9" t="s">
        <v>116</v>
      </c>
      <c r="AD20" s="9" t="s">
        <v>116</v>
      </c>
      <c r="AE20" s="9" t="s">
        <v>116</v>
      </c>
      <c r="AF20" s="9" t="s">
        <v>116</v>
      </c>
      <c r="AG20" s="9" t="s">
        <v>116</v>
      </c>
      <c r="AH20" s="9" t="s">
        <v>116</v>
      </c>
      <c r="AI20" s="9" t="s">
        <v>116</v>
      </c>
      <c r="AJ20" s="9" t="s">
        <v>116</v>
      </c>
      <c r="AK20" s="9" t="s">
        <v>116</v>
      </c>
      <c r="AL20" s="9" t="s">
        <v>116</v>
      </c>
      <c r="AM20" s="9" t="s">
        <v>116</v>
      </c>
      <c r="AN20" s="9" t="s">
        <v>116</v>
      </c>
      <c r="AO20" s="9" t="s">
        <v>116</v>
      </c>
      <c r="AP20" s="13" t="s">
        <v>116</v>
      </c>
      <c r="AQ20" s="13" t="s">
        <v>116</v>
      </c>
      <c r="AR20" s="13" t="s">
        <v>116</v>
      </c>
      <c r="AS20" s="13" t="s">
        <v>116</v>
      </c>
      <c r="AT20" s="9" t="s">
        <v>116</v>
      </c>
      <c r="AU20" s="9" t="s">
        <v>116</v>
      </c>
      <c r="AV20" s="9" t="s">
        <v>116</v>
      </c>
      <c r="AW20" s="9" t="s">
        <v>116</v>
      </c>
      <c r="AX20" s="9" t="s">
        <v>116</v>
      </c>
      <c r="AY20" s="9" t="s">
        <v>116</v>
      </c>
      <c r="AZ20" s="9" t="s">
        <v>116</v>
      </c>
      <c r="BA20" s="9" t="s">
        <v>116</v>
      </c>
      <c r="BB20" s="9" t="s">
        <v>116</v>
      </c>
      <c r="BC20" s="9" t="s">
        <v>116</v>
      </c>
      <c r="BD20" s="9" t="s">
        <v>116</v>
      </c>
      <c r="BE20" s="9" t="s">
        <v>116</v>
      </c>
      <c r="BF20" s="9" t="s">
        <v>116</v>
      </c>
      <c r="BG20" s="9" t="s">
        <v>116</v>
      </c>
      <c r="BH20" s="9" t="s">
        <v>116</v>
      </c>
      <c r="BI20" s="9" t="s">
        <v>116</v>
      </c>
      <c r="BJ20" s="9" t="s">
        <v>116</v>
      </c>
      <c r="BK20" s="9" t="s">
        <v>116</v>
      </c>
      <c r="BL20" s="9" t="s">
        <v>116</v>
      </c>
      <c r="BM20" s="9" t="s">
        <v>116</v>
      </c>
      <c r="BN20" s="9" t="s">
        <v>116</v>
      </c>
      <c r="BO20" s="9" t="s">
        <v>116</v>
      </c>
      <c r="BP20" s="9" t="s">
        <v>116</v>
      </c>
      <c r="BQ20" s="9" t="s">
        <v>116</v>
      </c>
      <c r="BR20" s="9" t="s">
        <v>116</v>
      </c>
      <c r="BS20" s="9" t="s">
        <v>116</v>
      </c>
      <c r="BT20" s="9" t="s">
        <v>116</v>
      </c>
      <c r="BU20" s="9"/>
      <c r="BV20" s="52">
        <f t="shared" si="14"/>
        <v>5485</v>
      </c>
      <c r="BW20" s="78">
        <f t="shared" si="15"/>
        <v>2957.9457802207912</v>
      </c>
      <c r="BX20" s="73">
        <f t="shared" si="16"/>
        <v>1795.1467118675253</v>
      </c>
      <c r="BY20" s="73">
        <f t="shared" si="17"/>
        <v>31.584174999999998</v>
      </c>
      <c r="BZ20" s="73">
        <f t="shared" si="18"/>
        <v>802.98271591536343</v>
      </c>
      <c r="CA20" s="73">
        <f t="shared" si="19"/>
        <v>356.81110303587855</v>
      </c>
      <c r="CB20" s="73">
        <f t="shared" si="20"/>
        <v>1198.6157696202531</v>
      </c>
      <c r="CC20" s="73">
        <f t="shared" si="21"/>
        <v>4163.3357079999996</v>
      </c>
      <c r="CD20" s="73">
        <f t="shared" si="22"/>
        <v>4292.6389383490969</v>
      </c>
      <c r="CE20" s="73">
        <f t="shared" si="23"/>
        <v>47.486832330180562</v>
      </c>
      <c r="CF20" s="73">
        <f t="shared" si="24"/>
        <v>29.524760655737705</v>
      </c>
      <c r="CG20" s="73">
        <f t="shared" si="25"/>
        <v>42.390948164335661</v>
      </c>
      <c r="CH20" s="73">
        <f t="shared" si="26"/>
        <v>19.815046853146853</v>
      </c>
      <c r="CI20" s="73">
        <f t="shared" si="27"/>
        <v>23.222730069930069</v>
      </c>
      <c r="CJ20" s="73">
        <f t="shared" si="28"/>
        <v>52.424682080419579</v>
      </c>
      <c r="CK20" s="73">
        <f t="shared" si="29"/>
        <v>38.084015209790209</v>
      </c>
      <c r="CL20" s="73">
        <f t="shared" si="30"/>
        <v>1830.6606203891708</v>
      </c>
      <c r="CM20" s="73">
        <f t="shared" si="31"/>
        <v>18.931573426573426</v>
      </c>
      <c r="CN20" s="73">
        <f t="shared" si="32"/>
        <v>14.444587648054146</v>
      </c>
      <c r="CO20" s="73">
        <f t="shared" si="33"/>
        <v>13.955975803722504</v>
      </c>
      <c r="CP20" s="80">
        <f t="shared" si="34"/>
        <v>861.23945211505929</v>
      </c>
      <c r="CQ20" s="80">
        <f t="shared" si="35"/>
        <v>9.6525521926053308</v>
      </c>
      <c r="CR20" s="80">
        <f t="shared" si="36"/>
        <v>21.621074111675128</v>
      </c>
      <c r="CS20" s="80">
        <f t="shared" si="37"/>
        <v>19.391782571912014</v>
      </c>
      <c r="CT20" s="80">
        <f t="shared" si="38"/>
        <v>23.361753807106599</v>
      </c>
      <c r="CU20" s="80">
        <f t="shared" si="39"/>
        <v>22.4761448392555</v>
      </c>
      <c r="CV20" s="80">
        <f t="shared" si="40"/>
        <v>22.96475668358714</v>
      </c>
      <c r="CW20" s="80">
        <f t="shared" si="41"/>
        <v>23.697674450084602</v>
      </c>
      <c r="CX20" s="80">
        <f t="shared" si="42"/>
        <v>23.086909644670051</v>
      </c>
      <c r="CY20" s="80">
        <f t="shared" si="43"/>
        <v>23.293756697556866</v>
      </c>
      <c r="CZ20" s="80">
        <f t="shared" si="44"/>
        <v>16.490649746192894</v>
      </c>
      <c r="DA20" s="80">
        <f t="shared" si="45"/>
        <v>20.155238578680205</v>
      </c>
      <c r="DB20" s="80">
        <f t="shared" si="46"/>
        <v>19.849856175972924</v>
      </c>
      <c r="DC20" s="80">
        <f t="shared" si="47"/>
        <v>16.796032148900171</v>
      </c>
      <c r="DD20" s="80">
        <f t="shared" si="48"/>
        <v>22.934218443316411</v>
      </c>
      <c r="DE20" s="80">
        <f t="shared" si="49"/>
        <v>23.697674450084602</v>
      </c>
      <c r="DF20" s="80">
        <f t="shared" si="50"/>
        <v>23.819827411167513</v>
      </c>
      <c r="DG20" s="80">
        <f t="shared" si="51"/>
        <v>22.980025803722505</v>
      </c>
      <c r="DH20" s="80">
        <f t="shared" si="52"/>
        <v>20.384275380710658</v>
      </c>
      <c r="DI20" s="80">
        <f t="shared" si="53"/>
        <v>24.140478934010154</v>
      </c>
      <c r="DJ20" s="80">
        <f t="shared" si="54"/>
        <v>22.048609475465312</v>
      </c>
      <c r="DK20" s="80">
        <f t="shared" si="55"/>
        <v>25.270393824027074</v>
      </c>
      <c r="DL20" s="80">
        <f t="shared" si="56"/>
        <v>22.949487563451779</v>
      </c>
      <c r="DM20" s="80">
        <f t="shared" si="57"/>
        <v>23.086909644670051</v>
      </c>
      <c r="DN20" s="80">
        <f t="shared" si="58"/>
        <v>2214.8069294754373</v>
      </c>
      <c r="DO20" s="80">
        <f t="shared" si="59"/>
        <v>300.31305482233506</v>
      </c>
      <c r="DP20" s="80">
        <f t="shared" si="60"/>
        <v>2485.0430392755993</v>
      </c>
    </row>
    <row r="21" spans="1:120" s="8" customFormat="1" ht="10" customHeight="1">
      <c r="A21" s="9">
        <f>A20+1</f>
        <v>19</v>
      </c>
      <c r="B21" s="61">
        <v>35706</v>
      </c>
      <c r="C21" s="62">
        <v>1105717</v>
      </c>
      <c r="D21" s="29">
        <f>AS73</f>
        <v>62.210526315789473</v>
      </c>
      <c r="E21" s="62">
        <f>C22-C21</f>
        <v>914</v>
      </c>
      <c r="F21" s="72">
        <f t="shared" si="1"/>
        <v>14.692047377326565</v>
      </c>
      <c r="G21" s="18"/>
      <c r="H21" s="64"/>
      <c r="I21" s="9">
        <v>5486</v>
      </c>
      <c r="J21" s="134" t="s">
        <v>153</v>
      </c>
      <c r="K21" s="8">
        <v>1968</v>
      </c>
      <c r="L21" s="16">
        <v>191</v>
      </c>
      <c r="M21" s="16">
        <v>38</v>
      </c>
      <c r="N21" s="31">
        <f t="shared" si="2"/>
        <v>1</v>
      </c>
      <c r="O21" s="101">
        <f t="shared" si="61"/>
        <v>24085.55523290722</v>
      </c>
      <c r="P21" s="132">
        <f t="shared" si="6"/>
        <v>1.003564801371134</v>
      </c>
      <c r="Q21" s="72">
        <f t="shared" si="7"/>
        <v>96.342220931628873</v>
      </c>
      <c r="R21" s="18">
        <f t="shared" si="8"/>
        <v>1.2524488721111753</v>
      </c>
      <c r="S21" s="18">
        <f t="shared" si="9"/>
        <v>6.9464797737019399E-2</v>
      </c>
      <c r="T21" s="16">
        <f t="shared" si="3"/>
        <v>189.84090468352625</v>
      </c>
      <c r="U21" s="16">
        <f t="shared" si="62"/>
        <v>36.747551127888826</v>
      </c>
      <c r="V21" s="16">
        <f t="shared" si="10"/>
        <v>189.84090468352625</v>
      </c>
      <c r="W21" s="16">
        <f t="shared" si="11"/>
        <v>36.747551127888826</v>
      </c>
      <c r="X21" s="16">
        <f t="shared" si="12"/>
        <v>0</v>
      </c>
      <c r="Y21" s="35">
        <f t="shared" si="13"/>
        <v>0</v>
      </c>
      <c r="Z21" s="16"/>
      <c r="AA21" s="9" t="s">
        <v>117</v>
      </c>
      <c r="AB21" s="9" t="s">
        <v>117</v>
      </c>
      <c r="AC21" s="9" t="s">
        <v>117</v>
      </c>
      <c r="AD21" s="9" t="s">
        <v>117</v>
      </c>
      <c r="AE21" s="9" t="s">
        <v>117</v>
      </c>
      <c r="AF21" s="9" t="s">
        <v>117</v>
      </c>
      <c r="AG21" s="9" t="s">
        <v>117</v>
      </c>
      <c r="AH21" s="9" t="s">
        <v>117</v>
      </c>
      <c r="AI21" s="9" t="s">
        <v>117</v>
      </c>
      <c r="AJ21" s="9" t="s">
        <v>117</v>
      </c>
      <c r="AK21" s="9" t="s">
        <v>117</v>
      </c>
      <c r="AL21" s="9" t="s">
        <v>117</v>
      </c>
      <c r="AM21" s="9" t="s">
        <v>117</v>
      </c>
      <c r="AN21" s="9" t="s">
        <v>117</v>
      </c>
      <c r="AO21" s="9" t="s">
        <v>117</v>
      </c>
      <c r="AP21" s="13" t="s">
        <v>117</v>
      </c>
      <c r="AQ21" s="13" t="s">
        <v>117</v>
      </c>
      <c r="AR21" s="13" t="s">
        <v>117</v>
      </c>
      <c r="AS21" s="13" t="s">
        <v>117</v>
      </c>
      <c r="AT21" s="9" t="s">
        <v>117</v>
      </c>
      <c r="AU21" s="9" t="s">
        <v>117</v>
      </c>
      <c r="AV21" s="9" t="s">
        <v>117</v>
      </c>
      <c r="AW21" s="9" t="s">
        <v>117</v>
      </c>
      <c r="AX21" s="9" t="s">
        <v>117</v>
      </c>
      <c r="AY21" s="9" t="s">
        <v>117</v>
      </c>
      <c r="AZ21" s="9" t="s">
        <v>117</v>
      </c>
      <c r="BA21" s="9" t="s">
        <v>117</v>
      </c>
      <c r="BB21" s="9" t="s">
        <v>117</v>
      </c>
      <c r="BC21" s="9" t="s">
        <v>117</v>
      </c>
      <c r="BD21" s="9" t="s">
        <v>117</v>
      </c>
      <c r="BE21" s="9" t="s">
        <v>117</v>
      </c>
      <c r="BF21" s="9" t="s">
        <v>117</v>
      </c>
      <c r="BG21" s="9" t="s">
        <v>117</v>
      </c>
      <c r="BH21" s="9" t="s">
        <v>117</v>
      </c>
      <c r="BI21" s="9" t="s">
        <v>117</v>
      </c>
      <c r="BJ21" s="9" t="s">
        <v>117</v>
      </c>
      <c r="BK21" s="9" t="s">
        <v>117</v>
      </c>
      <c r="BL21" s="9" t="s">
        <v>117</v>
      </c>
      <c r="BM21" s="9" t="s">
        <v>117</v>
      </c>
      <c r="BN21" s="9" t="s">
        <v>117</v>
      </c>
      <c r="BO21" s="9" t="s">
        <v>117</v>
      </c>
      <c r="BP21" s="9" t="s">
        <v>117</v>
      </c>
      <c r="BQ21" s="9" t="s">
        <v>117</v>
      </c>
      <c r="BR21" s="9" t="s">
        <v>117</v>
      </c>
      <c r="BS21" s="9" t="s">
        <v>117</v>
      </c>
      <c r="BT21" s="9" t="s">
        <v>117</v>
      </c>
      <c r="BU21" s="9"/>
      <c r="BV21" s="52">
        <f t="shared" si="14"/>
        <v>5486</v>
      </c>
      <c r="BW21" s="78">
        <f t="shared" si="15"/>
        <v>2957.9457802207912</v>
      </c>
      <c r="BX21" s="73">
        <f t="shared" si="16"/>
        <v>1795.1467118675253</v>
      </c>
      <c r="BY21" s="73">
        <f t="shared" si="17"/>
        <v>31.584174999999998</v>
      </c>
      <c r="BZ21" s="73">
        <f t="shared" si="18"/>
        <v>802.98271591536343</v>
      </c>
      <c r="CA21" s="73">
        <f t="shared" si="19"/>
        <v>356.81110303587855</v>
      </c>
      <c r="CB21" s="73">
        <f t="shared" si="20"/>
        <v>1198.6157696202531</v>
      </c>
      <c r="CC21" s="73">
        <f t="shared" si="21"/>
        <v>4163.3357079999996</v>
      </c>
      <c r="CD21" s="73">
        <f t="shared" si="22"/>
        <v>4292.6389383490969</v>
      </c>
      <c r="CE21" s="73">
        <f t="shared" si="23"/>
        <v>47.486832330180562</v>
      </c>
      <c r="CF21" s="73">
        <f t="shared" si="24"/>
        <v>29.524760655737705</v>
      </c>
      <c r="CG21" s="73">
        <f t="shared" si="25"/>
        <v>42.390948164335661</v>
      </c>
      <c r="CH21" s="73">
        <f t="shared" si="26"/>
        <v>19.815046853146853</v>
      </c>
      <c r="CI21" s="73">
        <f t="shared" si="27"/>
        <v>23.222730069930069</v>
      </c>
      <c r="CJ21" s="73">
        <f t="shared" si="28"/>
        <v>52.424682080419579</v>
      </c>
      <c r="CK21" s="73">
        <f t="shared" si="29"/>
        <v>38.084015209790209</v>
      </c>
      <c r="CL21" s="73">
        <f t="shared" si="30"/>
        <v>1830.6606203891708</v>
      </c>
      <c r="CM21" s="73">
        <f t="shared" si="31"/>
        <v>18.931573426573426</v>
      </c>
      <c r="CN21" s="73">
        <f t="shared" si="32"/>
        <v>14.444587648054146</v>
      </c>
      <c r="CO21" s="73">
        <f t="shared" si="33"/>
        <v>13.955975803722504</v>
      </c>
      <c r="CP21" s="80">
        <f t="shared" si="34"/>
        <v>861.23945211505929</v>
      </c>
      <c r="CQ21" s="80">
        <f t="shared" si="35"/>
        <v>9.6525521926053308</v>
      </c>
      <c r="CR21" s="80">
        <f t="shared" si="36"/>
        <v>21.621074111675128</v>
      </c>
      <c r="CS21" s="80">
        <f t="shared" si="37"/>
        <v>19.391782571912014</v>
      </c>
      <c r="CT21" s="80">
        <f t="shared" si="38"/>
        <v>23.361753807106599</v>
      </c>
      <c r="CU21" s="80">
        <f t="shared" si="39"/>
        <v>22.4761448392555</v>
      </c>
      <c r="CV21" s="80">
        <f t="shared" si="40"/>
        <v>22.96475668358714</v>
      </c>
      <c r="CW21" s="80">
        <f t="shared" si="41"/>
        <v>23.697674450084602</v>
      </c>
      <c r="CX21" s="80">
        <f t="shared" si="42"/>
        <v>23.086909644670051</v>
      </c>
      <c r="CY21" s="80">
        <f t="shared" si="43"/>
        <v>23.293756697556866</v>
      </c>
      <c r="CZ21" s="80">
        <f t="shared" si="44"/>
        <v>16.490649746192894</v>
      </c>
      <c r="DA21" s="80">
        <f t="shared" si="45"/>
        <v>20.155238578680205</v>
      </c>
      <c r="DB21" s="80">
        <f t="shared" si="46"/>
        <v>19.849856175972924</v>
      </c>
      <c r="DC21" s="80">
        <f t="shared" si="47"/>
        <v>16.796032148900171</v>
      </c>
      <c r="DD21" s="80">
        <f t="shared" si="48"/>
        <v>22.934218443316411</v>
      </c>
      <c r="DE21" s="80">
        <f t="shared" si="49"/>
        <v>23.697674450084602</v>
      </c>
      <c r="DF21" s="80">
        <f t="shared" si="50"/>
        <v>23.819827411167513</v>
      </c>
      <c r="DG21" s="80">
        <f t="shared" si="51"/>
        <v>22.980025803722505</v>
      </c>
      <c r="DH21" s="80">
        <f t="shared" si="52"/>
        <v>20.384275380710658</v>
      </c>
      <c r="DI21" s="80">
        <f t="shared" si="53"/>
        <v>24.140478934010154</v>
      </c>
      <c r="DJ21" s="80">
        <f t="shared" si="54"/>
        <v>22.048609475465312</v>
      </c>
      <c r="DK21" s="80">
        <f t="shared" si="55"/>
        <v>25.270393824027074</v>
      </c>
      <c r="DL21" s="80">
        <f t="shared" si="56"/>
        <v>22.949487563451779</v>
      </c>
      <c r="DM21" s="80">
        <f t="shared" si="57"/>
        <v>23.086909644670051</v>
      </c>
      <c r="DN21" s="80">
        <f t="shared" si="58"/>
        <v>2214.8069294754373</v>
      </c>
      <c r="DO21" s="80">
        <f t="shared" si="59"/>
        <v>300.31305482233506</v>
      </c>
      <c r="DP21" s="80">
        <f t="shared" si="60"/>
        <v>2485.0430392755993</v>
      </c>
    </row>
    <row r="22" spans="1:120" ht="10" customHeight="1">
      <c r="A22" s="9">
        <f>A21+1</f>
        <v>20</v>
      </c>
      <c r="B22" s="61">
        <v>35707</v>
      </c>
      <c r="C22" s="62">
        <v>1106631</v>
      </c>
      <c r="D22" s="29">
        <f>AT73</f>
        <v>62.210526315789473</v>
      </c>
      <c r="E22" s="62">
        <f t="shared" ref="E22:E47" si="63">C23-C22</f>
        <v>56404</v>
      </c>
      <c r="F22" s="72">
        <f t="shared" si="1"/>
        <v>906.66328257191208</v>
      </c>
      <c r="G22" s="18"/>
      <c r="H22" s="18"/>
      <c r="I22" s="9">
        <v>5487</v>
      </c>
      <c r="J22" s="134" t="s">
        <v>153</v>
      </c>
      <c r="K22" s="8">
        <v>1968</v>
      </c>
      <c r="L22" s="16">
        <v>192</v>
      </c>
      <c r="M22" s="16">
        <v>38</v>
      </c>
      <c r="N22" s="31">
        <f t="shared" si="2"/>
        <v>1</v>
      </c>
      <c r="O22" s="101">
        <f t="shared" si="61"/>
        <v>27041.671219605803</v>
      </c>
      <c r="P22" s="132">
        <f t="shared" si="6"/>
        <v>1.1267363008169085</v>
      </c>
      <c r="Q22" s="72">
        <f t="shared" si="7"/>
        <v>108.16668487842321</v>
      </c>
      <c r="R22" s="18">
        <f t="shared" si="8"/>
        <v>1.4061669034195017</v>
      </c>
      <c r="S22" s="18">
        <f t="shared" si="9"/>
        <v>7.773064966129431E-2</v>
      </c>
      <c r="T22" s="16">
        <f t="shared" si="3"/>
        <v>190.69890414436372</v>
      </c>
      <c r="U22" s="16">
        <f t="shared" si="62"/>
        <v>36.593833096580497</v>
      </c>
      <c r="V22" s="16">
        <f t="shared" si="10"/>
        <v>190.69890414436372</v>
      </c>
      <c r="W22" s="16">
        <f t="shared" si="11"/>
        <v>36.593833096580497</v>
      </c>
      <c r="X22" s="16">
        <f t="shared" si="12"/>
        <v>0</v>
      </c>
      <c r="Y22" s="35">
        <f t="shared" si="13"/>
        <v>0</v>
      </c>
      <c r="Z22" s="16"/>
      <c r="AA22" s="9" t="s">
        <v>119</v>
      </c>
      <c r="AB22" s="9" t="s">
        <v>119</v>
      </c>
      <c r="AC22" s="9" t="s">
        <v>119</v>
      </c>
      <c r="AD22" s="9" t="s">
        <v>119</v>
      </c>
      <c r="AE22" s="9" t="s">
        <v>119</v>
      </c>
      <c r="AF22" s="9" t="s">
        <v>119</v>
      </c>
      <c r="AG22" s="9" t="s">
        <v>119</v>
      </c>
      <c r="AH22" s="9" t="s">
        <v>119</v>
      </c>
      <c r="AI22" s="9" t="s">
        <v>119</v>
      </c>
      <c r="AJ22" s="9"/>
      <c r="AK22" s="9" t="s">
        <v>52</v>
      </c>
      <c r="AL22" s="9"/>
      <c r="AM22" s="9"/>
      <c r="AN22" s="9"/>
      <c r="AO22" s="9"/>
      <c r="AP22" s="13"/>
      <c r="AQ22" s="13" t="s">
        <v>52</v>
      </c>
      <c r="AR22" s="13" t="s">
        <v>52</v>
      </c>
      <c r="AS22" s="13" t="s">
        <v>52</v>
      </c>
      <c r="AT22" s="9"/>
      <c r="AU22" s="9" t="s">
        <v>119</v>
      </c>
      <c r="AV22" s="9" t="s">
        <v>119</v>
      </c>
      <c r="AW22" s="9" t="s">
        <v>119</v>
      </c>
      <c r="AX22" s="9" t="s">
        <v>119</v>
      </c>
      <c r="AY22" s="9" t="s">
        <v>119</v>
      </c>
      <c r="AZ22" s="9" t="s">
        <v>119</v>
      </c>
      <c r="BA22" s="9" t="s">
        <v>119</v>
      </c>
      <c r="BB22" s="9" t="s">
        <v>119</v>
      </c>
      <c r="BC22" s="9" t="s">
        <v>119</v>
      </c>
      <c r="BD22" s="9" t="s">
        <v>119</v>
      </c>
      <c r="BE22" s="9" t="s">
        <v>119</v>
      </c>
      <c r="BF22" s="9" t="s">
        <v>119</v>
      </c>
      <c r="BG22" s="9" t="s">
        <v>119</v>
      </c>
      <c r="BH22" s="9" t="s">
        <v>119</v>
      </c>
      <c r="BI22" s="9" t="s">
        <v>119</v>
      </c>
      <c r="BJ22" s="9" t="s">
        <v>119</v>
      </c>
      <c r="BK22" s="9" t="s">
        <v>119</v>
      </c>
      <c r="BL22" s="9" t="s">
        <v>119</v>
      </c>
      <c r="BM22" s="9" t="s">
        <v>119</v>
      </c>
      <c r="BN22" s="9" t="s">
        <v>119</v>
      </c>
      <c r="BO22" s="9" t="s">
        <v>119</v>
      </c>
      <c r="BP22" s="9" t="s">
        <v>119</v>
      </c>
      <c r="BQ22" s="9" t="s">
        <v>119</v>
      </c>
      <c r="BR22" s="9" t="s">
        <v>119</v>
      </c>
      <c r="BS22" s="9" t="s">
        <v>119</v>
      </c>
      <c r="BT22" s="9" t="s">
        <v>119</v>
      </c>
      <c r="BU22" s="9"/>
      <c r="BV22" s="52">
        <f t="shared" si="14"/>
        <v>5487</v>
      </c>
      <c r="BW22" s="78">
        <f t="shared" si="15"/>
        <v>3767.5740598896045</v>
      </c>
      <c r="BX22" s="73">
        <f t="shared" si="16"/>
        <v>2286.5017440662373</v>
      </c>
      <c r="BY22" s="73">
        <f t="shared" si="17"/>
        <v>40.229174999999998</v>
      </c>
      <c r="BZ22" s="73">
        <f t="shared" si="18"/>
        <v>1022.7695420423183</v>
      </c>
      <c r="CA22" s="73">
        <f t="shared" si="19"/>
        <v>454.47494848206071</v>
      </c>
      <c r="CB22" s="73">
        <f t="shared" si="20"/>
        <v>1526.6925146473779</v>
      </c>
      <c r="CC22" s="73">
        <f t="shared" si="21"/>
        <v>5302.8949080000002</v>
      </c>
      <c r="CD22" s="73">
        <f t="shared" si="22"/>
        <v>5467.590116337059</v>
      </c>
      <c r="CE22" s="73">
        <f t="shared" si="23"/>
        <v>60.48459673258813</v>
      </c>
      <c r="CF22" s="73">
        <f t="shared" si="24"/>
        <v>0</v>
      </c>
      <c r="CG22" s="73">
        <f t="shared" si="25"/>
        <v>53.993902709790213</v>
      </c>
      <c r="CH22" s="73">
        <f t="shared" si="26"/>
        <v>0</v>
      </c>
      <c r="CI22" s="73">
        <f t="shared" si="27"/>
        <v>0</v>
      </c>
      <c r="CJ22" s="73">
        <f t="shared" si="28"/>
        <v>0</v>
      </c>
      <c r="CK22" s="73">
        <f t="shared" si="29"/>
        <v>0</v>
      </c>
      <c r="CL22" s="73">
        <f t="shared" si="30"/>
        <v>0</v>
      </c>
      <c r="CM22" s="73">
        <f t="shared" si="31"/>
        <v>24.113391608391609</v>
      </c>
      <c r="CN22" s="73">
        <f t="shared" si="32"/>
        <v>18.398259390862943</v>
      </c>
      <c r="CO22" s="73">
        <f t="shared" si="33"/>
        <v>17.77590812182741</v>
      </c>
      <c r="CP22" s="80">
        <f t="shared" si="34"/>
        <v>0</v>
      </c>
      <c r="CQ22" s="80">
        <f t="shared" si="35"/>
        <v>12.294581427343079</v>
      </c>
      <c r="CR22" s="80">
        <f t="shared" si="36"/>
        <v>27.539043654822336</v>
      </c>
      <c r="CS22" s="80">
        <f t="shared" si="37"/>
        <v>24.699565989847716</v>
      </c>
      <c r="CT22" s="80">
        <f t="shared" si="38"/>
        <v>29.756170050761423</v>
      </c>
      <c r="CU22" s="80">
        <f t="shared" si="39"/>
        <v>28.62815837563452</v>
      </c>
      <c r="CV22" s="80">
        <f t="shared" si="40"/>
        <v>29.250509644670053</v>
      </c>
      <c r="CW22" s="80">
        <f t="shared" si="41"/>
        <v>30.18403654822335</v>
      </c>
      <c r="CX22" s="80">
        <f t="shared" si="42"/>
        <v>29.406097461928933</v>
      </c>
      <c r="CY22" s="80">
        <f t="shared" si="43"/>
        <v>29.669561246840772</v>
      </c>
      <c r="CZ22" s="80">
        <f t="shared" si="44"/>
        <v>21.004355329949242</v>
      </c>
      <c r="DA22" s="80">
        <f t="shared" si="45"/>
        <v>25.671989847715739</v>
      </c>
      <c r="DB22" s="80">
        <f t="shared" si="46"/>
        <v>25.283020304568527</v>
      </c>
      <c r="DC22" s="80">
        <f t="shared" si="47"/>
        <v>21.393324873096446</v>
      </c>
      <c r="DD22" s="80">
        <f t="shared" si="48"/>
        <v>29.211612690355327</v>
      </c>
      <c r="DE22" s="80">
        <f t="shared" si="49"/>
        <v>30.18403654822335</v>
      </c>
      <c r="DF22" s="80">
        <f t="shared" si="50"/>
        <v>30.339624365482234</v>
      </c>
      <c r="DG22" s="80">
        <f t="shared" si="51"/>
        <v>29.269958121827411</v>
      </c>
      <c r="DH22" s="80">
        <f t="shared" si="52"/>
        <v>25.963717005076141</v>
      </c>
      <c r="DI22" s="80">
        <f t="shared" si="53"/>
        <v>30.748042385786803</v>
      </c>
      <c r="DJ22" s="80">
        <f t="shared" si="54"/>
        <v>28.083601015228425</v>
      </c>
      <c r="DK22" s="80">
        <f t="shared" si="55"/>
        <v>32.187229695431476</v>
      </c>
      <c r="DL22" s="80">
        <f t="shared" si="56"/>
        <v>29.231061167512692</v>
      </c>
      <c r="DM22" s="80">
        <f t="shared" si="57"/>
        <v>29.406097461928933</v>
      </c>
      <c r="DN22" s="80">
        <f t="shared" si="58"/>
        <v>2821.0284282264784</v>
      </c>
      <c r="DO22" s="80">
        <f t="shared" si="59"/>
        <v>382.51264873096449</v>
      </c>
      <c r="DP22" s="80">
        <f t="shared" si="60"/>
        <v>3165.2316804079878</v>
      </c>
    </row>
    <row r="23" spans="1:120" ht="10" customHeight="1">
      <c r="A23" s="9">
        <f t="shared" ref="A23:A43" si="64">A22+1</f>
        <v>21</v>
      </c>
      <c r="B23" s="61">
        <v>36343</v>
      </c>
      <c r="C23" s="62">
        <v>1163035</v>
      </c>
      <c r="D23" s="29">
        <f>AU73</f>
        <v>61.210526315789473</v>
      </c>
      <c r="E23" s="62">
        <f t="shared" si="63"/>
        <v>622</v>
      </c>
      <c r="F23" s="72">
        <f t="shared" si="1"/>
        <v>10.16165090283749</v>
      </c>
      <c r="G23" s="18"/>
      <c r="H23" s="8"/>
      <c r="I23" s="9">
        <v>5488</v>
      </c>
      <c r="J23" s="134" t="s">
        <v>153</v>
      </c>
      <c r="K23" s="8">
        <v>1968</v>
      </c>
      <c r="L23" s="16">
        <v>192</v>
      </c>
      <c r="M23" s="16">
        <v>38</v>
      </c>
      <c r="N23" s="31">
        <f t="shared" si="2"/>
        <v>1</v>
      </c>
      <c r="O23" s="101">
        <f t="shared" si="61"/>
        <v>18981.828355201382</v>
      </c>
      <c r="P23" s="132">
        <f t="shared" si="6"/>
        <v>0.79090951480005767</v>
      </c>
      <c r="Q23" s="72">
        <f t="shared" si="7"/>
        <v>75.927313420805532</v>
      </c>
      <c r="R23" s="18">
        <f t="shared" si="8"/>
        <v>0.9870550744704718</v>
      </c>
      <c r="S23" s="18">
        <f t="shared" si="9"/>
        <v>5.5062041907389503E-2</v>
      </c>
      <c r="T23" s="16">
        <f t="shared" si="3"/>
        <v>191.08620004330331</v>
      </c>
      <c r="U23" s="16">
        <f t="shared" si="62"/>
        <v>37.012944925529531</v>
      </c>
      <c r="V23" s="16">
        <f t="shared" si="10"/>
        <v>0</v>
      </c>
      <c r="W23" s="16">
        <f t="shared" si="11"/>
        <v>0</v>
      </c>
      <c r="X23" s="16">
        <f t="shared" si="12"/>
        <v>191.08620004330331</v>
      </c>
      <c r="Y23" s="35">
        <f t="shared" si="13"/>
        <v>37.012944925529531</v>
      </c>
      <c r="Z23" s="16"/>
      <c r="AA23" s="9" t="s">
        <v>56</v>
      </c>
      <c r="AB23" s="9" t="s">
        <v>55</v>
      </c>
      <c r="AC23" s="9" t="s">
        <v>55</v>
      </c>
      <c r="AD23" s="9" t="s">
        <v>55</v>
      </c>
      <c r="AE23" s="9" t="s">
        <v>55</v>
      </c>
      <c r="AF23" s="9" t="s">
        <v>55</v>
      </c>
      <c r="AG23" s="9" t="s">
        <v>55</v>
      </c>
      <c r="AH23" s="9" t="s">
        <v>55</v>
      </c>
      <c r="AI23" s="9" t="s">
        <v>55</v>
      </c>
      <c r="AJ23" s="9" t="s">
        <v>55</v>
      </c>
      <c r="AK23" s="9" t="s">
        <v>55</v>
      </c>
      <c r="AL23" s="9" t="s">
        <v>55</v>
      </c>
      <c r="AM23" s="9" t="s">
        <v>55</v>
      </c>
      <c r="AN23" s="9" t="s">
        <v>55</v>
      </c>
      <c r="AO23" s="9" t="s">
        <v>55</v>
      </c>
      <c r="AP23" s="13" t="s">
        <v>55</v>
      </c>
      <c r="AQ23" s="13" t="s">
        <v>55</v>
      </c>
      <c r="AR23" s="13" t="s">
        <v>55</v>
      </c>
      <c r="AS23" s="13" t="s">
        <v>55</v>
      </c>
      <c r="AT23" s="9" t="s">
        <v>55</v>
      </c>
      <c r="AU23" s="9" t="s">
        <v>55</v>
      </c>
      <c r="AV23" s="9" t="s">
        <v>55</v>
      </c>
      <c r="AW23" s="9" t="s">
        <v>55</v>
      </c>
      <c r="AX23" s="9" t="s">
        <v>55</v>
      </c>
      <c r="AY23" s="9" t="s">
        <v>55</v>
      </c>
      <c r="AZ23" s="9" t="s">
        <v>55</v>
      </c>
      <c r="BA23" s="9" t="s">
        <v>55</v>
      </c>
      <c r="BB23" s="9" t="s">
        <v>55</v>
      </c>
      <c r="BC23" s="9" t="s">
        <v>55</v>
      </c>
      <c r="BD23" s="9" t="s">
        <v>55</v>
      </c>
      <c r="BE23" s="9" t="s">
        <v>55</v>
      </c>
      <c r="BF23" s="9" t="s">
        <v>55</v>
      </c>
      <c r="BG23" s="9" t="s">
        <v>55</v>
      </c>
      <c r="BH23" s="9" t="s">
        <v>55</v>
      </c>
      <c r="BI23" s="9" t="s">
        <v>55</v>
      </c>
      <c r="BJ23" s="9" t="s">
        <v>55</v>
      </c>
      <c r="BK23" s="9" t="s">
        <v>55</v>
      </c>
      <c r="BL23" s="9" t="s">
        <v>55</v>
      </c>
      <c r="BM23" s="9" t="s">
        <v>55</v>
      </c>
      <c r="BN23" s="9"/>
      <c r="BO23" s="9"/>
      <c r="BP23" s="9" t="s">
        <v>55</v>
      </c>
      <c r="BQ23" s="9"/>
      <c r="BR23" s="9"/>
      <c r="BS23" s="9"/>
      <c r="BT23" s="9"/>
      <c r="BU23" s="9"/>
      <c r="BV23" s="52">
        <f t="shared" si="14"/>
        <v>5488</v>
      </c>
      <c r="BW23" s="78">
        <f t="shared" si="15"/>
        <v>4106.3723553817845</v>
      </c>
      <c r="BX23" s="73">
        <f t="shared" si="16"/>
        <v>1663.0478012879487</v>
      </c>
      <c r="BY23" s="73">
        <f t="shared" si="17"/>
        <v>29.26</v>
      </c>
      <c r="BZ23" s="73">
        <f t="shared" si="18"/>
        <v>743.89387304507829</v>
      </c>
      <c r="CA23" s="73">
        <f t="shared" si="19"/>
        <v>330.55455381784731</v>
      </c>
      <c r="CB23" s="73">
        <f t="shared" si="20"/>
        <v>1110.4135985533455</v>
      </c>
      <c r="CC23" s="73">
        <f t="shared" si="21"/>
        <v>3856.9695999999999</v>
      </c>
      <c r="CD23" s="73">
        <f t="shared" si="22"/>
        <v>3976.7578331900258</v>
      </c>
      <c r="CE23" s="73">
        <f t="shared" si="23"/>
        <v>43.992433361994841</v>
      </c>
      <c r="CF23" s="73">
        <f t="shared" si="24"/>
        <v>27.352131147540984</v>
      </c>
      <c r="CG23" s="73">
        <f t="shared" si="25"/>
        <v>39.271538461538462</v>
      </c>
      <c r="CH23" s="73">
        <f t="shared" si="26"/>
        <v>18.356923076923078</v>
      </c>
      <c r="CI23" s="73">
        <f t="shared" si="27"/>
        <v>21.513846153846153</v>
      </c>
      <c r="CJ23" s="73">
        <f t="shared" si="28"/>
        <v>48.566923076923075</v>
      </c>
      <c r="CK23" s="73">
        <f t="shared" si="29"/>
        <v>35.281538461538467</v>
      </c>
      <c r="CL23" s="73">
        <f t="shared" si="30"/>
        <v>1695.9483587140439</v>
      </c>
      <c r="CM23" s="73">
        <f t="shared" si="31"/>
        <v>17.53846153846154</v>
      </c>
      <c r="CN23" s="73">
        <f t="shared" si="32"/>
        <v>13.381658206429782</v>
      </c>
      <c r="CO23" s="73">
        <f t="shared" si="33"/>
        <v>12.929001692047377</v>
      </c>
      <c r="CP23" s="80">
        <f t="shared" si="34"/>
        <v>797.86368866328269</v>
      </c>
      <c r="CQ23" s="80">
        <f t="shared" si="35"/>
        <v>8.9422527944969907</v>
      </c>
      <c r="CR23" s="80">
        <f t="shared" si="36"/>
        <v>20.030050761421322</v>
      </c>
      <c r="CS23" s="80">
        <f t="shared" si="37"/>
        <v>17.964805414551609</v>
      </c>
      <c r="CT23" s="80">
        <f t="shared" si="38"/>
        <v>21.64263959390863</v>
      </c>
      <c r="CU23" s="80">
        <f t="shared" si="39"/>
        <v>20.822199661590524</v>
      </c>
      <c r="CV23" s="80">
        <f t="shared" si="40"/>
        <v>21.274856175972928</v>
      </c>
      <c r="CW23" s="80">
        <f t="shared" si="41"/>
        <v>21.953840947546531</v>
      </c>
      <c r="CX23" s="80">
        <f t="shared" si="42"/>
        <v>21.388020304568528</v>
      </c>
      <c r="CY23" s="80">
        <f t="shared" si="43"/>
        <v>21.579646166807077</v>
      </c>
      <c r="CZ23" s="80">
        <f t="shared" si="44"/>
        <v>15.277157360406093</v>
      </c>
      <c r="DA23" s="80">
        <f t="shared" si="45"/>
        <v>18.672081218274112</v>
      </c>
      <c r="DB23" s="80">
        <f t="shared" si="46"/>
        <v>18.38917089678511</v>
      </c>
      <c r="DC23" s="80">
        <f t="shared" si="47"/>
        <v>15.560067681895095</v>
      </c>
      <c r="DD23" s="80">
        <f t="shared" si="48"/>
        <v>21.246565143824025</v>
      </c>
      <c r="DE23" s="80">
        <f t="shared" si="49"/>
        <v>21.953840947546531</v>
      </c>
      <c r="DF23" s="80">
        <f t="shared" si="50"/>
        <v>22.067005076142134</v>
      </c>
      <c r="DG23" s="80">
        <f t="shared" si="51"/>
        <v>21.289001692047378</v>
      </c>
      <c r="DH23" s="80">
        <f t="shared" si="52"/>
        <v>18.884263959390861</v>
      </c>
      <c r="DI23" s="80">
        <f t="shared" si="53"/>
        <v>22.364060913705586</v>
      </c>
      <c r="DJ23" s="80">
        <f t="shared" si="54"/>
        <v>0</v>
      </c>
      <c r="DK23" s="80">
        <f t="shared" si="55"/>
        <v>0</v>
      </c>
      <c r="DL23" s="80">
        <f t="shared" si="56"/>
        <v>21.260710659898479</v>
      </c>
      <c r="DM23" s="80">
        <f t="shared" si="57"/>
        <v>0</v>
      </c>
      <c r="DN23" s="80">
        <f t="shared" si="58"/>
        <v>0</v>
      </c>
      <c r="DO23" s="80">
        <f t="shared" si="59"/>
        <v>0</v>
      </c>
      <c r="DP23" s="80">
        <f t="shared" si="60"/>
        <v>0</v>
      </c>
    </row>
    <row r="24" spans="1:120" ht="10" customHeight="1">
      <c r="A24" s="9">
        <f t="shared" si="64"/>
        <v>22</v>
      </c>
      <c r="B24" s="61">
        <v>36347</v>
      </c>
      <c r="C24" s="62">
        <v>1163657</v>
      </c>
      <c r="D24" s="29">
        <f>AV73</f>
        <v>62.210526315789473</v>
      </c>
      <c r="E24" s="62">
        <f t="shared" si="63"/>
        <v>1416</v>
      </c>
      <c r="F24" s="72">
        <f t="shared" si="1"/>
        <v>22.761421319796955</v>
      </c>
      <c r="G24" s="18"/>
      <c r="I24" s="9">
        <v>5489</v>
      </c>
      <c r="J24" s="134" t="s">
        <v>153</v>
      </c>
      <c r="K24" s="8">
        <v>1968</v>
      </c>
      <c r="L24" s="16">
        <v>191</v>
      </c>
      <c r="M24" s="16">
        <v>38</v>
      </c>
      <c r="N24" s="31">
        <f t="shared" si="2"/>
        <v>1</v>
      </c>
      <c r="O24" s="101">
        <f t="shared" si="61"/>
        <v>22327.765641152611</v>
      </c>
      <c r="P24" s="132">
        <f t="shared" si="6"/>
        <v>0.93032356838135888</v>
      </c>
      <c r="Q24" s="72">
        <f t="shared" si="7"/>
        <v>89.311062564610452</v>
      </c>
      <c r="R24" s="18">
        <f t="shared" si="8"/>
        <v>1.1610438133399357</v>
      </c>
      <c r="S24" s="18">
        <f t="shared" si="9"/>
        <v>6.4523211912239059E-2</v>
      </c>
      <c r="T24" s="16">
        <f t="shared" si="3"/>
        <v>189.92536867048202</v>
      </c>
      <c r="U24" s="16">
        <f t="shared" si="62"/>
        <v>36.838956186660063</v>
      </c>
      <c r="V24" s="16">
        <f t="shared" si="10"/>
        <v>189.92536867048202</v>
      </c>
      <c r="W24" s="16">
        <f t="shared" si="11"/>
        <v>36.838956186660063</v>
      </c>
      <c r="X24" s="16">
        <f t="shared" si="12"/>
        <v>0</v>
      </c>
      <c r="Y24" s="35">
        <f t="shared" si="13"/>
        <v>0</v>
      </c>
      <c r="Z24" s="16"/>
      <c r="AA24" s="9" t="s">
        <v>63</v>
      </c>
      <c r="AB24" s="9" t="s">
        <v>63</v>
      </c>
      <c r="AC24" s="9" t="s">
        <v>61</v>
      </c>
      <c r="AD24" s="9" t="s">
        <v>122</v>
      </c>
      <c r="AE24" s="9" t="s">
        <v>122</v>
      </c>
      <c r="AF24" s="9" t="s">
        <v>122</v>
      </c>
      <c r="AG24" s="9" t="s">
        <v>122</v>
      </c>
      <c r="AH24" s="9" t="s">
        <v>122</v>
      </c>
      <c r="AI24" s="9" t="s">
        <v>122</v>
      </c>
      <c r="AJ24" s="9" t="s">
        <v>122</v>
      </c>
      <c r="AK24" s="9" t="s">
        <v>122</v>
      </c>
      <c r="AL24" s="9" t="s">
        <v>122</v>
      </c>
      <c r="AM24" s="9" t="s">
        <v>122</v>
      </c>
      <c r="AN24" s="9" t="s">
        <v>122</v>
      </c>
      <c r="AO24" s="9" t="s">
        <v>122</v>
      </c>
      <c r="AP24" s="13" t="s">
        <v>122</v>
      </c>
      <c r="AQ24" s="13" t="s">
        <v>122</v>
      </c>
      <c r="AR24" s="13" t="s">
        <v>122</v>
      </c>
      <c r="AS24" s="13" t="s">
        <v>122</v>
      </c>
      <c r="AT24" s="9" t="s">
        <v>122</v>
      </c>
      <c r="AU24" s="9" t="s">
        <v>122</v>
      </c>
      <c r="AV24" s="9" t="s">
        <v>122</v>
      </c>
      <c r="AW24" s="9" t="s">
        <v>122</v>
      </c>
      <c r="AX24" s="9" t="s">
        <v>122</v>
      </c>
      <c r="AY24" s="9" t="s">
        <v>122</v>
      </c>
      <c r="AZ24" s="9" t="s">
        <v>122</v>
      </c>
      <c r="BA24" s="9" t="s">
        <v>122</v>
      </c>
      <c r="BB24" s="9" t="s">
        <v>122</v>
      </c>
      <c r="BC24" s="9" t="s">
        <v>122</v>
      </c>
      <c r="BD24" s="9" t="s">
        <v>122</v>
      </c>
      <c r="BE24" s="9" t="s">
        <v>122</v>
      </c>
      <c r="BF24" s="9" t="s">
        <v>122</v>
      </c>
      <c r="BG24" s="9" t="s">
        <v>122</v>
      </c>
      <c r="BH24" s="9" t="s">
        <v>122</v>
      </c>
      <c r="BI24" s="9" t="s">
        <v>122</v>
      </c>
      <c r="BJ24" s="9" t="s">
        <v>122</v>
      </c>
      <c r="BK24" s="9" t="s">
        <v>122</v>
      </c>
      <c r="BL24" s="9" t="s">
        <v>122</v>
      </c>
      <c r="BM24" s="9" t="s">
        <v>122</v>
      </c>
      <c r="BN24" s="9" t="s">
        <v>122</v>
      </c>
      <c r="BO24" s="9" t="s">
        <v>122</v>
      </c>
      <c r="BP24" s="9" t="s">
        <v>122</v>
      </c>
      <c r="BQ24" s="9" t="s">
        <v>122</v>
      </c>
      <c r="BR24" s="9" t="s">
        <v>122</v>
      </c>
      <c r="BS24" s="9" t="s">
        <v>122</v>
      </c>
      <c r="BT24" s="9" t="s">
        <v>122</v>
      </c>
      <c r="BU24" s="9"/>
      <c r="BV24" s="52">
        <f t="shared" si="14"/>
        <v>5489</v>
      </c>
      <c r="BW24" s="78">
        <f t="shared" si="15"/>
        <v>2740.2803311867524</v>
      </c>
      <c r="BX24" s="73">
        <f t="shared" si="16"/>
        <v>1663.0478012879487</v>
      </c>
      <c r="BY24" s="73">
        <f t="shared" si="17"/>
        <v>43.846775000000001</v>
      </c>
      <c r="BZ24" s="73">
        <f t="shared" si="18"/>
        <v>743.89387304507829</v>
      </c>
      <c r="CA24" s="73">
        <f t="shared" si="19"/>
        <v>330.55455381784731</v>
      </c>
      <c r="CB24" s="73">
        <f t="shared" si="20"/>
        <v>1110.4135985533455</v>
      </c>
      <c r="CC24" s="73">
        <f t="shared" si="21"/>
        <v>3856.9695999999999</v>
      </c>
      <c r="CD24" s="73">
        <f t="shared" si="22"/>
        <v>3976.7578331900258</v>
      </c>
      <c r="CE24" s="73">
        <f t="shared" si="23"/>
        <v>43.992433361994841</v>
      </c>
      <c r="CF24" s="73">
        <f t="shared" si="24"/>
        <v>27.352131147540984</v>
      </c>
      <c r="CG24" s="73">
        <f t="shared" si="25"/>
        <v>39.271538461538462</v>
      </c>
      <c r="CH24" s="73">
        <f t="shared" si="26"/>
        <v>18.356923076923078</v>
      </c>
      <c r="CI24" s="73">
        <f t="shared" si="27"/>
        <v>21.513846153846153</v>
      </c>
      <c r="CJ24" s="73">
        <f t="shared" si="28"/>
        <v>48.566923076923075</v>
      </c>
      <c r="CK24" s="73">
        <f t="shared" si="29"/>
        <v>35.281538461538467</v>
      </c>
      <c r="CL24" s="73">
        <f t="shared" si="30"/>
        <v>1695.9483587140439</v>
      </c>
      <c r="CM24" s="73">
        <f t="shared" si="31"/>
        <v>17.53846153846154</v>
      </c>
      <c r="CN24" s="73">
        <f t="shared" si="32"/>
        <v>13.381658206429782</v>
      </c>
      <c r="CO24" s="73">
        <f t="shared" si="33"/>
        <v>12.929001692047377</v>
      </c>
      <c r="CP24" s="80">
        <f t="shared" si="34"/>
        <v>797.86368866328269</v>
      </c>
      <c r="CQ24" s="80">
        <f t="shared" si="35"/>
        <v>8.9422527944969907</v>
      </c>
      <c r="CR24" s="80">
        <f t="shared" si="36"/>
        <v>20.030050761421322</v>
      </c>
      <c r="CS24" s="80">
        <f t="shared" si="37"/>
        <v>17.964805414551609</v>
      </c>
      <c r="CT24" s="80">
        <f t="shared" si="38"/>
        <v>21.64263959390863</v>
      </c>
      <c r="CU24" s="80">
        <f t="shared" si="39"/>
        <v>20.822199661590524</v>
      </c>
      <c r="CV24" s="80">
        <f t="shared" si="40"/>
        <v>21.274856175972928</v>
      </c>
      <c r="CW24" s="80">
        <f t="shared" si="41"/>
        <v>21.953840947546531</v>
      </c>
      <c r="CX24" s="80">
        <f t="shared" si="42"/>
        <v>21.388020304568528</v>
      </c>
      <c r="CY24" s="80">
        <f t="shared" si="43"/>
        <v>21.579646166807077</v>
      </c>
      <c r="CZ24" s="80">
        <f t="shared" si="44"/>
        <v>15.277157360406093</v>
      </c>
      <c r="DA24" s="80">
        <f t="shared" si="45"/>
        <v>18.672081218274112</v>
      </c>
      <c r="DB24" s="80">
        <f t="shared" si="46"/>
        <v>18.38917089678511</v>
      </c>
      <c r="DC24" s="80">
        <f t="shared" si="47"/>
        <v>15.560067681895095</v>
      </c>
      <c r="DD24" s="80">
        <f t="shared" si="48"/>
        <v>21.246565143824025</v>
      </c>
      <c r="DE24" s="80">
        <f t="shared" si="49"/>
        <v>21.953840947546531</v>
      </c>
      <c r="DF24" s="80">
        <f t="shared" si="50"/>
        <v>22.067005076142134</v>
      </c>
      <c r="DG24" s="80">
        <f t="shared" si="51"/>
        <v>21.289001692047378</v>
      </c>
      <c r="DH24" s="80">
        <f t="shared" si="52"/>
        <v>18.884263959390861</v>
      </c>
      <c r="DI24" s="80">
        <f t="shared" si="53"/>
        <v>22.364060913705586</v>
      </c>
      <c r="DJ24" s="80">
        <f t="shared" si="54"/>
        <v>20.426125211505923</v>
      </c>
      <c r="DK24" s="80">
        <f t="shared" si="55"/>
        <v>23.410829103214891</v>
      </c>
      <c r="DL24" s="80">
        <f t="shared" si="56"/>
        <v>21.260710659898479</v>
      </c>
      <c r="DM24" s="80">
        <f t="shared" si="57"/>
        <v>21.388020304568528</v>
      </c>
      <c r="DN24" s="80">
        <f t="shared" si="58"/>
        <v>2051.8266111573689</v>
      </c>
      <c r="DO24" s="80">
        <f t="shared" si="59"/>
        <v>278.21401015228429</v>
      </c>
      <c r="DP24" s="80">
        <f t="shared" si="60"/>
        <v>2302.1769392173151</v>
      </c>
    </row>
    <row r="25" spans="1:120" ht="10" customHeight="1">
      <c r="A25" s="9">
        <f t="shared" si="64"/>
        <v>23</v>
      </c>
      <c r="B25" s="61">
        <v>36348</v>
      </c>
      <c r="C25" s="62">
        <v>1165073</v>
      </c>
      <c r="D25" s="29">
        <f>AW73</f>
        <v>62.210526315789473</v>
      </c>
      <c r="E25" s="62">
        <f t="shared" si="63"/>
        <v>1270</v>
      </c>
      <c r="F25" s="72">
        <f t="shared" si="1"/>
        <v>20.414551607445009</v>
      </c>
      <c r="G25" s="18"/>
      <c r="H25" s="64"/>
      <c r="I25" s="9">
        <v>5490</v>
      </c>
      <c r="J25" s="134" t="s">
        <v>153</v>
      </c>
      <c r="K25" s="8">
        <v>1968</v>
      </c>
      <c r="L25" s="16">
        <v>191</v>
      </c>
      <c r="M25" s="16">
        <v>38</v>
      </c>
      <c r="N25" s="31">
        <f t="shared" si="2"/>
        <v>1</v>
      </c>
      <c r="O25" s="101">
        <f t="shared" si="61"/>
        <v>25606.985717358315</v>
      </c>
      <c r="P25" s="132">
        <f t="shared" si="6"/>
        <v>1.0669577382232631</v>
      </c>
      <c r="Q25" s="72">
        <f t="shared" si="7"/>
        <v>102.42794286943327</v>
      </c>
      <c r="R25" s="18">
        <f t="shared" si="8"/>
        <v>1.3315632573026324</v>
      </c>
      <c r="S25" s="18">
        <f t="shared" si="9"/>
        <v>7.3725958968182903E-2</v>
      </c>
      <c r="T25" s="16">
        <f t="shared" si="3"/>
        <v>189.76781400717852</v>
      </c>
      <c r="U25" s="16">
        <f t="shared" si="62"/>
        <v>36.668436742697367</v>
      </c>
      <c r="V25" s="16">
        <f t="shared" si="10"/>
        <v>189.76781400717852</v>
      </c>
      <c r="W25" s="16">
        <f t="shared" si="11"/>
        <v>36.668436742697367</v>
      </c>
      <c r="X25" s="16">
        <f t="shared" si="12"/>
        <v>0</v>
      </c>
      <c r="Y25" s="35">
        <f t="shared" si="13"/>
        <v>0</v>
      </c>
      <c r="Z25" s="16"/>
      <c r="AA25" s="9" t="s">
        <v>122</v>
      </c>
      <c r="AB25" s="9" t="s">
        <v>122</v>
      </c>
      <c r="AC25" s="9" t="s">
        <v>122</v>
      </c>
      <c r="AD25" s="9" t="s">
        <v>65</v>
      </c>
      <c r="AE25" s="9" t="s">
        <v>65</v>
      </c>
      <c r="AF25" s="9" t="s">
        <v>65</v>
      </c>
      <c r="AG25" s="9" t="s">
        <v>65</v>
      </c>
      <c r="AH25" s="9" t="s">
        <v>124</v>
      </c>
      <c r="AI25" s="9" t="s">
        <v>124</v>
      </c>
      <c r="AJ25" s="9" t="s">
        <v>124</v>
      </c>
      <c r="AK25" s="9" t="s">
        <v>125</v>
      </c>
      <c r="AL25" s="9" t="s">
        <v>125</v>
      </c>
      <c r="AM25" s="9" t="s">
        <v>125</v>
      </c>
      <c r="AN25" s="9" t="s">
        <v>125</v>
      </c>
      <c r="AO25" s="9" t="s">
        <v>125</v>
      </c>
      <c r="AP25" s="13" t="s">
        <v>125</v>
      </c>
      <c r="AQ25" s="13" t="s">
        <v>125</v>
      </c>
      <c r="AR25" s="13" t="s">
        <v>125</v>
      </c>
      <c r="AS25" s="13" t="s">
        <v>125</v>
      </c>
      <c r="AT25" s="9" t="s">
        <v>125</v>
      </c>
      <c r="AU25" s="9" t="s">
        <v>125</v>
      </c>
      <c r="AV25" s="9" t="s">
        <v>125</v>
      </c>
      <c r="AW25" s="9" t="s">
        <v>125</v>
      </c>
      <c r="AX25" s="9" t="s">
        <v>125</v>
      </c>
      <c r="AY25" s="9" t="s">
        <v>125</v>
      </c>
      <c r="AZ25" s="9" t="s">
        <v>125</v>
      </c>
      <c r="BA25" s="9" t="s">
        <v>125</v>
      </c>
      <c r="BB25" s="9" t="s">
        <v>125</v>
      </c>
      <c r="BC25" s="9" t="s">
        <v>125</v>
      </c>
      <c r="BD25" s="9" t="s">
        <v>125</v>
      </c>
      <c r="BE25" s="9" t="s">
        <v>125</v>
      </c>
      <c r="BF25" s="9" t="s">
        <v>125</v>
      </c>
      <c r="BG25" s="9" t="s">
        <v>125</v>
      </c>
      <c r="BH25" s="9" t="s">
        <v>125</v>
      </c>
      <c r="BI25" s="9" t="s">
        <v>125</v>
      </c>
      <c r="BJ25" s="9" t="s">
        <v>125</v>
      </c>
      <c r="BK25" s="9"/>
      <c r="BL25" s="9" t="s">
        <v>58</v>
      </c>
      <c r="BM25" s="9" t="s">
        <v>58</v>
      </c>
      <c r="BN25" s="9" t="s">
        <v>58</v>
      </c>
      <c r="BO25" s="9" t="s">
        <v>58</v>
      </c>
      <c r="BP25" s="9" t="s">
        <v>58</v>
      </c>
      <c r="BQ25" s="9" t="s">
        <v>58</v>
      </c>
      <c r="BR25" s="9" t="s">
        <v>58</v>
      </c>
      <c r="BS25" s="9" t="s">
        <v>58</v>
      </c>
      <c r="BT25" s="9" t="s">
        <v>58</v>
      </c>
      <c r="BU25" s="9"/>
      <c r="BV25" s="52">
        <f t="shared" si="14"/>
        <v>5490</v>
      </c>
      <c r="BW25" s="78">
        <f t="shared" si="15"/>
        <v>2740.2803311867524</v>
      </c>
      <c r="BX25" s="73">
        <f t="shared" si="16"/>
        <v>1663.0478012879487</v>
      </c>
      <c r="BY25" s="73">
        <f t="shared" si="17"/>
        <v>29.26</v>
      </c>
      <c r="BZ25" s="73">
        <f t="shared" si="18"/>
        <v>1114.7418754369826</v>
      </c>
      <c r="CA25" s="73">
        <f t="shared" si="19"/>
        <v>495.34351149954</v>
      </c>
      <c r="CB25" s="73">
        <f t="shared" si="20"/>
        <v>1663.9800141048825</v>
      </c>
      <c r="CC25" s="73">
        <f t="shared" si="21"/>
        <v>5779.7566040000002</v>
      </c>
      <c r="CD25" s="73">
        <f t="shared" si="22"/>
        <v>3934.5047812123821</v>
      </c>
      <c r="CE25" s="73">
        <f t="shared" si="23"/>
        <v>43.525013757523645</v>
      </c>
      <c r="CF25" s="73">
        <f t="shared" si="24"/>
        <v>27.061514754098361</v>
      </c>
      <c r="CG25" s="73">
        <f t="shared" si="25"/>
        <v>38.854278365384616</v>
      </c>
      <c r="CH25" s="73">
        <f t="shared" si="26"/>
        <v>18.16188076923077</v>
      </c>
      <c r="CI25" s="73">
        <f t="shared" si="27"/>
        <v>21.285261538461537</v>
      </c>
      <c r="CJ25" s="73">
        <f t="shared" si="28"/>
        <v>48.050899519230768</v>
      </c>
      <c r="CK25" s="73">
        <f t="shared" si="29"/>
        <v>34.906672115384623</v>
      </c>
      <c r="CL25" s="73">
        <f t="shared" si="30"/>
        <v>1677.9289074027074</v>
      </c>
      <c r="CM25" s="73">
        <f t="shared" si="31"/>
        <v>17.352115384615384</v>
      </c>
      <c r="CN25" s="73">
        <f t="shared" si="32"/>
        <v>13.239478087986464</v>
      </c>
      <c r="CO25" s="73">
        <f t="shared" si="33"/>
        <v>12.791631049069375</v>
      </c>
      <c r="CP25" s="80">
        <f t="shared" si="34"/>
        <v>789.38638697123531</v>
      </c>
      <c r="CQ25" s="80">
        <f t="shared" si="35"/>
        <v>8.8472413585554612</v>
      </c>
      <c r="CR25" s="80">
        <f t="shared" si="36"/>
        <v>19.817231472081222</v>
      </c>
      <c r="CS25" s="80">
        <f t="shared" si="37"/>
        <v>17.773929357021998</v>
      </c>
      <c r="CT25" s="80">
        <f t="shared" si="38"/>
        <v>21.412686548223352</v>
      </c>
      <c r="CU25" s="80">
        <f t="shared" si="39"/>
        <v>20.600963790186128</v>
      </c>
      <c r="CV25" s="80">
        <f t="shared" si="40"/>
        <v>21.048810829103218</v>
      </c>
      <c r="CW25" s="80">
        <f t="shared" si="41"/>
        <v>21.720581387478852</v>
      </c>
      <c r="CX25" s="80">
        <f t="shared" si="42"/>
        <v>21.16077258883249</v>
      </c>
      <c r="CY25" s="80">
        <f t="shared" si="43"/>
        <v>21.35036242628475</v>
      </c>
      <c r="CZ25" s="80">
        <f t="shared" si="44"/>
        <v>15.114837563451779</v>
      </c>
      <c r="DA25" s="80">
        <f t="shared" si="45"/>
        <v>18.47369035532995</v>
      </c>
      <c r="DB25" s="80">
        <f t="shared" si="46"/>
        <v>18.193785956006767</v>
      </c>
      <c r="DC25" s="80">
        <f t="shared" si="47"/>
        <v>15.39474196277496</v>
      </c>
      <c r="DD25" s="80">
        <f t="shared" si="48"/>
        <v>21.020820389170897</v>
      </c>
      <c r="DE25" s="80">
        <f t="shared" si="49"/>
        <v>21.720581387478852</v>
      </c>
      <c r="DF25" s="80">
        <f t="shared" si="50"/>
        <v>21.832543147208124</v>
      </c>
      <c r="DG25" s="80">
        <f t="shared" si="51"/>
        <v>0</v>
      </c>
      <c r="DH25" s="80">
        <f t="shared" si="52"/>
        <v>20.384275380710658</v>
      </c>
      <c r="DI25" s="80">
        <f t="shared" si="53"/>
        <v>24.140478934010154</v>
      </c>
      <c r="DJ25" s="80">
        <f t="shared" si="54"/>
        <v>22.048609475465312</v>
      </c>
      <c r="DK25" s="80">
        <f t="shared" si="55"/>
        <v>25.270393824027074</v>
      </c>
      <c r="DL25" s="80">
        <f t="shared" si="56"/>
        <v>22.949487563451779</v>
      </c>
      <c r="DM25" s="80">
        <f t="shared" si="57"/>
        <v>23.086909644670051</v>
      </c>
      <c r="DN25" s="80">
        <f t="shared" si="58"/>
        <v>2214.8069294754373</v>
      </c>
      <c r="DO25" s="80">
        <f t="shared" si="59"/>
        <v>300.31305482233506</v>
      </c>
      <c r="DP25" s="80">
        <f t="shared" si="60"/>
        <v>2485.0430392755993</v>
      </c>
    </row>
    <row r="26" spans="1:120" ht="10" customHeight="1">
      <c r="A26" s="9">
        <f t="shared" si="64"/>
        <v>24</v>
      </c>
      <c r="B26" s="61">
        <v>36349</v>
      </c>
      <c r="C26" s="62">
        <v>1166343</v>
      </c>
      <c r="D26" s="29">
        <f>AX73</f>
        <v>62.210526315789473</v>
      </c>
      <c r="E26" s="62">
        <f t="shared" si="63"/>
        <v>1530</v>
      </c>
      <c r="F26" s="72">
        <f t="shared" si="1"/>
        <v>24.593908629441625</v>
      </c>
      <c r="G26" s="18"/>
      <c r="H26" s="64"/>
      <c r="I26" s="9">
        <v>5491</v>
      </c>
      <c r="J26" s="134" t="s">
        <v>153</v>
      </c>
      <c r="K26" s="8">
        <v>1968</v>
      </c>
      <c r="L26" s="16">
        <v>192</v>
      </c>
      <c r="M26" s="16">
        <v>38</v>
      </c>
      <c r="N26" s="31">
        <f t="shared" si="2"/>
        <v>1</v>
      </c>
      <c r="O26" s="101">
        <f t="shared" si="61"/>
        <v>29750.73635620029</v>
      </c>
      <c r="P26" s="132">
        <f t="shared" si="6"/>
        <v>1.2396140148416788</v>
      </c>
      <c r="Q26" s="72">
        <f t="shared" si="7"/>
        <v>119.00294542480115</v>
      </c>
      <c r="R26" s="18">
        <f t="shared" si="8"/>
        <v>1.5470382905224149</v>
      </c>
      <c r="S26" s="18">
        <f t="shared" si="9"/>
        <v>8.525693465817677E-2</v>
      </c>
      <c r="T26" s="16">
        <f t="shared" si="3"/>
        <v>190.5688197525873</v>
      </c>
      <c r="U26" s="16">
        <f t="shared" si="62"/>
        <v>36.452961709477584</v>
      </c>
      <c r="V26" s="16">
        <f t="shared" si="10"/>
        <v>190.5688197525873</v>
      </c>
      <c r="W26" s="16">
        <f t="shared" si="11"/>
        <v>36.452961709477584</v>
      </c>
      <c r="X26" s="16">
        <f t="shared" si="12"/>
        <v>0</v>
      </c>
      <c r="Y26" s="35">
        <f t="shared" si="13"/>
        <v>0</v>
      </c>
      <c r="Z26" s="16"/>
      <c r="AA26" s="9" t="s">
        <v>127</v>
      </c>
      <c r="AB26" s="9" t="s">
        <v>127</v>
      </c>
      <c r="AC26" s="9" t="s">
        <v>127</v>
      </c>
      <c r="AD26" s="9" t="s">
        <v>127</v>
      </c>
      <c r="AE26" s="9" t="s">
        <v>127</v>
      </c>
      <c r="AF26" s="9" t="s">
        <v>127</v>
      </c>
      <c r="AG26" s="9" t="s">
        <v>127</v>
      </c>
      <c r="AH26" s="9" t="s">
        <v>127</v>
      </c>
      <c r="AI26" s="9" t="s">
        <v>127</v>
      </c>
      <c r="AJ26" s="9" t="s">
        <v>127</v>
      </c>
      <c r="AK26" s="9" t="s">
        <v>127</v>
      </c>
      <c r="AL26" s="9" t="s">
        <v>127</v>
      </c>
      <c r="AM26" s="9" t="s">
        <v>127</v>
      </c>
      <c r="AN26" s="9" t="s">
        <v>127</v>
      </c>
      <c r="AO26" s="9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9" t="s">
        <v>127</v>
      </c>
      <c r="AU26" s="9"/>
      <c r="AV26" s="9"/>
      <c r="AW26" s="9" t="s">
        <v>115</v>
      </c>
      <c r="AX26" s="9" t="s">
        <v>115</v>
      </c>
      <c r="AY26" s="9" t="s">
        <v>115</v>
      </c>
      <c r="AZ26" s="9" t="s">
        <v>115</v>
      </c>
      <c r="BA26" s="9" t="s">
        <v>115</v>
      </c>
      <c r="BB26" s="9" t="s">
        <v>115</v>
      </c>
      <c r="BC26" s="9" t="s">
        <v>115</v>
      </c>
      <c r="BD26" s="9" t="s">
        <v>115</v>
      </c>
      <c r="BE26" s="9" t="s">
        <v>115</v>
      </c>
      <c r="BF26" s="9" t="s">
        <v>115</v>
      </c>
      <c r="BG26" s="9" t="s">
        <v>115</v>
      </c>
      <c r="BH26" s="9" t="s">
        <v>115</v>
      </c>
      <c r="BI26" s="9" t="s">
        <v>115</v>
      </c>
      <c r="BJ26" s="9" t="s">
        <v>115</v>
      </c>
      <c r="BK26" s="9" t="s">
        <v>115</v>
      </c>
      <c r="BL26" s="9" t="s">
        <v>115</v>
      </c>
      <c r="BM26" s="9" t="s">
        <v>115</v>
      </c>
      <c r="BN26" s="9" t="s">
        <v>115</v>
      </c>
      <c r="BO26" s="9" t="s">
        <v>115</v>
      </c>
      <c r="BP26" s="9" t="s">
        <v>115</v>
      </c>
      <c r="BQ26" s="9" t="s">
        <v>115</v>
      </c>
      <c r="BR26" s="9" t="s">
        <v>115</v>
      </c>
      <c r="BS26" s="9" t="s">
        <v>115</v>
      </c>
      <c r="BT26" s="9" t="s">
        <v>216</v>
      </c>
      <c r="BU26" s="9"/>
      <c r="BV26" s="52">
        <f t="shared" si="14"/>
        <v>5491</v>
      </c>
      <c r="BW26" s="78">
        <f t="shared" si="15"/>
        <v>3767.5740598896045</v>
      </c>
      <c r="BX26" s="73">
        <f t="shared" si="16"/>
        <v>2286.5017440662373</v>
      </c>
      <c r="BY26" s="73">
        <f t="shared" si="17"/>
        <v>40.229174999999998</v>
      </c>
      <c r="BZ26" s="73">
        <f t="shared" si="18"/>
        <v>1022.7695420423183</v>
      </c>
      <c r="CA26" s="73">
        <f t="shared" si="19"/>
        <v>454.47494848206071</v>
      </c>
      <c r="CB26" s="73">
        <f t="shared" si="20"/>
        <v>1526.6925146473779</v>
      </c>
      <c r="CC26" s="73">
        <f t="shared" si="21"/>
        <v>5302.8949080000002</v>
      </c>
      <c r="CD26" s="73">
        <f t="shared" si="22"/>
        <v>5467.590116337059</v>
      </c>
      <c r="CE26" s="73">
        <f t="shared" si="23"/>
        <v>60.48459673258813</v>
      </c>
      <c r="CF26" s="73">
        <f t="shared" si="24"/>
        <v>37.606072131147542</v>
      </c>
      <c r="CG26" s="73">
        <f t="shared" si="25"/>
        <v>53.993902709790213</v>
      </c>
      <c r="CH26" s="73">
        <f t="shared" si="26"/>
        <v>25.238683216783215</v>
      </c>
      <c r="CI26" s="73">
        <f t="shared" si="27"/>
        <v>29.579093706293705</v>
      </c>
      <c r="CJ26" s="73">
        <f t="shared" si="28"/>
        <v>66.774000262237763</v>
      </c>
      <c r="CK26" s="73">
        <f t="shared" si="29"/>
        <v>48.508106118881123</v>
      </c>
      <c r="CL26" s="73">
        <f t="shared" si="30"/>
        <v>2331.7362718274112</v>
      </c>
      <c r="CM26" s="73">
        <f t="shared" si="31"/>
        <v>24.113391608391609</v>
      </c>
      <c r="CN26" s="73">
        <f t="shared" si="32"/>
        <v>18.398259390862943</v>
      </c>
      <c r="CO26" s="73">
        <f t="shared" si="33"/>
        <v>17.77590812182741</v>
      </c>
      <c r="CP26" s="80">
        <f t="shared" si="34"/>
        <v>1096.9719055837563</v>
      </c>
      <c r="CQ26" s="80">
        <f t="shared" si="35"/>
        <v>0</v>
      </c>
      <c r="CR26" s="80">
        <f t="shared" si="36"/>
        <v>0</v>
      </c>
      <c r="CS26" s="80">
        <f t="shared" si="37"/>
        <v>24.699565989847716</v>
      </c>
      <c r="CT26" s="80">
        <f t="shared" si="38"/>
        <v>29.756170050761423</v>
      </c>
      <c r="CU26" s="80">
        <f t="shared" si="39"/>
        <v>28.62815837563452</v>
      </c>
      <c r="CV26" s="80">
        <f t="shared" si="40"/>
        <v>29.250509644670053</v>
      </c>
      <c r="CW26" s="80">
        <f t="shared" si="41"/>
        <v>30.18403654822335</v>
      </c>
      <c r="CX26" s="80">
        <f t="shared" si="42"/>
        <v>29.406097461928933</v>
      </c>
      <c r="CY26" s="80">
        <f t="shared" si="43"/>
        <v>29.669561246840772</v>
      </c>
      <c r="CZ26" s="80">
        <f t="shared" si="44"/>
        <v>21.004355329949242</v>
      </c>
      <c r="DA26" s="80">
        <f t="shared" si="45"/>
        <v>25.671989847715739</v>
      </c>
      <c r="DB26" s="80">
        <f t="shared" si="46"/>
        <v>25.283020304568527</v>
      </c>
      <c r="DC26" s="80">
        <f t="shared" si="47"/>
        <v>21.393324873096446</v>
      </c>
      <c r="DD26" s="80">
        <f t="shared" si="48"/>
        <v>29.211612690355327</v>
      </c>
      <c r="DE26" s="80">
        <f t="shared" si="49"/>
        <v>30.18403654822335</v>
      </c>
      <c r="DF26" s="80">
        <f t="shared" si="50"/>
        <v>30.339624365482234</v>
      </c>
      <c r="DG26" s="80">
        <f t="shared" si="51"/>
        <v>29.269958121827411</v>
      </c>
      <c r="DH26" s="80">
        <f t="shared" si="52"/>
        <v>25.963717005076141</v>
      </c>
      <c r="DI26" s="80">
        <f t="shared" si="53"/>
        <v>30.748042385786803</v>
      </c>
      <c r="DJ26" s="80">
        <f t="shared" si="54"/>
        <v>28.083601015228425</v>
      </c>
      <c r="DK26" s="80">
        <f t="shared" si="55"/>
        <v>32.187229695431476</v>
      </c>
      <c r="DL26" s="80">
        <f t="shared" si="56"/>
        <v>29.231061167512692</v>
      </c>
      <c r="DM26" s="80">
        <f t="shared" si="57"/>
        <v>29.406097461928933</v>
      </c>
      <c r="DN26" s="80">
        <f t="shared" si="58"/>
        <v>2821.0284282264784</v>
      </c>
      <c r="DO26" s="80">
        <f t="shared" si="59"/>
        <v>382.51264873096449</v>
      </c>
      <c r="DP26" s="80">
        <f t="shared" si="60"/>
        <v>2277.7163092381311</v>
      </c>
    </row>
    <row r="27" spans="1:120" ht="10" customHeight="1">
      <c r="A27" s="9">
        <f t="shared" si="64"/>
        <v>25</v>
      </c>
      <c r="B27" s="61">
        <v>36350</v>
      </c>
      <c r="C27" s="62">
        <v>1167873</v>
      </c>
      <c r="D27" s="29">
        <f>AY73</f>
        <v>62.210526315789473</v>
      </c>
      <c r="E27" s="62">
        <f t="shared" si="63"/>
        <v>1472</v>
      </c>
      <c r="F27" s="72">
        <f t="shared" si="1"/>
        <v>23.661590524534688</v>
      </c>
      <c r="G27" s="18"/>
      <c r="H27" s="64"/>
      <c r="I27" s="9">
        <v>5492</v>
      </c>
      <c r="J27" s="134" t="s">
        <v>153</v>
      </c>
      <c r="K27" s="8">
        <v>1968</v>
      </c>
      <c r="L27" s="16">
        <v>190</v>
      </c>
      <c r="M27" s="16">
        <v>38</v>
      </c>
      <c r="N27" s="31">
        <f t="shared" si="2"/>
        <v>1</v>
      </c>
      <c r="O27" s="101">
        <f t="shared" si="61"/>
        <v>24085.55523290722</v>
      </c>
      <c r="P27" s="132">
        <f t="shared" si="6"/>
        <v>1.003564801371134</v>
      </c>
      <c r="Q27" s="72">
        <f t="shared" si="7"/>
        <v>96.342220931628873</v>
      </c>
      <c r="R27" s="18">
        <f t="shared" si="8"/>
        <v>1.2524488721111753</v>
      </c>
      <c r="S27" s="18">
        <f t="shared" si="9"/>
        <v>6.9464797737019399E-2</v>
      </c>
      <c r="T27" s="16">
        <f t="shared" si="3"/>
        <v>188.84090468352625</v>
      </c>
      <c r="U27" s="16">
        <f t="shared" si="62"/>
        <v>36.747551127888826</v>
      </c>
      <c r="V27" s="16">
        <f t="shared" si="10"/>
        <v>188.84090468352625</v>
      </c>
      <c r="W27" s="16">
        <f t="shared" si="11"/>
        <v>36.747551127888826</v>
      </c>
      <c r="X27" s="16">
        <f t="shared" si="12"/>
        <v>0</v>
      </c>
      <c r="Y27" s="35">
        <f t="shared" si="13"/>
        <v>0</v>
      </c>
      <c r="Z27" s="16"/>
      <c r="AA27" s="9" t="s">
        <v>129</v>
      </c>
      <c r="AB27" s="9" t="s">
        <v>129</v>
      </c>
      <c r="AC27" s="9" t="s">
        <v>129</v>
      </c>
      <c r="AD27" s="9" t="s">
        <v>129</v>
      </c>
      <c r="AE27" s="9" t="s">
        <v>129</v>
      </c>
      <c r="AF27" s="9" t="s">
        <v>129</v>
      </c>
      <c r="AG27" s="9" t="s">
        <v>129</v>
      </c>
      <c r="AH27" s="9" t="s">
        <v>129</v>
      </c>
      <c r="AI27" s="9" t="s">
        <v>129</v>
      </c>
      <c r="AJ27" s="9" t="s">
        <v>129</v>
      </c>
      <c r="AK27" s="9" t="s">
        <v>129</v>
      </c>
      <c r="AL27" s="9" t="s">
        <v>129</v>
      </c>
      <c r="AM27" s="9" t="s">
        <v>129</v>
      </c>
      <c r="AN27" s="9" t="s">
        <v>129</v>
      </c>
      <c r="AO27" s="9" t="s">
        <v>129</v>
      </c>
      <c r="AP27" s="13" t="s">
        <v>129</v>
      </c>
      <c r="AQ27" s="13" t="s">
        <v>129</v>
      </c>
      <c r="AR27" s="13" t="s">
        <v>129</v>
      </c>
      <c r="AS27" s="13" t="s">
        <v>129</v>
      </c>
      <c r="AT27" s="9" t="s">
        <v>129</v>
      </c>
      <c r="AU27" s="9" t="s">
        <v>129</v>
      </c>
      <c r="AV27" s="9" t="s">
        <v>129</v>
      </c>
      <c r="AW27" s="9" t="s">
        <v>129</v>
      </c>
      <c r="AX27" s="9" t="s">
        <v>129</v>
      </c>
      <c r="AY27" s="9" t="s">
        <v>129</v>
      </c>
      <c r="AZ27" s="9" t="s">
        <v>129</v>
      </c>
      <c r="BA27" s="9" t="s">
        <v>129</v>
      </c>
      <c r="BB27" s="9" t="s">
        <v>129</v>
      </c>
      <c r="BC27" s="9" t="s">
        <v>129</v>
      </c>
      <c r="BD27" s="9" t="s">
        <v>129</v>
      </c>
      <c r="BE27" s="9" t="s">
        <v>129</v>
      </c>
      <c r="BF27" s="9" t="s">
        <v>129</v>
      </c>
      <c r="BG27" s="9" t="s">
        <v>129</v>
      </c>
      <c r="BH27" s="9" t="s">
        <v>129</v>
      </c>
      <c r="BI27" s="9" t="s">
        <v>129</v>
      </c>
      <c r="BJ27" s="9" t="s">
        <v>129</v>
      </c>
      <c r="BK27" s="9" t="s">
        <v>129</v>
      </c>
      <c r="BL27" s="9" t="s">
        <v>129</v>
      </c>
      <c r="BM27" s="9" t="s">
        <v>129</v>
      </c>
      <c r="BN27" s="9" t="s">
        <v>129</v>
      </c>
      <c r="BO27" s="9" t="s">
        <v>129</v>
      </c>
      <c r="BP27" s="9" t="s">
        <v>129</v>
      </c>
      <c r="BQ27" s="9" t="s">
        <v>129</v>
      </c>
      <c r="BR27" s="9" t="s">
        <v>129</v>
      </c>
      <c r="BS27" s="9" t="s">
        <v>129</v>
      </c>
      <c r="BT27" s="9" t="s">
        <v>129</v>
      </c>
      <c r="BU27" s="9"/>
      <c r="BV27" s="52">
        <f t="shared" si="14"/>
        <v>5492</v>
      </c>
      <c r="BW27" s="78">
        <f t="shared" si="15"/>
        <v>2957.9457802207912</v>
      </c>
      <c r="BX27" s="73">
        <f t="shared" si="16"/>
        <v>1795.1467118675253</v>
      </c>
      <c r="BY27" s="73">
        <f t="shared" si="17"/>
        <v>31.584174999999998</v>
      </c>
      <c r="BZ27" s="73">
        <f t="shared" si="18"/>
        <v>802.98271591536343</v>
      </c>
      <c r="CA27" s="73">
        <f t="shared" si="19"/>
        <v>356.81110303587855</v>
      </c>
      <c r="CB27" s="73">
        <f t="shared" si="20"/>
        <v>1198.6157696202531</v>
      </c>
      <c r="CC27" s="73">
        <f t="shared" si="21"/>
        <v>4163.3357079999996</v>
      </c>
      <c r="CD27" s="73">
        <f t="shared" si="22"/>
        <v>4292.6389383490969</v>
      </c>
      <c r="CE27" s="73">
        <f t="shared" si="23"/>
        <v>47.486832330180562</v>
      </c>
      <c r="CF27" s="73">
        <f t="shared" si="24"/>
        <v>29.524760655737705</v>
      </c>
      <c r="CG27" s="73">
        <f t="shared" si="25"/>
        <v>42.390948164335661</v>
      </c>
      <c r="CH27" s="73">
        <f t="shared" si="26"/>
        <v>19.815046853146853</v>
      </c>
      <c r="CI27" s="73">
        <f t="shared" si="27"/>
        <v>23.222730069930069</v>
      </c>
      <c r="CJ27" s="73">
        <f t="shared" si="28"/>
        <v>52.424682080419579</v>
      </c>
      <c r="CK27" s="73">
        <f t="shared" si="29"/>
        <v>38.084015209790209</v>
      </c>
      <c r="CL27" s="73">
        <f t="shared" si="30"/>
        <v>1830.6606203891708</v>
      </c>
      <c r="CM27" s="73">
        <f t="shared" si="31"/>
        <v>18.931573426573426</v>
      </c>
      <c r="CN27" s="73">
        <f t="shared" si="32"/>
        <v>14.444587648054146</v>
      </c>
      <c r="CO27" s="73">
        <f t="shared" si="33"/>
        <v>13.955975803722504</v>
      </c>
      <c r="CP27" s="80">
        <f t="shared" si="34"/>
        <v>861.23945211505929</v>
      </c>
      <c r="CQ27" s="80">
        <f t="shared" si="35"/>
        <v>9.6525521926053308</v>
      </c>
      <c r="CR27" s="80">
        <f t="shared" si="36"/>
        <v>21.621074111675128</v>
      </c>
      <c r="CS27" s="80">
        <f t="shared" si="37"/>
        <v>19.391782571912014</v>
      </c>
      <c r="CT27" s="80">
        <f t="shared" si="38"/>
        <v>23.361753807106599</v>
      </c>
      <c r="CU27" s="80">
        <f t="shared" si="39"/>
        <v>22.4761448392555</v>
      </c>
      <c r="CV27" s="80">
        <f t="shared" si="40"/>
        <v>22.96475668358714</v>
      </c>
      <c r="CW27" s="80">
        <f t="shared" si="41"/>
        <v>23.697674450084602</v>
      </c>
      <c r="CX27" s="80">
        <f t="shared" si="42"/>
        <v>23.086909644670051</v>
      </c>
      <c r="CY27" s="80">
        <f t="shared" si="43"/>
        <v>23.293756697556866</v>
      </c>
      <c r="CZ27" s="80">
        <f t="shared" si="44"/>
        <v>16.490649746192894</v>
      </c>
      <c r="DA27" s="80">
        <f t="shared" si="45"/>
        <v>20.155238578680205</v>
      </c>
      <c r="DB27" s="80">
        <f t="shared" si="46"/>
        <v>19.849856175972924</v>
      </c>
      <c r="DC27" s="80">
        <f t="shared" si="47"/>
        <v>16.796032148900171</v>
      </c>
      <c r="DD27" s="80">
        <f t="shared" si="48"/>
        <v>22.934218443316411</v>
      </c>
      <c r="DE27" s="80">
        <f t="shared" si="49"/>
        <v>23.697674450084602</v>
      </c>
      <c r="DF27" s="80">
        <f t="shared" si="50"/>
        <v>23.819827411167513</v>
      </c>
      <c r="DG27" s="80">
        <f t="shared" si="51"/>
        <v>22.980025803722505</v>
      </c>
      <c r="DH27" s="80">
        <f t="shared" si="52"/>
        <v>20.384275380710658</v>
      </c>
      <c r="DI27" s="80">
        <f t="shared" si="53"/>
        <v>24.140478934010154</v>
      </c>
      <c r="DJ27" s="80">
        <f t="shared" si="54"/>
        <v>22.048609475465312</v>
      </c>
      <c r="DK27" s="80">
        <f t="shared" si="55"/>
        <v>25.270393824027074</v>
      </c>
      <c r="DL27" s="80">
        <f t="shared" si="56"/>
        <v>22.949487563451779</v>
      </c>
      <c r="DM27" s="80">
        <f t="shared" si="57"/>
        <v>23.086909644670051</v>
      </c>
      <c r="DN27" s="80">
        <f t="shared" si="58"/>
        <v>2214.8069294754373</v>
      </c>
      <c r="DO27" s="80">
        <f t="shared" si="59"/>
        <v>300.31305482233506</v>
      </c>
      <c r="DP27" s="80">
        <f t="shared" si="60"/>
        <v>2485.0430392755993</v>
      </c>
    </row>
    <row r="28" spans="1:120" ht="10" customHeight="1">
      <c r="A28" s="9">
        <f t="shared" si="64"/>
        <v>26</v>
      </c>
      <c r="B28" s="61">
        <v>36351</v>
      </c>
      <c r="C28" s="62">
        <v>1169345</v>
      </c>
      <c r="D28" s="29">
        <f>AZ73</f>
        <v>62.210526315789473</v>
      </c>
      <c r="E28" s="62">
        <f t="shared" si="63"/>
        <v>1504</v>
      </c>
      <c r="F28" s="72">
        <f t="shared" si="1"/>
        <v>24.175972927241965</v>
      </c>
      <c r="G28" s="8"/>
      <c r="H28" s="64"/>
      <c r="I28" s="9">
        <v>5495</v>
      </c>
      <c r="J28" s="134" t="s">
        <v>153</v>
      </c>
      <c r="K28" s="8">
        <v>1968</v>
      </c>
      <c r="L28" s="16">
        <v>192</v>
      </c>
      <c r="M28" s="16">
        <v>38</v>
      </c>
      <c r="N28" s="31">
        <f t="shared" si="2"/>
        <v>1</v>
      </c>
      <c r="O28" s="101">
        <f t="shared" si="61"/>
        <v>21279.814863428575</v>
      </c>
      <c r="P28" s="132">
        <f t="shared" si="6"/>
        <v>0.88665895264285732</v>
      </c>
      <c r="Q28" s="72">
        <f t="shared" si="7"/>
        <v>85.119259453714307</v>
      </c>
      <c r="R28" s="18">
        <f t="shared" si="8"/>
        <v>1.1065503728982859</v>
      </c>
      <c r="S28" s="18">
        <f t="shared" si="9"/>
        <v>6.1567723500076055E-2</v>
      </c>
      <c r="T28" s="16">
        <f t="shared" si="3"/>
        <v>190.9757334520784</v>
      </c>
      <c r="U28" s="16">
        <f t="shared" si="62"/>
        <v>36.893449627101717</v>
      </c>
      <c r="V28" s="16">
        <f t="shared" si="10"/>
        <v>0</v>
      </c>
      <c r="W28" s="16">
        <f t="shared" si="11"/>
        <v>0</v>
      </c>
      <c r="X28" s="16">
        <f t="shared" si="12"/>
        <v>190.9757334520784</v>
      </c>
      <c r="Y28" s="35">
        <f t="shared" si="13"/>
        <v>36.893449627101717</v>
      </c>
      <c r="Z28" s="16"/>
      <c r="AA28" s="9" t="s">
        <v>130</v>
      </c>
      <c r="AB28" s="9" t="s">
        <v>130</v>
      </c>
      <c r="AC28" s="9" t="s">
        <v>130</v>
      </c>
      <c r="AD28" s="9" t="s">
        <v>130</v>
      </c>
      <c r="AE28" s="9" t="s">
        <v>130</v>
      </c>
      <c r="AF28" s="9" t="s">
        <v>130</v>
      </c>
      <c r="AG28" s="9" t="s">
        <v>130</v>
      </c>
      <c r="AH28" s="9" t="s">
        <v>130</v>
      </c>
      <c r="AI28" s="9" t="s">
        <v>130</v>
      </c>
      <c r="AJ28" s="9" t="s">
        <v>130</v>
      </c>
      <c r="AK28" s="9" t="s">
        <v>130</v>
      </c>
      <c r="AL28" s="9" t="s">
        <v>130</v>
      </c>
      <c r="AM28" s="9" t="s">
        <v>130</v>
      </c>
      <c r="AN28" s="9" t="s">
        <v>130</v>
      </c>
      <c r="AO28" s="9" t="s">
        <v>130</v>
      </c>
      <c r="AP28" s="13" t="s">
        <v>130</v>
      </c>
      <c r="AQ28" s="13" t="s">
        <v>130</v>
      </c>
      <c r="AR28" s="13" t="s">
        <v>130</v>
      </c>
      <c r="AS28" s="13" t="s">
        <v>130</v>
      </c>
      <c r="AT28" s="9" t="s">
        <v>130</v>
      </c>
      <c r="AU28" s="9" t="s">
        <v>130</v>
      </c>
      <c r="AV28" s="9" t="s">
        <v>130</v>
      </c>
      <c r="AW28" s="9" t="s">
        <v>130</v>
      </c>
      <c r="AX28" s="9" t="s">
        <v>130</v>
      </c>
      <c r="AY28" s="9" t="s">
        <v>130</v>
      </c>
      <c r="AZ28" s="9" t="s">
        <v>130</v>
      </c>
      <c r="BA28" s="9" t="s">
        <v>130</v>
      </c>
      <c r="BB28" s="9" t="s">
        <v>130</v>
      </c>
      <c r="BC28" s="9" t="s">
        <v>130</v>
      </c>
      <c r="BD28" s="9" t="s">
        <v>130</v>
      </c>
      <c r="BE28" s="9" t="s">
        <v>130</v>
      </c>
      <c r="BF28" s="9" t="s">
        <v>130</v>
      </c>
      <c r="BG28" s="9" t="s">
        <v>130</v>
      </c>
      <c r="BH28" s="9" t="s">
        <v>130</v>
      </c>
      <c r="BI28" s="9" t="s">
        <v>130</v>
      </c>
      <c r="BJ28" s="9" t="s">
        <v>130</v>
      </c>
      <c r="BK28" s="9" t="s">
        <v>130</v>
      </c>
      <c r="BL28" s="9"/>
      <c r="BM28" s="9" t="s">
        <v>64</v>
      </c>
      <c r="BN28" s="9" t="s">
        <v>64</v>
      </c>
      <c r="BO28" s="9" t="s">
        <v>64</v>
      </c>
      <c r="BP28" s="9" t="s">
        <v>64</v>
      </c>
      <c r="BQ28" s="9" t="s">
        <v>64</v>
      </c>
      <c r="BR28" s="9" t="s">
        <v>64</v>
      </c>
      <c r="BS28" s="9"/>
      <c r="BT28" s="9"/>
      <c r="BU28" s="9"/>
      <c r="BV28" s="52">
        <f t="shared" si="14"/>
        <v>5495</v>
      </c>
      <c r="BW28" s="78">
        <f t="shared" si="15"/>
        <v>2957.9457802207912</v>
      </c>
      <c r="BX28" s="73">
        <f t="shared" si="16"/>
        <v>1795.1467118675253</v>
      </c>
      <c r="BY28" s="73">
        <f t="shared" si="17"/>
        <v>31.584174999999998</v>
      </c>
      <c r="BZ28" s="73">
        <f t="shared" si="18"/>
        <v>802.98271591536343</v>
      </c>
      <c r="CA28" s="73">
        <f t="shared" si="19"/>
        <v>356.81110303587855</v>
      </c>
      <c r="CB28" s="73">
        <f t="shared" si="20"/>
        <v>1198.6157696202531</v>
      </c>
      <c r="CC28" s="73">
        <f t="shared" si="21"/>
        <v>4163.3357079999996</v>
      </c>
      <c r="CD28" s="73">
        <f t="shared" si="22"/>
        <v>4292.6389383490969</v>
      </c>
      <c r="CE28" s="73">
        <f t="shared" si="23"/>
        <v>47.486832330180562</v>
      </c>
      <c r="CF28" s="73">
        <f t="shared" si="24"/>
        <v>29.524760655737705</v>
      </c>
      <c r="CG28" s="73">
        <f t="shared" si="25"/>
        <v>42.390948164335661</v>
      </c>
      <c r="CH28" s="73">
        <f t="shared" si="26"/>
        <v>19.815046853146853</v>
      </c>
      <c r="CI28" s="73">
        <f t="shared" si="27"/>
        <v>23.222730069930069</v>
      </c>
      <c r="CJ28" s="73">
        <f t="shared" si="28"/>
        <v>52.424682080419579</v>
      </c>
      <c r="CK28" s="73">
        <f t="shared" si="29"/>
        <v>38.084015209790209</v>
      </c>
      <c r="CL28" s="73">
        <f t="shared" si="30"/>
        <v>1830.6606203891708</v>
      </c>
      <c r="CM28" s="73">
        <f t="shared" si="31"/>
        <v>18.931573426573426</v>
      </c>
      <c r="CN28" s="73">
        <f t="shared" si="32"/>
        <v>14.444587648054146</v>
      </c>
      <c r="CO28" s="73">
        <f t="shared" si="33"/>
        <v>13.955975803722504</v>
      </c>
      <c r="CP28" s="80">
        <f t="shared" si="34"/>
        <v>861.23945211505929</v>
      </c>
      <c r="CQ28" s="80">
        <f t="shared" si="35"/>
        <v>9.6525521926053308</v>
      </c>
      <c r="CR28" s="80">
        <f t="shared" si="36"/>
        <v>21.621074111675128</v>
      </c>
      <c r="CS28" s="80">
        <f t="shared" si="37"/>
        <v>19.391782571912014</v>
      </c>
      <c r="CT28" s="80">
        <f t="shared" si="38"/>
        <v>23.361753807106599</v>
      </c>
      <c r="CU28" s="80">
        <f t="shared" si="39"/>
        <v>22.4761448392555</v>
      </c>
      <c r="CV28" s="80">
        <f t="shared" si="40"/>
        <v>22.96475668358714</v>
      </c>
      <c r="CW28" s="80">
        <f t="shared" si="41"/>
        <v>23.697674450084602</v>
      </c>
      <c r="CX28" s="80">
        <f t="shared" si="42"/>
        <v>23.086909644670051</v>
      </c>
      <c r="CY28" s="80">
        <f t="shared" si="43"/>
        <v>23.293756697556866</v>
      </c>
      <c r="CZ28" s="80">
        <f t="shared" si="44"/>
        <v>16.490649746192894</v>
      </c>
      <c r="DA28" s="80">
        <f t="shared" si="45"/>
        <v>20.155238578680205</v>
      </c>
      <c r="DB28" s="80">
        <f t="shared" si="46"/>
        <v>19.849856175972924</v>
      </c>
      <c r="DC28" s="80">
        <f t="shared" si="47"/>
        <v>16.796032148900171</v>
      </c>
      <c r="DD28" s="80">
        <f t="shared" si="48"/>
        <v>22.934218443316411</v>
      </c>
      <c r="DE28" s="80">
        <f t="shared" si="49"/>
        <v>23.697674450084602</v>
      </c>
      <c r="DF28" s="80">
        <f t="shared" si="50"/>
        <v>23.819827411167513</v>
      </c>
      <c r="DG28" s="80">
        <f t="shared" si="51"/>
        <v>22.980025803722505</v>
      </c>
      <c r="DH28" s="80">
        <f t="shared" si="52"/>
        <v>0</v>
      </c>
      <c r="DI28" s="80">
        <f t="shared" si="53"/>
        <v>24.140478934010154</v>
      </c>
      <c r="DJ28" s="80">
        <f t="shared" si="54"/>
        <v>22.048609475465312</v>
      </c>
      <c r="DK28" s="80">
        <f t="shared" si="55"/>
        <v>25.270393824027074</v>
      </c>
      <c r="DL28" s="80">
        <f t="shared" si="56"/>
        <v>22.949487563451779</v>
      </c>
      <c r="DM28" s="80">
        <f t="shared" si="57"/>
        <v>23.086909644670051</v>
      </c>
      <c r="DN28" s="80">
        <f t="shared" si="58"/>
        <v>2214.8069294754373</v>
      </c>
      <c r="DO28" s="80">
        <f t="shared" si="59"/>
        <v>0</v>
      </c>
      <c r="DP28" s="80">
        <f t="shared" si="60"/>
        <v>0</v>
      </c>
    </row>
    <row r="29" spans="1:120" ht="10" customHeight="1">
      <c r="A29" s="9">
        <f t="shared" si="64"/>
        <v>27</v>
      </c>
      <c r="B29" s="61">
        <v>36354</v>
      </c>
      <c r="C29" s="62">
        <v>1170849</v>
      </c>
      <c r="D29" s="29">
        <f>BA73</f>
        <v>62.210526315789473</v>
      </c>
      <c r="E29" s="62">
        <f t="shared" si="63"/>
        <v>1552</v>
      </c>
      <c r="F29" s="72">
        <f t="shared" si="1"/>
        <v>24.947546531302876</v>
      </c>
      <c r="G29" s="8"/>
      <c r="H29" s="64"/>
      <c r="I29" s="9">
        <v>5496</v>
      </c>
      <c r="J29" s="134" t="s">
        <v>153</v>
      </c>
      <c r="K29" s="8">
        <v>1968</v>
      </c>
      <c r="L29" s="16">
        <v>192</v>
      </c>
      <c r="M29" s="16">
        <v>38</v>
      </c>
      <c r="N29" s="31">
        <f t="shared" si="2"/>
        <v>1</v>
      </c>
      <c r="O29" s="101">
        <f t="shared" si="61"/>
        <v>30560.902555426048</v>
      </c>
      <c r="P29" s="132">
        <f t="shared" si="6"/>
        <v>1.2733709398094186</v>
      </c>
      <c r="Q29" s="72">
        <f t="shared" si="7"/>
        <v>122.24361022170419</v>
      </c>
      <c r="R29" s="18">
        <f t="shared" si="8"/>
        <v>1.5891669328821545</v>
      </c>
      <c r="S29" s="18">
        <f t="shared" si="9"/>
        <v>8.7498711340227839E-2</v>
      </c>
      <c r="T29" s="16">
        <f t="shared" si="3"/>
        <v>190.52992605705231</v>
      </c>
      <c r="U29" s="16">
        <f t="shared" si="62"/>
        <v>36.410833067117842</v>
      </c>
      <c r="V29" s="16">
        <f t="shared" si="10"/>
        <v>190.52992605705231</v>
      </c>
      <c r="W29" s="16">
        <f t="shared" si="11"/>
        <v>36.410833067117842</v>
      </c>
      <c r="X29" s="16">
        <f t="shared" si="12"/>
        <v>0</v>
      </c>
      <c r="Y29" s="35">
        <f t="shared" si="13"/>
        <v>0</v>
      </c>
      <c r="Z29" s="16"/>
      <c r="AA29" s="9" t="s">
        <v>131</v>
      </c>
      <c r="AB29" s="9" t="s">
        <v>131</v>
      </c>
      <c r="AC29" s="9" t="s">
        <v>131</v>
      </c>
      <c r="AD29" s="9" t="s">
        <v>131</v>
      </c>
      <c r="AE29" s="9" t="s">
        <v>131</v>
      </c>
      <c r="AF29" s="9" t="s">
        <v>131</v>
      </c>
      <c r="AG29" s="9" t="s">
        <v>131</v>
      </c>
      <c r="AH29" s="9" t="s">
        <v>131</v>
      </c>
      <c r="AI29" s="9"/>
      <c r="AJ29" s="9" t="s">
        <v>119</v>
      </c>
      <c r="AK29" s="9" t="s">
        <v>119</v>
      </c>
      <c r="AL29" s="9" t="s">
        <v>119</v>
      </c>
      <c r="AM29" s="9" t="s">
        <v>119</v>
      </c>
      <c r="AN29" s="9" t="s">
        <v>119</v>
      </c>
      <c r="AO29" s="9" t="s">
        <v>119</v>
      </c>
      <c r="AP29" s="13" t="s">
        <v>119</v>
      </c>
      <c r="AQ29" s="13" t="s">
        <v>119</v>
      </c>
      <c r="AR29" s="13" t="s">
        <v>119</v>
      </c>
      <c r="AS29" s="13" t="s">
        <v>119</v>
      </c>
      <c r="AT29" s="9" t="s">
        <v>119</v>
      </c>
      <c r="AU29" s="9"/>
      <c r="AV29" s="9" t="s">
        <v>62</v>
      </c>
      <c r="AW29" s="9" t="s">
        <v>62</v>
      </c>
      <c r="AX29" s="9"/>
      <c r="AY29" s="9" t="s">
        <v>52</v>
      </c>
      <c r="AZ29" s="9" t="s">
        <v>52</v>
      </c>
      <c r="BA29" s="9" t="s">
        <v>52</v>
      </c>
      <c r="BB29" s="9" t="s">
        <v>52</v>
      </c>
      <c r="BC29" s="9" t="s">
        <v>52</v>
      </c>
      <c r="BD29" s="9" t="s">
        <v>52</v>
      </c>
      <c r="BE29" s="9" t="s">
        <v>52</v>
      </c>
      <c r="BF29" s="9" t="s">
        <v>52</v>
      </c>
      <c r="BG29" s="9" t="s">
        <v>52</v>
      </c>
      <c r="BH29" s="9" t="s">
        <v>52</v>
      </c>
      <c r="BI29" s="9" t="s">
        <v>52</v>
      </c>
      <c r="BJ29" s="9" t="s">
        <v>52</v>
      </c>
      <c r="BK29" s="9" t="s">
        <v>52</v>
      </c>
      <c r="BL29" s="9" t="s">
        <v>52</v>
      </c>
      <c r="BM29" s="9" t="s">
        <v>52</v>
      </c>
      <c r="BN29" s="9" t="s">
        <v>52</v>
      </c>
      <c r="BO29" s="9" t="s">
        <v>52</v>
      </c>
      <c r="BP29" s="9" t="s">
        <v>52</v>
      </c>
      <c r="BQ29" s="9" t="s">
        <v>52</v>
      </c>
      <c r="BR29" s="9" t="s">
        <v>52</v>
      </c>
      <c r="BS29" s="9" t="s">
        <v>52</v>
      </c>
      <c r="BT29" s="9" t="s">
        <v>52</v>
      </c>
      <c r="BU29" s="9"/>
      <c r="BV29" s="52">
        <f t="shared" si="14"/>
        <v>5496</v>
      </c>
      <c r="BW29" s="78">
        <f t="shared" si="15"/>
        <v>3767.5740598896045</v>
      </c>
      <c r="BX29" s="73">
        <f t="shared" si="16"/>
        <v>2286.5017440662373</v>
      </c>
      <c r="BY29" s="73">
        <f t="shared" si="17"/>
        <v>40.229174999999998</v>
      </c>
      <c r="BZ29" s="73">
        <f t="shared" si="18"/>
        <v>1022.7695420423183</v>
      </c>
      <c r="CA29" s="73">
        <f t="shared" si="19"/>
        <v>454.47494848206071</v>
      </c>
      <c r="CB29" s="73">
        <f t="shared" si="20"/>
        <v>1526.6925146473779</v>
      </c>
      <c r="CC29" s="73">
        <f t="shared" si="21"/>
        <v>5302.8949080000002</v>
      </c>
      <c r="CD29" s="73">
        <f t="shared" si="22"/>
        <v>5467.590116337059</v>
      </c>
      <c r="CE29" s="73">
        <f t="shared" si="23"/>
        <v>0</v>
      </c>
      <c r="CF29" s="73">
        <f t="shared" si="24"/>
        <v>37.606072131147542</v>
      </c>
      <c r="CG29" s="73">
        <f t="shared" si="25"/>
        <v>53.993902709790213</v>
      </c>
      <c r="CH29" s="73">
        <f t="shared" si="26"/>
        <v>25.238683216783215</v>
      </c>
      <c r="CI29" s="73">
        <f t="shared" si="27"/>
        <v>29.579093706293705</v>
      </c>
      <c r="CJ29" s="73">
        <f t="shared" si="28"/>
        <v>66.774000262237763</v>
      </c>
      <c r="CK29" s="73">
        <f t="shared" si="29"/>
        <v>48.508106118881123</v>
      </c>
      <c r="CL29" s="73">
        <f t="shared" si="30"/>
        <v>2331.7362718274112</v>
      </c>
      <c r="CM29" s="73">
        <f t="shared" si="31"/>
        <v>24.113391608391609</v>
      </c>
      <c r="CN29" s="73">
        <f t="shared" si="32"/>
        <v>18.398259390862943</v>
      </c>
      <c r="CO29" s="73">
        <f t="shared" si="33"/>
        <v>17.77590812182741</v>
      </c>
      <c r="CP29" s="80">
        <f t="shared" si="34"/>
        <v>1096.9719055837563</v>
      </c>
      <c r="CQ29" s="80">
        <f t="shared" si="35"/>
        <v>0</v>
      </c>
      <c r="CR29" s="80">
        <f t="shared" si="36"/>
        <v>19.817231472081222</v>
      </c>
      <c r="CS29" s="80">
        <f t="shared" si="37"/>
        <v>17.773929357021998</v>
      </c>
      <c r="CT29" s="80">
        <f t="shared" si="38"/>
        <v>0</v>
      </c>
      <c r="CU29" s="80">
        <f t="shared" si="39"/>
        <v>28.62815837563452</v>
      </c>
      <c r="CV29" s="80">
        <f t="shared" si="40"/>
        <v>29.250509644670053</v>
      </c>
      <c r="CW29" s="80">
        <f t="shared" si="41"/>
        <v>30.18403654822335</v>
      </c>
      <c r="CX29" s="80">
        <f t="shared" si="42"/>
        <v>29.406097461928933</v>
      </c>
      <c r="CY29" s="80">
        <f t="shared" si="43"/>
        <v>29.669561246840772</v>
      </c>
      <c r="CZ29" s="80">
        <f t="shared" si="44"/>
        <v>21.004355329949242</v>
      </c>
      <c r="DA29" s="80">
        <f t="shared" si="45"/>
        <v>25.671989847715739</v>
      </c>
      <c r="DB29" s="80">
        <f t="shared" si="46"/>
        <v>25.283020304568527</v>
      </c>
      <c r="DC29" s="80">
        <f t="shared" si="47"/>
        <v>21.393324873096446</v>
      </c>
      <c r="DD29" s="80">
        <f t="shared" si="48"/>
        <v>29.211612690355327</v>
      </c>
      <c r="DE29" s="80">
        <f t="shared" si="49"/>
        <v>30.18403654822335</v>
      </c>
      <c r="DF29" s="80">
        <f t="shared" si="50"/>
        <v>30.339624365482234</v>
      </c>
      <c r="DG29" s="80">
        <f t="shared" si="51"/>
        <v>29.269958121827411</v>
      </c>
      <c r="DH29" s="80">
        <f t="shared" si="52"/>
        <v>25.963717005076141</v>
      </c>
      <c r="DI29" s="80">
        <f t="shared" si="53"/>
        <v>30.748042385786803</v>
      </c>
      <c r="DJ29" s="80">
        <f t="shared" si="54"/>
        <v>28.083601015228425</v>
      </c>
      <c r="DK29" s="80">
        <f t="shared" si="55"/>
        <v>32.187229695431476</v>
      </c>
      <c r="DL29" s="80">
        <f t="shared" si="56"/>
        <v>29.231061167512692</v>
      </c>
      <c r="DM29" s="80">
        <f t="shared" si="57"/>
        <v>29.406097461928933</v>
      </c>
      <c r="DN29" s="80">
        <f t="shared" si="58"/>
        <v>2821.0284282264784</v>
      </c>
      <c r="DO29" s="80">
        <f t="shared" si="59"/>
        <v>382.51264873096449</v>
      </c>
      <c r="DP29" s="80">
        <f t="shared" si="60"/>
        <v>3165.2316804079878</v>
      </c>
    </row>
    <row r="30" spans="1:120" ht="10" customHeight="1">
      <c r="A30" s="9">
        <f t="shared" si="64"/>
        <v>28</v>
      </c>
      <c r="B30" s="61">
        <v>36355</v>
      </c>
      <c r="C30" s="62">
        <v>1172401</v>
      </c>
      <c r="D30" s="29">
        <f>BB73</f>
        <v>62.210526315789473</v>
      </c>
      <c r="E30" s="62">
        <f t="shared" si="63"/>
        <v>1512</v>
      </c>
      <c r="F30" s="72">
        <f t="shared" si="1"/>
        <v>24.304568527918782</v>
      </c>
      <c r="G30" s="8"/>
      <c r="H30" s="64"/>
      <c r="I30" s="9">
        <v>5497</v>
      </c>
      <c r="J30" s="134" t="s">
        <v>153</v>
      </c>
      <c r="K30" s="8">
        <v>1968</v>
      </c>
      <c r="L30" s="16">
        <v>191</v>
      </c>
      <c r="M30" s="16">
        <v>38</v>
      </c>
      <c r="N30" s="31">
        <f t="shared" si="2"/>
        <v>1</v>
      </c>
      <c r="O30" s="101">
        <f t="shared" si="61"/>
        <v>24085.55523290722</v>
      </c>
      <c r="P30" s="132">
        <f t="shared" si="6"/>
        <v>1.003564801371134</v>
      </c>
      <c r="Q30" s="72">
        <f t="shared" si="7"/>
        <v>96.342220931628873</v>
      </c>
      <c r="R30" s="18">
        <f t="shared" si="8"/>
        <v>1.2524488721111753</v>
      </c>
      <c r="S30" s="18">
        <f t="shared" si="9"/>
        <v>6.9464797737019399E-2</v>
      </c>
      <c r="T30" s="16">
        <f t="shared" si="3"/>
        <v>189.84090468352625</v>
      </c>
      <c r="U30" s="16">
        <f t="shared" si="62"/>
        <v>36.747551127888826</v>
      </c>
      <c r="V30" s="16">
        <f t="shared" si="10"/>
        <v>189.84090468352625</v>
      </c>
      <c r="W30" s="16">
        <f t="shared" si="11"/>
        <v>36.747551127888826</v>
      </c>
      <c r="X30" s="16">
        <f t="shared" si="12"/>
        <v>0</v>
      </c>
      <c r="Y30" s="35">
        <f t="shared" si="13"/>
        <v>0</v>
      </c>
      <c r="Z30" s="16"/>
      <c r="AA30" s="9" t="s">
        <v>139</v>
      </c>
      <c r="AB30" s="9" t="s">
        <v>139</v>
      </c>
      <c r="AC30" s="9" t="s">
        <v>139</v>
      </c>
      <c r="AD30" s="9" t="s">
        <v>139</v>
      </c>
      <c r="AE30" s="9" t="s">
        <v>139</v>
      </c>
      <c r="AF30" s="9" t="s">
        <v>139</v>
      </c>
      <c r="AG30" s="9" t="s">
        <v>139</v>
      </c>
      <c r="AH30" s="9" t="s">
        <v>139</v>
      </c>
      <c r="AI30" s="9" t="s">
        <v>139</v>
      </c>
      <c r="AJ30" s="9" t="s">
        <v>139</v>
      </c>
      <c r="AK30" s="9" t="s">
        <v>139</v>
      </c>
      <c r="AL30" s="9" t="s">
        <v>139</v>
      </c>
      <c r="AM30" s="9" t="s">
        <v>139</v>
      </c>
      <c r="AN30" s="9" t="s">
        <v>139</v>
      </c>
      <c r="AO30" s="9" t="s">
        <v>139</v>
      </c>
      <c r="AP30" s="13" t="s">
        <v>139</v>
      </c>
      <c r="AQ30" s="13" t="s">
        <v>139</v>
      </c>
      <c r="AR30" s="13" t="s">
        <v>139</v>
      </c>
      <c r="AS30" s="13" t="s">
        <v>139</v>
      </c>
      <c r="AT30" s="9" t="s">
        <v>139</v>
      </c>
      <c r="AU30" s="9" t="s">
        <v>139</v>
      </c>
      <c r="AV30" s="9" t="s">
        <v>139</v>
      </c>
      <c r="AW30" s="9" t="s">
        <v>139</v>
      </c>
      <c r="AX30" s="9" t="s">
        <v>139</v>
      </c>
      <c r="AY30" s="9" t="s">
        <v>139</v>
      </c>
      <c r="AZ30" s="9" t="s">
        <v>139</v>
      </c>
      <c r="BA30" s="9" t="s">
        <v>139</v>
      </c>
      <c r="BB30" s="9" t="s">
        <v>139</v>
      </c>
      <c r="BC30" s="9" t="s">
        <v>139</v>
      </c>
      <c r="BD30" s="9" t="s">
        <v>139</v>
      </c>
      <c r="BE30" s="9" t="s">
        <v>139</v>
      </c>
      <c r="BF30" s="9" t="s">
        <v>139</v>
      </c>
      <c r="BG30" s="9" t="s">
        <v>139</v>
      </c>
      <c r="BH30" s="9" t="s">
        <v>139</v>
      </c>
      <c r="BI30" s="9" t="s">
        <v>139</v>
      </c>
      <c r="BJ30" s="9" t="s">
        <v>139</v>
      </c>
      <c r="BK30" s="9" t="s">
        <v>139</v>
      </c>
      <c r="BL30" s="9" t="s">
        <v>139</v>
      </c>
      <c r="BM30" s="9" t="s">
        <v>139</v>
      </c>
      <c r="BN30" s="9" t="s">
        <v>139</v>
      </c>
      <c r="BO30" s="9" t="s">
        <v>139</v>
      </c>
      <c r="BP30" s="9" t="s">
        <v>139</v>
      </c>
      <c r="BQ30" s="9" t="s">
        <v>139</v>
      </c>
      <c r="BR30" s="9" t="s">
        <v>139</v>
      </c>
      <c r="BS30" s="9" t="s">
        <v>139</v>
      </c>
      <c r="BT30" s="9" t="s">
        <v>139</v>
      </c>
      <c r="BU30" s="9"/>
      <c r="BV30" s="52">
        <f t="shared" si="14"/>
        <v>5497</v>
      </c>
      <c r="BW30" s="78">
        <f t="shared" si="15"/>
        <v>2957.9457802207912</v>
      </c>
      <c r="BX30" s="73">
        <f t="shared" si="16"/>
        <v>1795.1467118675253</v>
      </c>
      <c r="BY30" s="73">
        <f t="shared" si="17"/>
        <v>31.584174999999998</v>
      </c>
      <c r="BZ30" s="73">
        <f t="shared" si="18"/>
        <v>802.98271591536343</v>
      </c>
      <c r="CA30" s="73">
        <f t="shared" si="19"/>
        <v>356.81110303587855</v>
      </c>
      <c r="CB30" s="73">
        <f t="shared" si="20"/>
        <v>1198.6157696202531</v>
      </c>
      <c r="CC30" s="73">
        <f t="shared" si="21"/>
        <v>4163.3357079999996</v>
      </c>
      <c r="CD30" s="73">
        <f t="shared" si="22"/>
        <v>4292.6389383490969</v>
      </c>
      <c r="CE30" s="73">
        <f t="shared" si="23"/>
        <v>47.486832330180562</v>
      </c>
      <c r="CF30" s="73">
        <f t="shared" si="24"/>
        <v>29.524760655737705</v>
      </c>
      <c r="CG30" s="73">
        <f t="shared" si="25"/>
        <v>42.390948164335661</v>
      </c>
      <c r="CH30" s="73">
        <f t="shared" si="26"/>
        <v>19.815046853146853</v>
      </c>
      <c r="CI30" s="73">
        <f t="shared" si="27"/>
        <v>23.222730069930069</v>
      </c>
      <c r="CJ30" s="73">
        <f t="shared" si="28"/>
        <v>52.424682080419579</v>
      </c>
      <c r="CK30" s="73">
        <f t="shared" si="29"/>
        <v>38.084015209790209</v>
      </c>
      <c r="CL30" s="73">
        <f t="shared" si="30"/>
        <v>1830.6606203891708</v>
      </c>
      <c r="CM30" s="73">
        <f t="shared" si="31"/>
        <v>18.931573426573426</v>
      </c>
      <c r="CN30" s="73">
        <f t="shared" si="32"/>
        <v>14.444587648054146</v>
      </c>
      <c r="CO30" s="73">
        <f t="shared" si="33"/>
        <v>13.955975803722504</v>
      </c>
      <c r="CP30" s="80">
        <f t="shared" si="34"/>
        <v>861.23945211505929</v>
      </c>
      <c r="CQ30" s="80">
        <f t="shared" si="35"/>
        <v>9.6525521926053308</v>
      </c>
      <c r="CR30" s="80">
        <f t="shared" si="36"/>
        <v>21.621074111675128</v>
      </c>
      <c r="CS30" s="80">
        <f t="shared" si="37"/>
        <v>19.391782571912014</v>
      </c>
      <c r="CT30" s="80">
        <f t="shared" si="38"/>
        <v>23.361753807106599</v>
      </c>
      <c r="CU30" s="80">
        <f t="shared" si="39"/>
        <v>22.4761448392555</v>
      </c>
      <c r="CV30" s="80">
        <f t="shared" si="40"/>
        <v>22.96475668358714</v>
      </c>
      <c r="CW30" s="80">
        <f t="shared" si="41"/>
        <v>23.697674450084602</v>
      </c>
      <c r="CX30" s="80">
        <f t="shared" si="42"/>
        <v>23.086909644670051</v>
      </c>
      <c r="CY30" s="80">
        <f t="shared" si="43"/>
        <v>23.293756697556866</v>
      </c>
      <c r="CZ30" s="80">
        <f t="shared" si="44"/>
        <v>16.490649746192894</v>
      </c>
      <c r="DA30" s="80">
        <f t="shared" si="45"/>
        <v>20.155238578680205</v>
      </c>
      <c r="DB30" s="80">
        <f t="shared" si="46"/>
        <v>19.849856175972924</v>
      </c>
      <c r="DC30" s="80">
        <f t="shared" si="47"/>
        <v>16.796032148900171</v>
      </c>
      <c r="DD30" s="80">
        <f t="shared" si="48"/>
        <v>22.934218443316411</v>
      </c>
      <c r="DE30" s="80">
        <f t="shared" si="49"/>
        <v>23.697674450084602</v>
      </c>
      <c r="DF30" s="80">
        <f t="shared" si="50"/>
        <v>23.819827411167513</v>
      </c>
      <c r="DG30" s="80">
        <f t="shared" si="51"/>
        <v>22.980025803722505</v>
      </c>
      <c r="DH30" s="80">
        <f t="shared" si="52"/>
        <v>20.384275380710658</v>
      </c>
      <c r="DI30" s="80">
        <f t="shared" si="53"/>
        <v>24.140478934010154</v>
      </c>
      <c r="DJ30" s="80">
        <f t="shared" si="54"/>
        <v>22.048609475465312</v>
      </c>
      <c r="DK30" s="80">
        <f t="shared" si="55"/>
        <v>25.270393824027074</v>
      </c>
      <c r="DL30" s="80">
        <f t="shared" si="56"/>
        <v>22.949487563451779</v>
      </c>
      <c r="DM30" s="80">
        <f t="shared" si="57"/>
        <v>23.086909644670051</v>
      </c>
      <c r="DN30" s="80">
        <f t="shared" si="58"/>
        <v>2214.8069294754373</v>
      </c>
      <c r="DO30" s="80">
        <f t="shared" si="59"/>
        <v>300.31305482233506</v>
      </c>
      <c r="DP30" s="80">
        <f t="shared" si="60"/>
        <v>2485.0430392755993</v>
      </c>
    </row>
    <row r="31" spans="1:120" ht="10" customHeight="1">
      <c r="A31" s="9">
        <f t="shared" si="64"/>
        <v>29</v>
      </c>
      <c r="B31" s="61">
        <v>36356</v>
      </c>
      <c r="C31" s="62">
        <v>1173913</v>
      </c>
      <c r="D31" s="29">
        <f>BC73</f>
        <v>62.473684210526315</v>
      </c>
      <c r="E31" s="62">
        <f t="shared" si="63"/>
        <v>1532</v>
      </c>
      <c r="F31" s="72">
        <f t="shared" si="1"/>
        <v>24.522325189553495</v>
      </c>
      <c r="G31" s="8"/>
      <c r="H31" s="64"/>
      <c r="I31" s="9">
        <v>5498</v>
      </c>
      <c r="J31" s="134" t="s">
        <v>153</v>
      </c>
      <c r="K31" s="8">
        <v>1968</v>
      </c>
      <c r="L31" s="16">
        <v>191</v>
      </c>
      <c r="M31" s="16">
        <v>38</v>
      </c>
      <c r="N31" s="31">
        <f t="shared" si="2"/>
        <v>1</v>
      </c>
      <c r="O31" s="101">
        <f t="shared" si="61"/>
        <v>23144.162188963055</v>
      </c>
      <c r="P31" s="132">
        <f t="shared" si="6"/>
        <v>0.96434009120679398</v>
      </c>
      <c r="Q31" s="72">
        <f t="shared" si="7"/>
        <v>92.576648755852219</v>
      </c>
      <c r="R31" s="18">
        <f t="shared" si="8"/>
        <v>1.2034964338260787</v>
      </c>
      <c r="S31" s="18">
        <f t="shared" si="9"/>
        <v>6.6820769815063075E-2</v>
      </c>
      <c r="T31" s="16">
        <f t="shared" si="3"/>
        <v>189.88613733275625</v>
      </c>
      <c r="U31" s="16">
        <f t="shared" si="62"/>
        <v>36.796503566173918</v>
      </c>
      <c r="V31" s="16">
        <f t="shared" si="10"/>
        <v>189.88613733275625</v>
      </c>
      <c r="W31" s="16">
        <f t="shared" si="11"/>
        <v>36.796503566173918</v>
      </c>
      <c r="X31" s="16">
        <f t="shared" si="12"/>
        <v>0</v>
      </c>
      <c r="Y31" s="35">
        <f t="shared" si="13"/>
        <v>0</v>
      </c>
      <c r="Z31" s="16"/>
      <c r="AA31" s="9" t="s">
        <v>140</v>
      </c>
      <c r="AB31" s="9" t="s">
        <v>140</v>
      </c>
      <c r="AC31" s="9" t="s">
        <v>140</v>
      </c>
      <c r="AD31" s="9" t="s">
        <v>141</v>
      </c>
      <c r="AE31" s="9" t="s">
        <v>142</v>
      </c>
      <c r="AF31" s="9" t="s">
        <v>142</v>
      </c>
      <c r="AG31" s="9" t="s">
        <v>40</v>
      </c>
      <c r="AH31" s="9" t="s">
        <v>42</v>
      </c>
      <c r="AI31" s="9" t="s">
        <v>42</v>
      </c>
      <c r="AJ31" s="9" t="s">
        <v>42</v>
      </c>
      <c r="AK31" s="9"/>
      <c r="AL31" s="9"/>
      <c r="AM31" s="9" t="s">
        <v>60</v>
      </c>
      <c r="AN31" s="9"/>
      <c r="AO31" s="9"/>
      <c r="AP31" s="13" t="s">
        <v>47</v>
      </c>
      <c r="AQ31" s="13" t="s">
        <v>60</v>
      </c>
      <c r="AR31" s="13" t="s">
        <v>47</v>
      </c>
      <c r="AS31" s="13" t="s">
        <v>47</v>
      </c>
      <c r="AT31" s="9" t="s">
        <v>47</v>
      </c>
      <c r="AU31" s="9" t="s">
        <v>47</v>
      </c>
      <c r="AV31" s="9" t="s">
        <v>47</v>
      </c>
      <c r="AW31" s="9" t="s">
        <v>47</v>
      </c>
      <c r="AX31" s="9" t="s">
        <v>47</v>
      </c>
      <c r="AY31" s="9" t="s">
        <v>47</v>
      </c>
      <c r="AZ31" s="9" t="s">
        <v>47</v>
      </c>
      <c r="BA31" s="9" t="s">
        <v>47</v>
      </c>
      <c r="BB31" s="9" t="s">
        <v>47</v>
      </c>
      <c r="BC31" s="9" t="s">
        <v>47</v>
      </c>
      <c r="BD31" s="9" t="s">
        <v>47</v>
      </c>
      <c r="BE31" s="9" t="s">
        <v>47</v>
      </c>
      <c r="BF31" s="9"/>
      <c r="BG31" s="9" t="s">
        <v>159</v>
      </c>
      <c r="BH31" s="9" t="s">
        <v>159</v>
      </c>
      <c r="BI31" s="9" t="s">
        <v>159</v>
      </c>
      <c r="BJ31" s="9" t="s">
        <v>159</v>
      </c>
      <c r="BK31" s="9" t="s">
        <v>159</v>
      </c>
      <c r="BL31" s="9" t="s">
        <v>159</v>
      </c>
      <c r="BM31" s="9" t="s">
        <v>159</v>
      </c>
      <c r="BN31" s="9" t="s">
        <v>159</v>
      </c>
      <c r="BO31" s="9" t="s">
        <v>159</v>
      </c>
      <c r="BP31" s="9" t="s">
        <v>159</v>
      </c>
      <c r="BQ31" s="9" t="s">
        <v>159</v>
      </c>
      <c r="BR31" s="9" t="s">
        <v>159</v>
      </c>
      <c r="BS31" s="9" t="s">
        <v>159</v>
      </c>
      <c r="BT31" s="9" t="s">
        <v>159</v>
      </c>
      <c r="BU31" s="9"/>
      <c r="BV31" s="52">
        <f t="shared" si="14"/>
        <v>5498</v>
      </c>
      <c r="BW31" s="78">
        <f t="shared" si="15"/>
        <v>2740.2803311867524</v>
      </c>
      <c r="BX31" s="73">
        <f t="shared" si="16"/>
        <v>1663.0478012879487</v>
      </c>
      <c r="BY31" s="73">
        <f t="shared" si="17"/>
        <v>29.26</v>
      </c>
      <c r="BZ31" s="73">
        <f t="shared" si="18"/>
        <v>1114.7418754369826</v>
      </c>
      <c r="CA31" s="73">
        <f t="shared" si="19"/>
        <v>495.34351149954</v>
      </c>
      <c r="CB31" s="73">
        <f t="shared" si="20"/>
        <v>1663.9800141048825</v>
      </c>
      <c r="CC31" s="73">
        <f t="shared" si="21"/>
        <v>3815.9892980000004</v>
      </c>
      <c r="CD31" s="73">
        <f t="shared" si="22"/>
        <v>3934.5047812123821</v>
      </c>
      <c r="CE31" s="73">
        <f t="shared" si="23"/>
        <v>43.525013757523645</v>
      </c>
      <c r="CF31" s="73">
        <f t="shared" si="24"/>
        <v>27.061514754098361</v>
      </c>
      <c r="CG31" s="73">
        <f t="shared" si="25"/>
        <v>0</v>
      </c>
      <c r="CH31" s="73">
        <f t="shared" si="26"/>
        <v>0</v>
      </c>
      <c r="CI31" s="73">
        <f t="shared" si="27"/>
        <v>29.579093706293705</v>
      </c>
      <c r="CJ31" s="73">
        <f t="shared" si="28"/>
        <v>0</v>
      </c>
      <c r="CK31" s="73">
        <f t="shared" si="29"/>
        <v>0</v>
      </c>
      <c r="CL31" s="73">
        <f t="shared" si="30"/>
        <v>1677.9289074027074</v>
      </c>
      <c r="CM31" s="73">
        <f t="shared" si="31"/>
        <v>24.113391608391609</v>
      </c>
      <c r="CN31" s="73">
        <f t="shared" si="32"/>
        <v>13.239478087986464</v>
      </c>
      <c r="CO31" s="73">
        <f t="shared" si="33"/>
        <v>12.791631049069375</v>
      </c>
      <c r="CP31" s="80">
        <f t="shared" si="34"/>
        <v>789.38638697123531</v>
      </c>
      <c r="CQ31" s="80">
        <f t="shared" si="35"/>
        <v>8.8472413585554612</v>
      </c>
      <c r="CR31" s="80">
        <f t="shared" si="36"/>
        <v>19.817231472081222</v>
      </c>
      <c r="CS31" s="80">
        <f t="shared" si="37"/>
        <v>17.773929357021998</v>
      </c>
      <c r="CT31" s="80">
        <f t="shared" si="38"/>
        <v>21.412686548223352</v>
      </c>
      <c r="CU31" s="80">
        <f t="shared" si="39"/>
        <v>20.600963790186128</v>
      </c>
      <c r="CV31" s="80">
        <f t="shared" si="40"/>
        <v>21.048810829103218</v>
      </c>
      <c r="CW31" s="80">
        <f t="shared" si="41"/>
        <v>21.720581387478852</v>
      </c>
      <c r="CX31" s="80">
        <f t="shared" si="42"/>
        <v>21.16077258883249</v>
      </c>
      <c r="CY31" s="80">
        <f t="shared" si="43"/>
        <v>21.35036242628475</v>
      </c>
      <c r="CZ31" s="80">
        <f t="shared" si="44"/>
        <v>15.114837563451779</v>
      </c>
      <c r="DA31" s="80">
        <f t="shared" si="45"/>
        <v>18.47369035532995</v>
      </c>
      <c r="DB31" s="80">
        <f t="shared" si="46"/>
        <v>0</v>
      </c>
      <c r="DC31" s="80">
        <f t="shared" si="47"/>
        <v>15.560067681895095</v>
      </c>
      <c r="DD31" s="80">
        <f t="shared" si="48"/>
        <v>21.246565143824025</v>
      </c>
      <c r="DE31" s="80">
        <f t="shared" si="49"/>
        <v>21.953840947546531</v>
      </c>
      <c r="DF31" s="80">
        <f t="shared" si="50"/>
        <v>22.067005076142134</v>
      </c>
      <c r="DG31" s="80">
        <f t="shared" si="51"/>
        <v>21.289001692047378</v>
      </c>
      <c r="DH31" s="80">
        <f t="shared" si="52"/>
        <v>18.884263959390861</v>
      </c>
      <c r="DI31" s="80">
        <f t="shared" si="53"/>
        <v>22.364060913705586</v>
      </c>
      <c r="DJ31" s="80">
        <f t="shared" si="54"/>
        <v>20.426125211505923</v>
      </c>
      <c r="DK31" s="80">
        <f t="shared" si="55"/>
        <v>23.410829103214891</v>
      </c>
      <c r="DL31" s="80">
        <f t="shared" si="56"/>
        <v>21.260710659898479</v>
      </c>
      <c r="DM31" s="80">
        <f t="shared" si="57"/>
        <v>21.388020304568528</v>
      </c>
      <c r="DN31" s="80">
        <f t="shared" si="58"/>
        <v>2051.8266111573689</v>
      </c>
      <c r="DO31" s="80">
        <f t="shared" si="59"/>
        <v>278.21401015228429</v>
      </c>
      <c r="DP31" s="80">
        <f t="shared" si="60"/>
        <v>2302.1769392173151</v>
      </c>
    </row>
    <row r="32" spans="1:120" ht="10" customHeight="1">
      <c r="A32" s="9">
        <f t="shared" si="64"/>
        <v>30</v>
      </c>
      <c r="B32" s="61">
        <v>36357</v>
      </c>
      <c r="C32" s="62">
        <v>1175445</v>
      </c>
      <c r="D32" s="29">
        <f>BD73</f>
        <v>62.210526315789473</v>
      </c>
      <c r="E32" s="62">
        <f t="shared" si="63"/>
        <v>1080</v>
      </c>
      <c r="F32" s="72">
        <f t="shared" si="1"/>
        <v>17.36040609137056</v>
      </c>
      <c r="G32" s="8"/>
      <c r="H32" s="64"/>
      <c r="I32" s="9">
        <v>5500</v>
      </c>
      <c r="J32" s="134" t="s">
        <v>153</v>
      </c>
      <c r="K32" s="8">
        <v>1968</v>
      </c>
      <c r="L32" s="16">
        <v>191</v>
      </c>
      <c r="M32" s="16">
        <v>38</v>
      </c>
      <c r="N32" s="31">
        <f t="shared" si="2"/>
        <v>1</v>
      </c>
      <c r="O32" s="101">
        <f t="shared" si="61"/>
        <v>24085.55523290722</v>
      </c>
      <c r="P32" s="132">
        <f t="shared" si="6"/>
        <v>1.003564801371134</v>
      </c>
      <c r="Q32" s="72">
        <f t="shared" si="7"/>
        <v>96.342220931628873</v>
      </c>
      <c r="R32" s="18">
        <f t="shared" si="8"/>
        <v>1.2524488721111753</v>
      </c>
      <c r="S32" s="18">
        <f t="shared" si="9"/>
        <v>6.9464797737019399E-2</v>
      </c>
      <c r="T32" s="16">
        <f t="shared" si="3"/>
        <v>189.84090468352625</v>
      </c>
      <c r="U32" s="16">
        <f t="shared" si="62"/>
        <v>36.747551127888826</v>
      </c>
      <c r="V32" s="16">
        <f t="shared" si="10"/>
        <v>189.84090468352625</v>
      </c>
      <c r="W32" s="16">
        <f t="shared" si="11"/>
        <v>36.747551127888826</v>
      </c>
      <c r="X32" s="16">
        <f t="shared" si="12"/>
        <v>0</v>
      </c>
      <c r="Y32" s="35">
        <f t="shared" si="13"/>
        <v>0</v>
      </c>
      <c r="Z32" s="16"/>
      <c r="AA32" s="9" t="s">
        <v>143</v>
      </c>
      <c r="AB32" s="9" t="s">
        <v>143</v>
      </c>
      <c r="AC32" s="9" t="s">
        <v>143</v>
      </c>
      <c r="AD32" s="9" t="s">
        <v>143</v>
      </c>
      <c r="AE32" s="9" t="s">
        <v>143</v>
      </c>
      <c r="AF32" s="9" t="s">
        <v>143</v>
      </c>
      <c r="AG32" s="9" t="s">
        <v>143</v>
      </c>
      <c r="AH32" s="9" t="s">
        <v>143</v>
      </c>
      <c r="AI32" s="9" t="s">
        <v>143</v>
      </c>
      <c r="AJ32" s="9" t="s">
        <v>143</v>
      </c>
      <c r="AK32" s="9" t="s">
        <v>143</v>
      </c>
      <c r="AL32" s="9" t="s">
        <v>143</v>
      </c>
      <c r="AM32" s="9" t="s">
        <v>143</v>
      </c>
      <c r="AN32" s="9" t="s">
        <v>143</v>
      </c>
      <c r="AO32" s="9" t="s">
        <v>143</v>
      </c>
      <c r="AP32" s="13" t="s">
        <v>143</v>
      </c>
      <c r="AQ32" s="13" t="s">
        <v>143</v>
      </c>
      <c r="AR32" s="13" t="s">
        <v>143</v>
      </c>
      <c r="AS32" s="13" t="s">
        <v>143</v>
      </c>
      <c r="AT32" s="9" t="s">
        <v>143</v>
      </c>
      <c r="AU32" s="9" t="s">
        <v>143</v>
      </c>
      <c r="AV32" s="9" t="s">
        <v>143</v>
      </c>
      <c r="AW32" s="9" t="s">
        <v>143</v>
      </c>
      <c r="AX32" s="9" t="s">
        <v>143</v>
      </c>
      <c r="AY32" s="9" t="s">
        <v>143</v>
      </c>
      <c r="AZ32" s="9" t="s">
        <v>143</v>
      </c>
      <c r="BA32" s="9" t="s">
        <v>143</v>
      </c>
      <c r="BB32" s="9" t="s">
        <v>143</v>
      </c>
      <c r="BC32" s="9" t="s">
        <v>143</v>
      </c>
      <c r="BD32" s="9" t="s">
        <v>143</v>
      </c>
      <c r="BE32" s="9" t="s">
        <v>143</v>
      </c>
      <c r="BF32" s="9" t="s">
        <v>143</v>
      </c>
      <c r="BG32" s="9" t="s">
        <v>143</v>
      </c>
      <c r="BH32" s="9" t="s">
        <v>143</v>
      </c>
      <c r="BI32" s="9" t="s">
        <v>143</v>
      </c>
      <c r="BJ32" s="9" t="s">
        <v>143</v>
      </c>
      <c r="BK32" s="9" t="s">
        <v>143</v>
      </c>
      <c r="BL32" s="9" t="s">
        <v>143</v>
      </c>
      <c r="BM32" s="9" t="s">
        <v>143</v>
      </c>
      <c r="BN32" s="9" t="s">
        <v>143</v>
      </c>
      <c r="BO32" s="9" t="s">
        <v>143</v>
      </c>
      <c r="BP32" s="9" t="s">
        <v>143</v>
      </c>
      <c r="BQ32" s="9" t="s">
        <v>143</v>
      </c>
      <c r="BR32" s="9" t="s">
        <v>143</v>
      </c>
      <c r="BS32" s="9" t="s">
        <v>143</v>
      </c>
      <c r="BT32" s="9" t="s">
        <v>143</v>
      </c>
      <c r="BU32" s="9"/>
      <c r="BV32" s="52">
        <f t="shared" si="14"/>
        <v>5500</v>
      </c>
      <c r="BW32" s="78">
        <f t="shared" si="15"/>
        <v>2957.9457802207912</v>
      </c>
      <c r="BX32" s="73">
        <f t="shared" si="16"/>
        <v>1795.1467118675253</v>
      </c>
      <c r="BY32" s="73">
        <f t="shared" si="17"/>
        <v>31.584174999999998</v>
      </c>
      <c r="BZ32" s="73">
        <f t="shared" si="18"/>
        <v>802.98271591536343</v>
      </c>
      <c r="CA32" s="73">
        <f t="shared" si="19"/>
        <v>356.81110303587855</v>
      </c>
      <c r="CB32" s="73">
        <f t="shared" si="20"/>
        <v>1198.6157696202531</v>
      </c>
      <c r="CC32" s="73">
        <f t="shared" si="21"/>
        <v>4163.3357079999996</v>
      </c>
      <c r="CD32" s="73">
        <f t="shared" si="22"/>
        <v>4292.6389383490969</v>
      </c>
      <c r="CE32" s="73">
        <f t="shared" si="23"/>
        <v>47.486832330180562</v>
      </c>
      <c r="CF32" s="73">
        <f t="shared" si="24"/>
        <v>29.524760655737705</v>
      </c>
      <c r="CG32" s="73">
        <f t="shared" si="25"/>
        <v>42.390948164335661</v>
      </c>
      <c r="CH32" s="73">
        <f t="shared" si="26"/>
        <v>19.815046853146853</v>
      </c>
      <c r="CI32" s="73">
        <f t="shared" si="27"/>
        <v>23.222730069930069</v>
      </c>
      <c r="CJ32" s="73">
        <f t="shared" si="28"/>
        <v>52.424682080419579</v>
      </c>
      <c r="CK32" s="73">
        <f t="shared" si="29"/>
        <v>38.084015209790209</v>
      </c>
      <c r="CL32" s="73">
        <f t="shared" si="30"/>
        <v>1830.6606203891708</v>
      </c>
      <c r="CM32" s="73">
        <f t="shared" si="31"/>
        <v>18.931573426573426</v>
      </c>
      <c r="CN32" s="73">
        <f t="shared" si="32"/>
        <v>14.444587648054146</v>
      </c>
      <c r="CO32" s="73">
        <f t="shared" si="33"/>
        <v>13.955975803722504</v>
      </c>
      <c r="CP32" s="80">
        <f t="shared" si="34"/>
        <v>861.23945211505929</v>
      </c>
      <c r="CQ32" s="80">
        <f t="shared" si="35"/>
        <v>9.6525521926053308</v>
      </c>
      <c r="CR32" s="80">
        <f t="shared" si="36"/>
        <v>21.621074111675128</v>
      </c>
      <c r="CS32" s="80">
        <f t="shared" si="37"/>
        <v>19.391782571912014</v>
      </c>
      <c r="CT32" s="80">
        <f t="shared" si="38"/>
        <v>23.361753807106599</v>
      </c>
      <c r="CU32" s="80">
        <f t="shared" si="39"/>
        <v>22.4761448392555</v>
      </c>
      <c r="CV32" s="80">
        <f t="shared" si="40"/>
        <v>22.96475668358714</v>
      </c>
      <c r="CW32" s="80">
        <f t="shared" si="41"/>
        <v>23.697674450084602</v>
      </c>
      <c r="CX32" s="80">
        <f t="shared" si="42"/>
        <v>23.086909644670051</v>
      </c>
      <c r="CY32" s="80">
        <f t="shared" si="43"/>
        <v>23.293756697556866</v>
      </c>
      <c r="CZ32" s="80">
        <f t="shared" si="44"/>
        <v>16.490649746192894</v>
      </c>
      <c r="DA32" s="80">
        <f t="shared" si="45"/>
        <v>20.155238578680205</v>
      </c>
      <c r="DB32" s="80">
        <f t="shared" si="46"/>
        <v>19.849856175972924</v>
      </c>
      <c r="DC32" s="80">
        <f t="shared" si="47"/>
        <v>16.796032148900171</v>
      </c>
      <c r="DD32" s="80">
        <f t="shared" si="48"/>
        <v>22.934218443316411</v>
      </c>
      <c r="DE32" s="80">
        <f t="shared" si="49"/>
        <v>23.697674450084602</v>
      </c>
      <c r="DF32" s="80">
        <f t="shared" si="50"/>
        <v>23.819827411167513</v>
      </c>
      <c r="DG32" s="80">
        <f t="shared" si="51"/>
        <v>22.980025803722505</v>
      </c>
      <c r="DH32" s="80">
        <f t="shared" si="52"/>
        <v>20.384275380710658</v>
      </c>
      <c r="DI32" s="80">
        <f t="shared" si="53"/>
        <v>24.140478934010154</v>
      </c>
      <c r="DJ32" s="80">
        <f t="shared" si="54"/>
        <v>22.048609475465312</v>
      </c>
      <c r="DK32" s="80">
        <f t="shared" si="55"/>
        <v>25.270393824027074</v>
      </c>
      <c r="DL32" s="80">
        <f t="shared" si="56"/>
        <v>22.949487563451779</v>
      </c>
      <c r="DM32" s="80">
        <f t="shared" si="57"/>
        <v>23.086909644670051</v>
      </c>
      <c r="DN32" s="80">
        <f t="shared" si="58"/>
        <v>2214.8069294754373</v>
      </c>
      <c r="DO32" s="80">
        <f t="shared" si="59"/>
        <v>300.31305482233506</v>
      </c>
      <c r="DP32" s="80">
        <f t="shared" si="60"/>
        <v>2485.0430392755993</v>
      </c>
    </row>
    <row r="33" spans="1:120" ht="10" customHeight="1">
      <c r="A33" s="9">
        <f t="shared" si="64"/>
        <v>31</v>
      </c>
      <c r="B33" s="61">
        <v>36358</v>
      </c>
      <c r="C33" s="62">
        <v>1176525</v>
      </c>
      <c r="D33" s="29">
        <f>BE73</f>
        <v>62.210526315789473</v>
      </c>
      <c r="E33" s="62">
        <f t="shared" si="63"/>
        <v>1320</v>
      </c>
      <c r="F33" s="72">
        <f t="shared" si="1"/>
        <v>21.218274111675129</v>
      </c>
      <c r="G33" s="8"/>
      <c r="H33" s="64"/>
      <c r="I33" s="9">
        <v>5501</v>
      </c>
      <c r="J33" s="134" t="s">
        <v>153</v>
      </c>
      <c r="K33" s="8">
        <v>1968</v>
      </c>
      <c r="L33" s="16">
        <v>192</v>
      </c>
      <c r="M33" s="16">
        <v>38</v>
      </c>
      <c r="N33" s="31">
        <f t="shared" si="2"/>
        <v>1</v>
      </c>
      <c r="O33" s="101">
        <f t="shared" si="61"/>
        <v>22313.178866152612</v>
      </c>
      <c r="P33" s="132">
        <f t="shared" si="6"/>
        <v>0.92971578608969219</v>
      </c>
      <c r="Q33" s="72">
        <f t="shared" si="7"/>
        <v>89.252715464610446</v>
      </c>
      <c r="R33" s="18">
        <f t="shared" si="8"/>
        <v>1.1602853010399357</v>
      </c>
      <c r="S33" s="18">
        <f t="shared" si="9"/>
        <v>6.4482121930970346E-2</v>
      </c>
      <c r="T33" s="16">
        <f t="shared" si="3"/>
        <v>190.92606966616427</v>
      </c>
      <c r="U33" s="16">
        <f t="shared" si="62"/>
        <v>36.839714698960066</v>
      </c>
      <c r="V33" s="16">
        <f t="shared" si="10"/>
        <v>190.92606966616427</v>
      </c>
      <c r="W33" s="16">
        <f t="shared" si="11"/>
        <v>36.839714698960066</v>
      </c>
      <c r="X33" s="16">
        <f t="shared" si="12"/>
        <v>0</v>
      </c>
      <c r="Y33" s="35">
        <f t="shared" si="13"/>
        <v>0</v>
      </c>
      <c r="Z33" s="16"/>
      <c r="AA33" s="9" t="s">
        <v>144</v>
      </c>
      <c r="AB33" s="9" t="s">
        <v>144</v>
      </c>
      <c r="AC33" s="9" t="s">
        <v>144</v>
      </c>
      <c r="AD33" s="9" t="s">
        <v>144</v>
      </c>
      <c r="AE33" s="9" t="s">
        <v>144</v>
      </c>
      <c r="AF33" s="9" t="s">
        <v>144</v>
      </c>
      <c r="AG33" s="9" t="s">
        <v>144</v>
      </c>
      <c r="AH33" s="9" t="s">
        <v>144</v>
      </c>
      <c r="AI33" s="9" t="s">
        <v>144</v>
      </c>
      <c r="AJ33" s="9" t="s">
        <v>144</v>
      </c>
      <c r="AK33" s="9" t="s">
        <v>144</v>
      </c>
      <c r="AL33" s="9" t="s">
        <v>144</v>
      </c>
      <c r="AM33" s="9" t="s">
        <v>144</v>
      </c>
      <c r="AN33" s="9" t="s">
        <v>144</v>
      </c>
      <c r="AO33" s="9" t="s">
        <v>144</v>
      </c>
      <c r="AP33" s="13" t="s">
        <v>144</v>
      </c>
      <c r="AQ33" s="13" t="s">
        <v>144</v>
      </c>
      <c r="AR33" s="13" t="s">
        <v>144</v>
      </c>
      <c r="AS33" s="13" t="s">
        <v>144</v>
      </c>
      <c r="AT33" s="9" t="s">
        <v>144</v>
      </c>
      <c r="AU33" s="9" t="s">
        <v>144</v>
      </c>
      <c r="AV33" s="9" t="s">
        <v>144</v>
      </c>
      <c r="AW33" s="9" t="s">
        <v>144</v>
      </c>
      <c r="AX33" s="9" t="s">
        <v>144</v>
      </c>
      <c r="AY33" s="9" t="s">
        <v>144</v>
      </c>
      <c r="AZ33" s="9" t="s">
        <v>144</v>
      </c>
      <c r="BA33" s="9" t="s">
        <v>144</v>
      </c>
      <c r="BB33" s="9" t="s">
        <v>144</v>
      </c>
      <c r="BC33" s="9" t="s">
        <v>144</v>
      </c>
      <c r="BD33" s="9" t="s">
        <v>144</v>
      </c>
      <c r="BE33" s="9" t="s">
        <v>144</v>
      </c>
      <c r="BF33" s="9" t="s">
        <v>144</v>
      </c>
      <c r="BG33" s="9" t="s">
        <v>144</v>
      </c>
      <c r="BH33" s="9" t="s">
        <v>144</v>
      </c>
      <c r="BI33" s="9" t="s">
        <v>144</v>
      </c>
      <c r="BJ33" s="9" t="s">
        <v>144</v>
      </c>
      <c r="BK33" s="9" t="s">
        <v>144</v>
      </c>
      <c r="BL33" s="9" t="s">
        <v>144</v>
      </c>
      <c r="BM33" s="9" t="s">
        <v>144</v>
      </c>
      <c r="BN33" s="9" t="s">
        <v>144</v>
      </c>
      <c r="BO33" s="9" t="s">
        <v>144</v>
      </c>
      <c r="BP33" s="9" t="s">
        <v>144</v>
      </c>
      <c r="BQ33" s="9" t="s">
        <v>144</v>
      </c>
      <c r="BR33" s="9" t="s">
        <v>144</v>
      </c>
      <c r="BS33" s="9" t="s">
        <v>144</v>
      </c>
      <c r="BT33" s="9" t="s">
        <v>144</v>
      </c>
      <c r="BU33" s="9"/>
      <c r="BV33" s="52">
        <f t="shared" si="14"/>
        <v>5501</v>
      </c>
      <c r="BW33" s="78">
        <f t="shared" si="15"/>
        <v>2740.2803311867524</v>
      </c>
      <c r="BX33" s="73">
        <f t="shared" si="16"/>
        <v>1663.0478012879487</v>
      </c>
      <c r="BY33" s="73">
        <f t="shared" si="17"/>
        <v>29.26</v>
      </c>
      <c r="BZ33" s="73">
        <f t="shared" si="18"/>
        <v>743.89387304507829</v>
      </c>
      <c r="CA33" s="73">
        <f t="shared" si="19"/>
        <v>330.55455381784731</v>
      </c>
      <c r="CB33" s="73">
        <f t="shared" si="20"/>
        <v>1110.4135985533455</v>
      </c>
      <c r="CC33" s="73">
        <f t="shared" si="21"/>
        <v>3856.9695999999999</v>
      </c>
      <c r="CD33" s="73">
        <f t="shared" si="22"/>
        <v>3976.7578331900258</v>
      </c>
      <c r="CE33" s="73">
        <f t="shared" si="23"/>
        <v>43.992433361994841</v>
      </c>
      <c r="CF33" s="73">
        <f t="shared" si="24"/>
        <v>27.352131147540984</v>
      </c>
      <c r="CG33" s="73">
        <f t="shared" si="25"/>
        <v>39.271538461538462</v>
      </c>
      <c r="CH33" s="73">
        <f t="shared" si="26"/>
        <v>18.356923076923078</v>
      </c>
      <c r="CI33" s="73">
        <f t="shared" si="27"/>
        <v>21.513846153846153</v>
      </c>
      <c r="CJ33" s="73">
        <f t="shared" si="28"/>
        <v>48.566923076923075</v>
      </c>
      <c r="CK33" s="73">
        <f t="shared" si="29"/>
        <v>35.281538461538467</v>
      </c>
      <c r="CL33" s="73">
        <f t="shared" si="30"/>
        <v>1695.9483587140439</v>
      </c>
      <c r="CM33" s="73">
        <f t="shared" si="31"/>
        <v>17.53846153846154</v>
      </c>
      <c r="CN33" s="73">
        <f t="shared" si="32"/>
        <v>13.381658206429782</v>
      </c>
      <c r="CO33" s="73">
        <f t="shared" si="33"/>
        <v>12.929001692047377</v>
      </c>
      <c r="CP33" s="80">
        <f t="shared" si="34"/>
        <v>797.86368866328269</v>
      </c>
      <c r="CQ33" s="80">
        <f t="shared" si="35"/>
        <v>8.9422527944969907</v>
      </c>
      <c r="CR33" s="80">
        <f t="shared" si="36"/>
        <v>20.030050761421322</v>
      </c>
      <c r="CS33" s="80">
        <f t="shared" si="37"/>
        <v>17.964805414551609</v>
      </c>
      <c r="CT33" s="80">
        <f t="shared" si="38"/>
        <v>21.64263959390863</v>
      </c>
      <c r="CU33" s="80">
        <f t="shared" si="39"/>
        <v>20.822199661590524</v>
      </c>
      <c r="CV33" s="80">
        <f t="shared" si="40"/>
        <v>21.274856175972928</v>
      </c>
      <c r="CW33" s="80">
        <f t="shared" si="41"/>
        <v>21.953840947546531</v>
      </c>
      <c r="CX33" s="80">
        <f t="shared" si="42"/>
        <v>21.388020304568528</v>
      </c>
      <c r="CY33" s="80">
        <f t="shared" si="43"/>
        <v>21.579646166807077</v>
      </c>
      <c r="CZ33" s="80">
        <f t="shared" si="44"/>
        <v>15.277157360406093</v>
      </c>
      <c r="DA33" s="80">
        <f t="shared" si="45"/>
        <v>18.672081218274112</v>
      </c>
      <c r="DB33" s="80">
        <f t="shared" si="46"/>
        <v>18.38917089678511</v>
      </c>
      <c r="DC33" s="80">
        <f t="shared" si="47"/>
        <v>15.560067681895095</v>
      </c>
      <c r="DD33" s="80">
        <f t="shared" si="48"/>
        <v>21.246565143824025</v>
      </c>
      <c r="DE33" s="80">
        <f t="shared" si="49"/>
        <v>21.953840947546531</v>
      </c>
      <c r="DF33" s="80">
        <f t="shared" si="50"/>
        <v>22.067005076142134</v>
      </c>
      <c r="DG33" s="80">
        <f t="shared" si="51"/>
        <v>21.289001692047378</v>
      </c>
      <c r="DH33" s="80">
        <f t="shared" si="52"/>
        <v>18.884263959390861</v>
      </c>
      <c r="DI33" s="80">
        <f t="shared" si="53"/>
        <v>22.364060913705586</v>
      </c>
      <c r="DJ33" s="80">
        <f t="shared" si="54"/>
        <v>20.426125211505923</v>
      </c>
      <c r="DK33" s="80">
        <f t="shared" si="55"/>
        <v>23.410829103214891</v>
      </c>
      <c r="DL33" s="80">
        <f t="shared" si="56"/>
        <v>21.260710659898479</v>
      </c>
      <c r="DM33" s="80">
        <f t="shared" si="57"/>
        <v>21.388020304568528</v>
      </c>
      <c r="DN33" s="80">
        <f t="shared" si="58"/>
        <v>2051.8266111573689</v>
      </c>
      <c r="DO33" s="80">
        <f t="shared" si="59"/>
        <v>278.21401015228429</v>
      </c>
      <c r="DP33" s="80">
        <f t="shared" si="60"/>
        <v>2302.1769392173151</v>
      </c>
    </row>
    <row r="34" spans="1:120" ht="10" customHeight="1">
      <c r="A34" s="9">
        <f t="shared" si="64"/>
        <v>32</v>
      </c>
      <c r="B34" s="61">
        <v>36361</v>
      </c>
      <c r="C34" s="62">
        <v>1177845</v>
      </c>
      <c r="D34" s="29">
        <f>BF73</f>
        <v>62.210526315789473</v>
      </c>
      <c r="E34" s="62">
        <f t="shared" si="63"/>
        <v>1300</v>
      </c>
      <c r="F34" s="72">
        <f t="shared" si="1"/>
        <v>20.896785109983078</v>
      </c>
      <c r="G34" s="8"/>
      <c r="H34" s="64"/>
      <c r="I34" s="9">
        <v>5503</v>
      </c>
      <c r="J34" s="134" t="s">
        <v>153</v>
      </c>
      <c r="K34" s="8">
        <v>1968</v>
      </c>
      <c r="L34" s="16">
        <v>191</v>
      </c>
      <c r="M34" s="16">
        <v>38</v>
      </c>
      <c r="N34" s="31">
        <f t="shared" si="2"/>
        <v>1</v>
      </c>
      <c r="O34" s="101">
        <f t="shared" si="61"/>
        <v>22313.178866152612</v>
      </c>
      <c r="P34" s="132">
        <f t="shared" si="6"/>
        <v>0.92971578608969219</v>
      </c>
      <c r="Q34" s="72">
        <f t="shared" si="7"/>
        <v>89.252715464610446</v>
      </c>
      <c r="R34" s="18">
        <f t="shared" si="8"/>
        <v>1.1602853010399357</v>
      </c>
      <c r="S34" s="18">
        <f t="shared" si="9"/>
        <v>6.4482121930970346E-2</v>
      </c>
      <c r="T34" s="16">
        <f t="shared" si="3"/>
        <v>189.92606966616427</v>
      </c>
      <c r="U34" s="16">
        <f t="shared" si="62"/>
        <v>36.839714698960066</v>
      </c>
      <c r="V34" s="16">
        <f t="shared" si="10"/>
        <v>189.92606966616427</v>
      </c>
      <c r="W34" s="16">
        <f t="shared" si="11"/>
        <v>36.839714698960066</v>
      </c>
      <c r="X34" s="16">
        <f t="shared" si="12"/>
        <v>0</v>
      </c>
      <c r="Y34" s="35">
        <f t="shared" si="13"/>
        <v>0</v>
      </c>
      <c r="Z34" s="16"/>
      <c r="AA34" s="9" t="s">
        <v>145</v>
      </c>
      <c r="AB34" s="9" t="s">
        <v>145</v>
      </c>
      <c r="AC34" s="9" t="s">
        <v>145</v>
      </c>
      <c r="AD34" s="9" t="s">
        <v>145</v>
      </c>
      <c r="AE34" s="9" t="s">
        <v>145</v>
      </c>
      <c r="AF34" s="9" t="s">
        <v>145</v>
      </c>
      <c r="AG34" s="9" t="s">
        <v>145</v>
      </c>
      <c r="AH34" s="9" t="s">
        <v>145</v>
      </c>
      <c r="AI34" s="9" t="s">
        <v>145</v>
      </c>
      <c r="AJ34" s="9" t="s">
        <v>145</v>
      </c>
      <c r="AK34" s="9" t="s">
        <v>145</v>
      </c>
      <c r="AL34" s="9" t="s">
        <v>145</v>
      </c>
      <c r="AM34" s="9" t="s">
        <v>145</v>
      </c>
      <c r="AN34" s="9" t="s">
        <v>145</v>
      </c>
      <c r="AO34" s="9" t="s">
        <v>145</v>
      </c>
      <c r="AP34" s="13" t="s">
        <v>145</v>
      </c>
      <c r="AQ34" s="13" t="s">
        <v>145</v>
      </c>
      <c r="AR34" s="13" t="s">
        <v>145</v>
      </c>
      <c r="AS34" s="13" t="s">
        <v>145</v>
      </c>
      <c r="AT34" s="9" t="s">
        <v>145</v>
      </c>
      <c r="AU34" s="9" t="s">
        <v>145</v>
      </c>
      <c r="AV34" s="9" t="s">
        <v>145</v>
      </c>
      <c r="AW34" s="9" t="s">
        <v>145</v>
      </c>
      <c r="AX34" s="9" t="s">
        <v>145</v>
      </c>
      <c r="AY34" s="9" t="s">
        <v>145</v>
      </c>
      <c r="AZ34" s="9" t="s">
        <v>145</v>
      </c>
      <c r="BA34" s="9" t="s">
        <v>145</v>
      </c>
      <c r="BB34" s="9" t="s">
        <v>145</v>
      </c>
      <c r="BC34" s="9" t="s">
        <v>145</v>
      </c>
      <c r="BD34" s="9" t="s">
        <v>145</v>
      </c>
      <c r="BE34" s="9" t="s">
        <v>145</v>
      </c>
      <c r="BF34" s="9" t="s">
        <v>145</v>
      </c>
      <c r="BG34" s="9" t="s">
        <v>145</v>
      </c>
      <c r="BH34" s="9" t="s">
        <v>145</v>
      </c>
      <c r="BI34" s="9" t="s">
        <v>145</v>
      </c>
      <c r="BJ34" s="9" t="s">
        <v>145</v>
      </c>
      <c r="BK34" s="9" t="s">
        <v>145</v>
      </c>
      <c r="BL34" s="9" t="s">
        <v>145</v>
      </c>
      <c r="BM34" s="9" t="s">
        <v>145</v>
      </c>
      <c r="BN34" s="9" t="s">
        <v>145</v>
      </c>
      <c r="BO34" s="9" t="s">
        <v>145</v>
      </c>
      <c r="BP34" s="9" t="s">
        <v>145</v>
      </c>
      <c r="BQ34" s="9" t="s">
        <v>145</v>
      </c>
      <c r="BR34" s="9" t="s">
        <v>145</v>
      </c>
      <c r="BS34" s="9" t="s">
        <v>145</v>
      </c>
      <c r="BT34" s="9" t="s">
        <v>145</v>
      </c>
      <c r="BU34" s="9"/>
      <c r="BV34" s="52">
        <f t="shared" si="14"/>
        <v>5503</v>
      </c>
      <c r="BW34" s="78">
        <f t="shared" si="15"/>
        <v>2740.2803311867524</v>
      </c>
      <c r="BX34" s="73">
        <f t="shared" si="16"/>
        <v>1663.0478012879487</v>
      </c>
      <c r="BY34" s="73">
        <f t="shared" si="17"/>
        <v>29.26</v>
      </c>
      <c r="BZ34" s="73">
        <f t="shared" si="18"/>
        <v>743.89387304507829</v>
      </c>
      <c r="CA34" s="73">
        <f t="shared" si="19"/>
        <v>330.55455381784731</v>
      </c>
      <c r="CB34" s="73">
        <f t="shared" si="20"/>
        <v>1110.4135985533455</v>
      </c>
      <c r="CC34" s="73">
        <f t="shared" si="21"/>
        <v>3856.9695999999999</v>
      </c>
      <c r="CD34" s="73">
        <f t="shared" si="22"/>
        <v>3976.7578331900258</v>
      </c>
      <c r="CE34" s="73">
        <f t="shared" si="23"/>
        <v>43.992433361994841</v>
      </c>
      <c r="CF34" s="73">
        <f t="shared" si="24"/>
        <v>27.352131147540984</v>
      </c>
      <c r="CG34" s="73">
        <f t="shared" si="25"/>
        <v>39.271538461538462</v>
      </c>
      <c r="CH34" s="73">
        <f t="shared" si="26"/>
        <v>18.356923076923078</v>
      </c>
      <c r="CI34" s="73">
        <f t="shared" si="27"/>
        <v>21.513846153846153</v>
      </c>
      <c r="CJ34" s="73">
        <f t="shared" si="28"/>
        <v>48.566923076923075</v>
      </c>
      <c r="CK34" s="73">
        <f t="shared" si="29"/>
        <v>35.281538461538467</v>
      </c>
      <c r="CL34" s="73">
        <f t="shared" si="30"/>
        <v>1695.9483587140439</v>
      </c>
      <c r="CM34" s="73">
        <f t="shared" si="31"/>
        <v>17.53846153846154</v>
      </c>
      <c r="CN34" s="73">
        <f t="shared" si="32"/>
        <v>13.381658206429782</v>
      </c>
      <c r="CO34" s="73">
        <f t="shared" si="33"/>
        <v>12.929001692047377</v>
      </c>
      <c r="CP34" s="80">
        <f t="shared" si="34"/>
        <v>797.86368866328269</v>
      </c>
      <c r="CQ34" s="80">
        <f t="shared" si="35"/>
        <v>8.9422527944969907</v>
      </c>
      <c r="CR34" s="80">
        <f t="shared" si="36"/>
        <v>20.030050761421322</v>
      </c>
      <c r="CS34" s="80">
        <f t="shared" si="37"/>
        <v>17.964805414551609</v>
      </c>
      <c r="CT34" s="80">
        <f t="shared" si="38"/>
        <v>21.64263959390863</v>
      </c>
      <c r="CU34" s="80">
        <f t="shared" si="39"/>
        <v>20.822199661590524</v>
      </c>
      <c r="CV34" s="80">
        <f t="shared" si="40"/>
        <v>21.274856175972928</v>
      </c>
      <c r="CW34" s="80">
        <f t="shared" si="41"/>
        <v>21.953840947546531</v>
      </c>
      <c r="CX34" s="80">
        <f t="shared" si="42"/>
        <v>21.388020304568528</v>
      </c>
      <c r="CY34" s="80">
        <f t="shared" si="43"/>
        <v>21.579646166807077</v>
      </c>
      <c r="CZ34" s="80">
        <f t="shared" si="44"/>
        <v>15.277157360406093</v>
      </c>
      <c r="DA34" s="80">
        <f t="shared" si="45"/>
        <v>18.672081218274112</v>
      </c>
      <c r="DB34" s="80">
        <f t="shared" si="46"/>
        <v>18.38917089678511</v>
      </c>
      <c r="DC34" s="80">
        <f t="shared" si="47"/>
        <v>15.560067681895095</v>
      </c>
      <c r="DD34" s="80">
        <f t="shared" si="48"/>
        <v>21.246565143824025</v>
      </c>
      <c r="DE34" s="80">
        <f t="shared" si="49"/>
        <v>21.953840947546531</v>
      </c>
      <c r="DF34" s="80">
        <f t="shared" si="50"/>
        <v>22.067005076142134</v>
      </c>
      <c r="DG34" s="80">
        <f t="shared" si="51"/>
        <v>21.289001692047378</v>
      </c>
      <c r="DH34" s="80">
        <f t="shared" si="52"/>
        <v>18.884263959390861</v>
      </c>
      <c r="DI34" s="80">
        <f t="shared" si="53"/>
        <v>22.364060913705586</v>
      </c>
      <c r="DJ34" s="80">
        <f t="shared" si="54"/>
        <v>20.426125211505923</v>
      </c>
      <c r="DK34" s="80">
        <f t="shared" si="55"/>
        <v>23.410829103214891</v>
      </c>
      <c r="DL34" s="80">
        <f t="shared" si="56"/>
        <v>21.260710659898479</v>
      </c>
      <c r="DM34" s="80">
        <f t="shared" si="57"/>
        <v>21.388020304568528</v>
      </c>
      <c r="DN34" s="80">
        <f t="shared" si="58"/>
        <v>2051.8266111573689</v>
      </c>
      <c r="DO34" s="80">
        <f t="shared" si="59"/>
        <v>278.21401015228429</v>
      </c>
      <c r="DP34" s="80">
        <f t="shared" si="60"/>
        <v>2302.1769392173151</v>
      </c>
    </row>
    <row r="35" spans="1:120" ht="10" customHeight="1">
      <c r="A35" s="9">
        <f t="shared" si="64"/>
        <v>33</v>
      </c>
      <c r="B35" s="61">
        <v>36362</v>
      </c>
      <c r="C35" s="62">
        <v>1179145</v>
      </c>
      <c r="D35" s="29">
        <f>BG73</f>
        <v>62.210526315789473</v>
      </c>
      <c r="E35" s="62">
        <f t="shared" si="63"/>
        <v>1100</v>
      </c>
      <c r="F35" s="72">
        <f t="shared" si="1"/>
        <v>17.681895093062607</v>
      </c>
      <c r="H35" s="64"/>
      <c r="I35" s="9">
        <v>5504</v>
      </c>
      <c r="J35" s="134" t="s">
        <v>153</v>
      </c>
      <c r="K35" s="8">
        <v>1968</v>
      </c>
      <c r="L35" s="16">
        <v>192</v>
      </c>
      <c r="M35" s="16">
        <v>38</v>
      </c>
      <c r="N35" s="31">
        <f t="shared" ref="N35:N70" si="65">M35/38</f>
        <v>1</v>
      </c>
      <c r="O35" s="101">
        <f t="shared" si="61"/>
        <v>23660.598809129366</v>
      </c>
      <c r="P35" s="132">
        <f t="shared" si="6"/>
        <v>0.98585828371372353</v>
      </c>
      <c r="Q35" s="72">
        <f t="shared" si="7"/>
        <v>94.642395236517459</v>
      </c>
      <c r="R35" s="18">
        <f t="shared" si="8"/>
        <v>1.230351138074727</v>
      </c>
      <c r="S35" s="18">
        <f t="shared" si="9"/>
        <v>6.8271953603949664E-2</v>
      </c>
      <c r="T35" s="16">
        <f t="shared" ref="T35:T70" si="66">L35-R35*0.87-S35</f>
        <v>190.86132255627103</v>
      </c>
      <c r="U35" s="16">
        <f t="shared" si="62"/>
        <v>36.769648861925276</v>
      </c>
      <c r="V35" s="16">
        <f t="shared" si="10"/>
        <v>190.86132255627103</v>
      </c>
      <c r="W35" s="16">
        <f t="shared" si="11"/>
        <v>36.769648861925276</v>
      </c>
      <c r="X35" s="16">
        <f t="shared" si="12"/>
        <v>0</v>
      </c>
      <c r="Y35" s="35">
        <f t="shared" si="13"/>
        <v>0</v>
      </c>
      <c r="Z35" s="16"/>
      <c r="AA35" s="9" t="s">
        <v>141</v>
      </c>
      <c r="AB35" s="9" t="s">
        <v>146</v>
      </c>
      <c r="AC35" s="9" t="s">
        <v>146</v>
      </c>
      <c r="AD35" s="9" t="s">
        <v>146</v>
      </c>
      <c r="AE35" s="9" t="s">
        <v>146</v>
      </c>
      <c r="AF35" s="9" t="s">
        <v>146</v>
      </c>
      <c r="AG35" s="9" t="s">
        <v>146</v>
      </c>
      <c r="AH35" s="9" t="s">
        <v>146</v>
      </c>
      <c r="AI35" s="9" t="s">
        <v>146</v>
      </c>
      <c r="AJ35" s="9" t="s">
        <v>146</v>
      </c>
      <c r="AK35" s="9" t="s">
        <v>146</v>
      </c>
      <c r="AL35" s="9" t="s">
        <v>146</v>
      </c>
      <c r="AM35" s="9" t="s">
        <v>146</v>
      </c>
      <c r="AN35" s="9" t="s">
        <v>146</v>
      </c>
      <c r="AO35" s="9" t="s">
        <v>146</v>
      </c>
      <c r="AP35" s="13" t="s">
        <v>146</v>
      </c>
      <c r="AQ35" s="13" t="s">
        <v>146</v>
      </c>
      <c r="AR35" s="13" t="s">
        <v>146</v>
      </c>
      <c r="AS35" s="13" t="s">
        <v>146</v>
      </c>
      <c r="AT35" s="9" t="s">
        <v>146</v>
      </c>
      <c r="AU35" s="9" t="s">
        <v>146</v>
      </c>
      <c r="AV35" s="9" t="s">
        <v>146</v>
      </c>
      <c r="AW35" s="9" t="s">
        <v>146</v>
      </c>
      <c r="AX35" s="9" t="s">
        <v>146</v>
      </c>
      <c r="AY35" s="9" t="s">
        <v>146</v>
      </c>
      <c r="AZ35" s="9" t="s">
        <v>146</v>
      </c>
      <c r="BA35" s="9" t="s">
        <v>146</v>
      </c>
      <c r="BB35" s="9" t="s">
        <v>146</v>
      </c>
      <c r="BC35" s="9" t="s">
        <v>146</v>
      </c>
      <c r="BD35" s="9" t="s">
        <v>146</v>
      </c>
      <c r="BE35" s="9"/>
      <c r="BF35" s="9" t="s">
        <v>41</v>
      </c>
      <c r="BG35" s="9" t="s">
        <v>41</v>
      </c>
      <c r="BH35" s="9" t="s">
        <v>41</v>
      </c>
      <c r="BI35" s="9" t="s">
        <v>41</v>
      </c>
      <c r="BJ35" s="9" t="s">
        <v>41</v>
      </c>
      <c r="BK35" s="9" t="s">
        <v>41</v>
      </c>
      <c r="BL35" s="9" t="s">
        <v>41</v>
      </c>
      <c r="BM35" s="9" t="s">
        <v>41</v>
      </c>
      <c r="BN35" s="9" t="s">
        <v>41</v>
      </c>
      <c r="BO35" s="9" t="s">
        <v>41</v>
      </c>
      <c r="BP35" s="9" t="s">
        <v>41</v>
      </c>
      <c r="BQ35" s="9" t="s">
        <v>41</v>
      </c>
      <c r="BR35" s="9" t="s">
        <v>41</v>
      </c>
      <c r="BS35" s="9" t="s">
        <v>41</v>
      </c>
      <c r="BT35" s="9" t="s">
        <v>41</v>
      </c>
      <c r="BU35" s="9"/>
      <c r="BV35" s="52">
        <f t="shared" si="14"/>
        <v>5504</v>
      </c>
      <c r="BW35" s="78">
        <f t="shared" si="15"/>
        <v>4106.3723553817845</v>
      </c>
      <c r="BX35" s="73">
        <f t="shared" si="16"/>
        <v>1663.0478012879487</v>
      </c>
      <c r="BY35" s="73">
        <f t="shared" si="17"/>
        <v>29.26</v>
      </c>
      <c r="BZ35" s="73">
        <f t="shared" si="18"/>
        <v>743.89387304507829</v>
      </c>
      <c r="CA35" s="73">
        <f t="shared" si="19"/>
        <v>330.55455381784731</v>
      </c>
      <c r="CB35" s="73">
        <f t="shared" si="20"/>
        <v>1110.4135985533455</v>
      </c>
      <c r="CC35" s="73">
        <f t="shared" si="21"/>
        <v>3856.9695999999999</v>
      </c>
      <c r="CD35" s="73">
        <f t="shared" si="22"/>
        <v>3976.7578331900258</v>
      </c>
      <c r="CE35" s="73">
        <f t="shared" si="23"/>
        <v>43.992433361994841</v>
      </c>
      <c r="CF35" s="73">
        <f t="shared" si="24"/>
        <v>27.352131147540984</v>
      </c>
      <c r="CG35" s="73">
        <f t="shared" si="25"/>
        <v>39.271538461538462</v>
      </c>
      <c r="CH35" s="73">
        <f t="shared" si="26"/>
        <v>18.356923076923078</v>
      </c>
      <c r="CI35" s="73">
        <f t="shared" si="27"/>
        <v>21.513846153846153</v>
      </c>
      <c r="CJ35" s="73">
        <f t="shared" si="28"/>
        <v>48.566923076923075</v>
      </c>
      <c r="CK35" s="73">
        <f t="shared" si="29"/>
        <v>35.281538461538467</v>
      </c>
      <c r="CL35" s="73">
        <f t="shared" si="30"/>
        <v>1695.9483587140439</v>
      </c>
      <c r="CM35" s="73">
        <f t="shared" si="31"/>
        <v>17.53846153846154</v>
      </c>
      <c r="CN35" s="73">
        <f t="shared" si="32"/>
        <v>13.381658206429782</v>
      </c>
      <c r="CO35" s="73">
        <f t="shared" si="33"/>
        <v>12.929001692047377</v>
      </c>
      <c r="CP35" s="80">
        <f t="shared" si="34"/>
        <v>797.86368866328269</v>
      </c>
      <c r="CQ35" s="80">
        <f t="shared" si="35"/>
        <v>8.9422527944969907</v>
      </c>
      <c r="CR35" s="80">
        <f t="shared" si="36"/>
        <v>20.030050761421322</v>
      </c>
      <c r="CS35" s="80">
        <f t="shared" si="37"/>
        <v>17.964805414551609</v>
      </c>
      <c r="CT35" s="80">
        <f t="shared" si="38"/>
        <v>21.64263959390863</v>
      </c>
      <c r="CU35" s="80">
        <f t="shared" si="39"/>
        <v>20.822199661590524</v>
      </c>
      <c r="CV35" s="80">
        <f t="shared" si="40"/>
        <v>21.274856175972928</v>
      </c>
      <c r="CW35" s="80">
        <f t="shared" si="41"/>
        <v>21.953840947546531</v>
      </c>
      <c r="CX35" s="80">
        <f t="shared" si="42"/>
        <v>21.388020304568528</v>
      </c>
      <c r="CY35" s="80">
        <f t="shared" si="43"/>
        <v>21.579646166807077</v>
      </c>
      <c r="CZ35" s="80">
        <f t="shared" si="44"/>
        <v>15.277157360406093</v>
      </c>
      <c r="DA35" s="80">
        <f t="shared" si="45"/>
        <v>0</v>
      </c>
      <c r="DB35" s="80">
        <f t="shared" si="46"/>
        <v>18.38917089678511</v>
      </c>
      <c r="DC35" s="80">
        <f t="shared" si="47"/>
        <v>15.560067681895095</v>
      </c>
      <c r="DD35" s="80">
        <f t="shared" si="48"/>
        <v>21.246565143824025</v>
      </c>
      <c r="DE35" s="80">
        <f t="shared" si="49"/>
        <v>21.953840947546531</v>
      </c>
      <c r="DF35" s="80">
        <f t="shared" si="50"/>
        <v>22.067005076142134</v>
      </c>
      <c r="DG35" s="80">
        <f t="shared" si="51"/>
        <v>21.289001692047378</v>
      </c>
      <c r="DH35" s="80">
        <f t="shared" si="52"/>
        <v>18.884263959390861</v>
      </c>
      <c r="DI35" s="80">
        <f t="shared" si="53"/>
        <v>22.364060913705586</v>
      </c>
      <c r="DJ35" s="80">
        <f t="shared" si="54"/>
        <v>20.426125211505923</v>
      </c>
      <c r="DK35" s="80">
        <f t="shared" si="55"/>
        <v>23.410829103214891</v>
      </c>
      <c r="DL35" s="80">
        <f t="shared" si="56"/>
        <v>21.260710659898479</v>
      </c>
      <c r="DM35" s="80">
        <f t="shared" si="57"/>
        <v>21.388020304568528</v>
      </c>
      <c r="DN35" s="80">
        <f t="shared" si="58"/>
        <v>2051.8266111573689</v>
      </c>
      <c r="DO35" s="80">
        <f t="shared" si="59"/>
        <v>278.21401015228429</v>
      </c>
      <c r="DP35" s="80">
        <f t="shared" si="60"/>
        <v>2302.1769392173151</v>
      </c>
    </row>
    <row r="36" spans="1:120" ht="10" customHeight="1">
      <c r="A36" s="9">
        <f t="shared" si="64"/>
        <v>34</v>
      </c>
      <c r="B36" s="61">
        <v>36363</v>
      </c>
      <c r="C36" s="62">
        <v>1180245</v>
      </c>
      <c r="D36" s="29">
        <f>BH73</f>
        <v>62.210526315789473</v>
      </c>
      <c r="E36" s="62">
        <f t="shared" si="63"/>
        <v>1502</v>
      </c>
      <c r="F36" s="72">
        <f t="shared" si="1"/>
        <v>24.143824027072757</v>
      </c>
      <c r="H36" s="64"/>
      <c r="I36" s="9">
        <v>5506</v>
      </c>
      <c r="J36" s="134" t="s">
        <v>153</v>
      </c>
      <c r="K36" s="8">
        <v>1968</v>
      </c>
      <c r="L36" s="16">
        <v>191</v>
      </c>
      <c r="M36" s="16">
        <v>38</v>
      </c>
      <c r="N36" s="31">
        <f t="shared" si="65"/>
        <v>1</v>
      </c>
      <c r="O36" s="101">
        <f t="shared" si="61"/>
        <v>22313.178866152612</v>
      </c>
      <c r="P36" s="132">
        <f t="shared" si="6"/>
        <v>0.92971578608969219</v>
      </c>
      <c r="Q36" s="72">
        <f t="shared" si="7"/>
        <v>89.252715464610446</v>
      </c>
      <c r="R36" s="18">
        <f t="shared" si="8"/>
        <v>1.1602853010399357</v>
      </c>
      <c r="S36" s="18">
        <f t="shared" si="9"/>
        <v>6.4482121930970346E-2</v>
      </c>
      <c r="T36" s="16">
        <f t="shared" si="66"/>
        <v>189.92606966616427</v>
      </c>
      <c r="U36" s="16">
        <f t="shared" si="62"/>
        <v>36.839714698960066</v>
      </c>
      <c r="V36" s="16">
        <f t="shared" si="10"/>
        <v>189.92606966616427</v>
      </c>
      <c r="W36" s="16">
        <f t="shared" si="11"/>
        <v>36.839714698960066</v>
      </c>
      <c r="X36" s="16">
        <f t="shared" si="12"/>
        <v>0</v>
      </c>
      <c r="Y36" s="35">
        <f t="shared" si="13"/>
        <v>0</v>
      </c>
      <c r="Z36" s="16"/>
      <c r="AA36" s="9" t="s">
        <v>147</v>
      </c>
      <c r="AB36" s="9" t="s">
        <v>147</v>
      </c>
      <c r="AC36" s="9" t="s">
        <v>147</v>
      </c>
      <c r="AD36" s="9" t="s">
        <v>147</v>
      </c>
      <c r="AE36" s="9" t="s">
        <v>147</v>
      </c>
      <c r="AF36" s="9" t="s">
        <v>147</v>
      </c>
      <c r="AG36" s="9" t="s">
        <v>147</v>
      </c>
      <c r="AH36" s="9" t="s">
        <v>147</v>
      </c>
      <c r="AI36" s="9" t="s">
        <v>147</v>
      </c>
      <c r="AJ36" s="9" t="s">
        <v>147</v>
      </c>
      <c r="AK36" s="9" t="s">
        <v>147</v>
      </c>
      <c r="AL36" s="9" t="s">
        <v>147</v>
      </c>
      <c r="AM36" s="9" t="s">
        <v>147</v>
      </c>
      <c r="AN36" s="9" t="s">
        <v>147</v>
      </c>
      <c r="AO36" s="9" t="s">
        <v>147</v>
      </c>
      <c r="AP36" s="13" t="s">
        <v>147</v>
      </c>
      <c r="AQ36" s="13" t="s">
        <v>147</v>
      </c>
      <c r="AR36" s="13" t="s">
        <v>147</v>
      </c>
      <c r="AS36" s="13" t="s">
        <v>147</v>
      </c>
      <c r="AT36" s="9" t="s">
        <v>147</v>
      </c>
      <c r="AU36" s="9" t="s">
        <v>147</v>
      </c>
      <c r="AV36" s="9" t="s">
        <v>147</v>
      </c>
      <c r="AW36" s="9" t="s">
        <v>147</v>
      </c>
      <c r="AX36" s="9" t="s">
        <v>147</v>
      </c>
      <c r="AY36" s="9" t="s">
        <v>147</v>
      </c>
      <c r="AZ36" s="9" t="s">
        <v>147</v>
      </c>
      <c r="BA36" s="9" t="s">
        <v>147</v>
      </c>
      <c r="BB36" s="9" t="s">
        <v>147</v>
      </c>
      <c r="BC36" s="9" t="s">
        <v>147</v>
      </c>
      <c r="BD36" s="9" t="s">
        <v>147</v>
      </c>
      <c r="BE36" s="9" t="s">
        <v>147</v>
      </c>
      <c r="BF36" s="9" t="s">
        <v>147</v>
      </c>
      <c r="BG36" s="9" t="s">
        <v>147</v>
      </c>
      <c r="BH36" s="9" t="s">
        <v>147</v>
      </c>
      <c r="BI36" s="9" t="s">
        <v>147</v>
      </c>
      <c r="BJ36" s="9" t="s">
        <v>147</v>
      </c>
      <c r="BK36" s="9" t="s">
        <v>147</v>
      </c>
      <c r="BL36" s="9" t="s">
        <v>147</v>
      </c>
      <c r="BM36" s="9" t="s">
        <v>147</v>
      </c>
      <c r="BN36" s="9" t="s">
        <v>147</v>
      </c>
      <c r="BO36" s="9" t="s">
        <v>147</v>
      </c>
      <c r="BP36" s="9" t="s">
        <v>147</v>
      </c>
      <c r="BQ36" s="9" t="s">
        <v>147</v>
      </c>
      <c r="BR36" s="9" t="s">
        <v>147</v>
      </c>
      <c r="BS36" s="9" t="s">
        <v>147</v>
      </c>
      <c r="BT36" s="9" t="s">
        <v>147</v>
      </c>
      <c r="BU36" s="9"/>
      <c r="BV36" s="52">
        <f t="shared" si="14"/>
        <v>5506</v>
      </c>
      <c r="BW36" s="78">
        <f t="shared" ref="BW36:BW70" si="67">IF(AA36="",0,N36*$BW$2*VLOOKUP(LEFT(AA36),$B$62:$C$66,2))</f>
        <v>2740.2803311867524</v>
      </c>
      <c r="BX36" s="73">
        <f t="shared" ref="BX36:BX70" si="68">IF(AB36="",0,$N36*BX$2*VLOOKUP(LEFT(AB36),$B$62:$C$66,2))</f>
        <v>1663.0478012879487</v>
      </c>
      <c r="BY36" s="73">
        <f t="shared" ref="BY36:BY70" si="69">IF(AC36="",0,$N36*BY$2*VLOOKUP(LEFT(AC36),$B$62:$C$66,2))</f>
        <v>29.26</v>
      </c>
      <c r="BZ36" s="73">
        <f t="shared" ref="BZ36:BZ70" si="70">IF(AD36="",0,$N36*BZ$2*VLOOKUP(LEFT(AD36),$B$62:$C$66,2))</f>
        <v>743.89387304507829</v>
      </c>
      <c r="CA36" s="73">
        <f t="shared" ref="CA36:CA70" si="71">IF(AE36="",0,$N36*CA$2*VLOOKUP(LEFT(AE36),$B$62:$C$66,2))</f>
        <v>330.55455381784731</v>
      </c>
      <c r="CB36" s="73">
        <f t="shared" ref="CB36:CB70" si="72">IF(AF36="",0,$N36*CB$2*VLOOKUP(LEFT(AF36),$B$62:$C$66,2))</f>
        <v>1110.4135985533455</v>
      </c>
      <c r="CC36" s="73">
        <f t="shared" ref="CC36:CC70" si="73">IF(AG36="",0,$N36*CC$2*VLOOKUP(LEFT(AG36),$B$62:$C$66,2))</f>
        <v>3856.9695999999999</v>
      </c>
      <c r="CD36" s="73">
        <f t="shared" ref="CD36:CD70" si="74">IF(AH36="",0,$N36*CD$2*VLOOKUP(LEFT(AH36),$B$62:$C$66,2))</f>
        <v>3976.7578331900258</v>
      </c>
      <c r="CE36" s="73">
        <f t="shared" ref="CE36:CE70" si="75">IF(AI36="",0,$N36*CE$2*VLOOKUP(LEFT(AI36),$B$62:$C$66,2))</f>
        <v>43.992433361994841</v>
      </c>
      <c r="CF36" s="73">
        <f t="shared" ref="CF36:CF70" si="76">IF(AJ36="",0,$N36*CF$2*VLOOKUP(LEFT(AJ36),$B$62:$C$66,2))</f>
        <v>27.352131147540984</v>
      </c>
      <c r="CG36" s="73">
        <f t="shared" ref="CG36:CG70" si="77">IF(AK36="",0,$N36*CG$2*VLOOKUP(LEFT(AK36),$B$62:$C$66,2))</f>
        <v>39.271538461538462</v>
      </c>
      <c r="CH36" s="73">
        <f t="shared" ref="CH36:CH70" si="78">IF(AL36="",0,$N36*CH$2*VLOOKUP(LEFT(AL36),$B$62:$C$66,2))</f>
        <v>18.356923076923078</v>
      </c>
      <c r="CI36" s="73">
        <f t="shared" ref="CI36:CI70" si="79">IF(AM36="",0,$N36*CI$2*VLOOKUP(LEFT(AM36),$B$62:$C$66,2))</f>
        <v>21.513846153846153</v>
      </c>
      <c r="CJ36" s="73">
        <f t="shared" ref="CJ36:CJ70" si="80">IF(AN36="",0,$N36*CJ$2*VLOOKUP(LEFT(AN36),$B$62:$C$66,2))</f>
        <v>48.566923076923075</v>
      </c>
      <c r="CK36" s="73">
        <f t="shared" ref="CK36:CK70" si="81">IF(AO36="",0,$N36*CK$2*VLOOKUP(LEFT(AO36),$B$62:$C$66,2))</f>
        <v>35.281538461538467</v>
      </c>
      <c r="CL36" s="73">
        <f t="shared" ref="CL36:CL70" si="82">IF(AP36="",0,$N36*CL$2*VLOOKUP(LEFT(AP36),$B$62:$C$66,2))</f>
        <v>1695.9483587140439</v>
      </c>
      <c r="CM36" s="73">
        <f t="shared" ref="CM36:CM70" si="83">IF(AQ36="",0,$N36*CM$2*VLOOKUP(LEFT(AQ36),$B$62:$C$66,2))</f>
        <v>17.53846153846154</v>
      </c>
      <c r="CN36" s="73">
        <f t="shared" ref="CN36:CN70" si="84">IF(AR36="",0,$N36*CN$2*VLOOKUP(LEFT(AR36),$B$62:$C$66,2))</f>
        <v>13.381658206429782</v>
      </c>
      <c r="CO36" s="73">
        <f t="shared" ref="CO36:CO70" si="85">IF(AS36="",0,$N36*CO$2*VLOOKUP(LEFT(AS36),$B$62:$C$66,2))</f>
        <v>12.929001692047377</v>
      </c>
      <c r="CP36" s="80">
        <f t="shared" ref="CP36:CP70" si="86">IF(AT36="",0,$N36*CP$2*VLOOKUP(LEFT(AT36),$B$62:$C$66,2))</f>
        <v>797.86368866328269</v>
      </c>
      <c r="CQ36" s="80">
        <f t="shared" ref="CQ36:CQ70" si="87">IF(AU36="",0,$N36*CQ$2*VLOOKUP(LEFT(AU36),$B$62:$C$66,2))</f>
        <v>8.9422527944969907</v>
      </c>
      <c r="CR36" s="80">
        <f t="shared" ref="CR36:CR70" si="88">IF(AV36="",0,$N36*CR$2*VLOOKUP(LEFT(AV36),$B$62:$C$66,2))</f>
        <v>20.030050761421322</v>
      </c>
      <c r="CS36" s="80">
        <f t="shared" ref="CS36:CS70" si="89">IF(AW36="",0,$N36*CS$2*VLOOKUP(LEFT(AW36),$B$62:$C$66,2))</f>
        <v>17.964805414551609</v>
      </c>
      <c r="CT36" s="80">
        <f t="shared" ref="CT36:CT70" si="90">IF(AX36="",0,$N36*CT$2*VLOOKUP(LEFT(AX36),$B$62:$C$66,2))</f>
        <v>21.64263959390863</v>
      </c>
      <c r="CU36" s="80">
        <f t="shared" ref="CU36:CU70" si="91">IF(AY36="",0,$N36*CU$2*VLOOKUP(LEFT(AY36),$B$62:$C$66,2))</f>
        <v>20.822199661590524</v>
      </c>
      <c r="CV36" s="80">
        <f t="shared" ref="CV36:CV70" si="92">IF(AZ36="",0,$N36*CV$2*VLOOKUP(LEFT(AZ36),$B$62:$C$66,2))</f>
        <v>21.274856175972928</v>
      </c>
      <c r="CW36" s="80">
        <f t="shared" ref="CW36:CW70" si="93">IF(BA36="",0,$N36*CW$2*VLOOKUP(LEFT(BA36),$B$62:$C$66,2))</f>
        <v>21.953840947546531</v>
      </c>
      <c r="CX36" s="80">
        <f t="shared" ref="CX36:CX70" si="94">IF(BB36="",0,$N36*CX$2*VLOOKUP(LEFT(BB36),$B$62:$C$66,2))</f>
        <v>21.388020304568528</v>
      </c>
      <c r="CY36" s="80">
        <f t="shared" ref="CY36:CY70" si="95">IF(BC36="",0,$N36*CY$2*VLOOKUP(LEFT(BC36),$B$62:$C$66,2))</f>
        <v>21.579646166807077</v>
      </c>
      <c r="CZ36" s="80">
        <f t="shared" ref="CZ36:CZ70" si="96">IF(BD36="",0,$N36*CZ$2*VLOOKUP(LEFT(BD36),$B$62:$C$66,2))</f>
        <v>15.277157360406093</v>
      </c>
      <c r="DA36" s="80">
        <f t="shared" ref="DA36:DA70" si="97">IF(BE36="",0,$N36*DA$2*VLOOKUP(LEFT(BE36),$B$62:$C$66,2))</f>
        <v>18.672081218274112</v>
      </c>
      <c r="DB36" s="80">
        <f t="shared" ref="DB36:DB70" si="98">IF(BF36="",0,$N36*DB$2*VLOOKUP(LEFT(BF36),$B$62:$C$66,2))</f>
        <v>18.38917089678511</v>
      </c>
      <c r="DC36" s="80">
        <f t="shared" ref="DC36:DC70" si="99">IF(BG36="",0,$N36*DC$2*VLOOKUP(LEFT(BG36),$B$62:$C$66,2))</f>
        <v>15.560067681895095</v>
      </c>
      <c r="DD36" s="80">
        <f t="shared" ref="DD36:DD70" si="100">IF(BH36="",0,$N36*DD$2*VLOOKUP(LEFT(BH36),$B$62:$C$66,2))</f>
        <v>21.246565143824025</v>
      </c>
      <c r="DE36" s="80">
        <f t="shared" ref="DE36:DE70" si="101">IF(BI36="",0,$N36*DE$2*VLOOKUP(LEFT(BI36),$B$62:$C$66,2))</f>
        <v>21.953840947546531</v>
      </c>
      <c r="DF36" s="80">
        <f t="shared" ref="DF36:DF70" si="102">IF(BJ36="",0,$N36*DF$2*VLOOKUP(LEFT(BJ36),$B$62:$C$66,2))</f>
        <v>22.067005076142134</v>
      </c>
      <c r="DG36" s="80">
        <f t="shared" ref="DG36:DG70" si="103">IF(BK36="",0,$N36*DG$2*VLOOKUP(LEFT(BK36),$B$62:$C$66,2))</f>
        <v>21.289001692047378</v>
      </c>
      <c r="DH36" s="80">
        <f t="shared" ref="DH36:DH70" si="104">IF(BL36="",0,$N36*DH$2*VLOOKUP(LEFT(BL36),$B$62:$C$66,2))</f>
        <v>18.884263959390861</v>
      </c>
      <c r="DI36" s="80">
        <f t="shared" ref="DI36:DI70" si="105">IF(BM36="",0,$N36*DI$2*VLOOKUP(LEFT(BM36),$B$62:$C$66,2))</f>
        <v>22.364060913705586</v>
      </c>
      <c r="DJ36" s="80">
        <f t="shared" ref="DJ36:DJ70" si="106">IF(BN36="",0,$N36*DJ$2*VLOOKUP(LEFT(BN36),$B$62:$C$66,2))</f>
        <v>20.426125211505923</v>
      </c>
      <c r="DK36" s="80">
        <f t="shared" ref="DK36:DK70" si="107">IF(BO36="",0,$N36*DK$2*VLOOKUP(LEFT(BO36),$B$62:$C$66,2))</f>
        <v>23.410829103214891</v>
      </c>
      <c r="DL36" s="80">
        <f t="shared" ref="DL36:DL70" si="108">IF(BP36="",0,$N36*DL$2*VLOOKUP(LEFT(BP36),$B$62:$C$66,2))</f>
        <v>21.260710659898479</v>
      </c>
      <c r="DM36" s="80">
        <f t="shared" ref="DM36:DM70" si="109">IF(BQ36="",0,$N36*DM$2*VLOOKUP(LEFT(BQ36),$B$62:$C$66,2))</f>
        <v>21.388020304568528</v>
      </c>
      <c r="DN36" s="80">
        <f t="shared" ref="DN36:DN70" si="110">IF(BR36="",0,$N36*DN$2*VLOOKUP(LEFT(BR36),$B$62:$C$66,2))</f>
        <v>2051.8266111573689</v>
      </c>
      <c r="DO36" s="80">
        <f t="shared" ref="DO36:DO70" si="111">IF(BS36="",0,$N36*DO$2*VLOOKUP(LEFT(BS36),$B$62:$C$66,2))</f>
        <v>278.21401015228429</v>
      </c>
      <c r="DP36" s="80">
        <f t="shared" ref="DP36:DP70" si="112">IF(BT36="",0,$N36*DP$2*VLOOKUP(LEFT(BT36),$B$62:$C$66,2))</f>
        <v>2302.1769392173151</v>
      </c>
    </row>
    <row r="37" spans="1:120" ht="10" customHeight="1">
      <c r="A37" s="9">
        <f t="shared" si="64"/>
        <v>35</v>
      </c>
      <c r="B37" s="61">
        <v>36364</v>
      </c>
      <c r="C37" s="62">
        <v>1181747</v>
      </c>
      <c r="D37" s="29">
        <f>BI73</f>
        <v>62.210526315789473</v>
      </c>
      <c r="E37" s="62">
        <f t="shared" si="63"/>
        <v>1552</v>
      </c>
      <c r="F37" s="72">
        <f t="shared" si="1"/>
        <v>24.947546531302876</v>
      </c>
      <c r="H37" s="64"/>
      <c r="I37" s="9">
        <v>5507</v>
      </c>
      <c r="J37" s="134" t="s">
        <v>153</v>
      </c>
      <c r="K37" s="8">
        <v>1968</v>
      </c>
      <c r="L37" s="16">
        <v>192</v>
      </c>
      <c r="M37" s="16">
        <v>38</v>
      </c>
      <c r="N37" s="31">
        <f t="shared" si="65"/>
        <v>1</v>
      </c>
      <c r="O37" s="101">
        <f t="shared" si="61"/>
        <v>30638.251727370149</v>
      </c>
      <c r="P37" s="132">
        <f t="shared" si="6"/>
        <v>1.2765938219737563</v>
      </c>
      <c r="Q37" s="72">
        <f t="shared" si="7"/>
        <v>122.5530069094806</v>
      </c>
      <c r="R37" s="18">
        <f t="shared" si="8"/>
        <v>1.5931890898232477</v>
      </c>
      <c r="S37" s="18">
        <f t="shared" si="9"/>
        <v>8.7712524499147501E-2</v>
      </c>
      <c r="T37" s="16">
        <f t="shared" si="66"/>
        <v>190.52621296735461</v>
      </c>
      <c r="U37" s="16">
        <f t="shared" si="62"/>
        <v>36.406810910176752</v>
      </c>
      <c r="V37" s="16">
        <f t="shared" si="10"/>
        <v>190.52621296735461</v>
      </c>
      <c r="W37" s="16">
        <f t="shared" si="11"/>
        <v>36.406810910176752</v>
      </c>
      <c r="X37" s="16">
        <f t="shared" si="12"/>
        <v>0</v>
      </c>
      <c r="Y37" s="35">
        <f t="shared" si="13"/>
        <v>0</v>
      </c>
      <c r="Z37" s="16"/>
      <c r="AA37" s="9" t="s">
        <v>148</v>
      </c>
      <c r="AB37" s="9" t="s">
        <v>148</v>
      </c>
      <c r="AC37" s="9" t="s">
        <v>148</v>
      </c>
      <c r="AD37" s="9" t="s">
        <v>148</v>
      </c>
      <c r="AE37" s="9" t="s">
        <v>148</v>
      </c>
      <c r="AF37" s="9" t="s">
        <v>148</v>
      </c>
      <c r="AG37" s="9" t="s">
        <v>148</v>
      </c>
      <c r="AH37" s="9" t="s">
        <v>148</v>
      </c>
      <c r="AI37" s="9" t="s">
        <v>148</v>
      </c>
      <c r="AJ37" s="9" t="s">
        <v>148</v>
      </c>
      <c r="AK37" s="9" t="s">
        <v>148</v>
      </c>
      <c r="AL37" s="9" t="s">
        <v>148</v>
      </c>
      <c r="AM37" s="9" t="s">
        <v>148</v>
      </c>
      <c r="AN37" s="9" t="s">
        <v>148</v>
      </c>
      <c r="AO37" s="9" t="s">
        <v>148</v>
      </c>
      <c r="AP37" s="13" t="s">
        <v>148</v>
      </c>
      <c r="AQ37" s="13" t="s">
        <v>148</v>
      </c>
      <c r="AR37" s="13" t="s">
        <v>148</v>
      </c>
      <c r="AS37" s="13" t="s">
        <v>148</v>
      </c>
      <c r="AT37" s="9" t="s">
        <v>148</v>
      </c>
      <c r="AU37" s="9"/>
      <c r="AV37" s="9"/>
      <c r="AW37" s="9" t="s">
        <v>60</v>
      </c>
      <c r="AX37" s="9" t="s">
        <v>60</v>
      </c>
      <c r="AY37" s="9" t="s">
        <v>60</v>
      </c>
      <c r="AZ37" s="9" t="s">
        <v>60</v>
      </c>
      <c r="BA37" s="9" t="s">
        <v>60</v>
      </c>
      <c r="BB37" s="9" t="s">
        <v>60</v>
      </c>
      <c r="BC37" s="9" t="s">
        <v>60</v>
      </c>
      <c r="BD37" s="9" t="s">
        <v>60</v>
      </c>
      <c r="BE37" s="9" t="s">
        <v>60</v>
      </c>
      <c r="BF37" s="9" t="s">
        <v>60</v>
      </c>
      <c r="BG37" s="9" t="s">
        <v>60</v>
      </c>
      <c r="BH37" s="9" t="s">
        <v>60</v>
      </c>
      <c r="BI37" s="9" t="s">
        <v>60</v>
      </c>
      <c r="BJ37" s="9" t="s">
        <v>60</v>
      </c>
      <c r="BK37" s="9" t="s">
        <v>60</v>
      </c>
      <c r="BL37" s="9" t="s">
        <v>60</v>
      </c>
      <c r="BM37" s="9" t="s">
        <v>60</v>
      </c>
      <c r="BN37" s="9" t="s">
        <v>60</v>
      </c>
      <c r="BO37" s="9" t="s">
        <v>60</v>
      </c>
      <c r="BP37" s="9" t="s">
        <v>60</v>
      </c>
      <c r="BQ37" s="9" t="s">
        <v>60</v>
      </c>
      <c r="BR37" s="9" t="s">
        <v>60</v>
      </c>
      <c r="BS37" s="9" t="s">
        <v>60</v>
      </c>
      <c r="BT37" s="9" t="s">
        <v>60</v>
      </c>
      <c r="BU37" s="9"/>
      <c r="BV37" s="52">
        <f t="shared" si="14"/>
        <v>5507</v>
      </c>
      <c r="BW37" s="78">
        <f t="shared" si="67"/>
        <v>3767.5740598896045</v>
      </c>
      <c r="BX37" s="73">
        <f t="shared" si="68"/>
        <v>2286.5017440662373</v>
      </c>
      <c r="BY37" s="73">
        <f t="shared" si="69"/>
        <v>40.229174999999998</v>
      </c>
      <c r="BZ37" s="73">
        <f t="shared" si="70"/>
        <v>1022.7695420423183</v>
      </c>
      <c r="CA37" s="73">
        <f t="shared" si="71"/>
        <v>454.47494848206071</v>
      </c>
      <c r="CB37" s="73">
        <f t="shared" si="72"/>
        <v>1526.6925146473779</v>
      </c>
      <c r="CC37" s="73">
        <f t="shared" si="73"/>
        <v>5302.8949080000002</v>
      </c>
      <c r="CD37" s="73">
        <f t="shared" si="74"/>
        <v>5467.590116337059</v>
      </c>
      <c r="CE37" s="73">
        <f t="shared" si="75"/>
        <v>60.48459673258813</v>
      </c>
      <c r="CF37" s="73">
        <f t="shared" si="76"/>
        <v>37.606072131147542</v>
      </c>
      <c r="CG37" s="73">
        <f t="shared" si="77"/>
        <v>53.993902709790213</v>
      </c>
      <c r="CH37" s="73">
        <f t="shared" si="78"/>
        <v>25.238683216783215</v>
      </c>
      <c r="CI37" s="73">
        <f t="shared" si="79"/>
        <v>29.579093706293705</v>
      </c>
      <c r="CJ37" s="73">
        <f t="shared" si="80"/>
        <v>66.774000262237763</v>
      </c>
      <c r="CK37" s="73">
        <f t="shared" si="81"/>
        <v>48.508106118881123</v>
      </c>
      <c r="CL37" s="73">
        <f t="shared" si="82"/>
        <v>2331.7362718274112</v>
      </c>
      <c r="CM37" s="73">
        <f t="shared" si="83"/>
        <v>24.113391608391609</v>
      </c>
      <c r="CN37" s="73">
        <f t="shared" si="84"/>
        <v>18.398259390862943</v>
      </c>
      <c r="CO37" s="73">
        <f t="shared" si="85"/>
        <v>17.77590812182741</v>
      </c>
      <c r="CP37" s="80">
        <f t="shared" si="86"/>
        <v>1096.9719055837563</v>
      </c>
      <c r="CQ37" s="80">
        <f t="shared" si="87"/>
        <v>0</v>
      </c>
      <c r="CR37" s="80">
        <f t="shared" si="88"/>
        <v>0</v>
      </c>
      <c r="CS37" s="80">
        <f t="shared" si="89"/>
        <v>24.699565989847716</v>
      </c>
      <c r="CT37" s="80">
        <f t="shared" si="90"/>
        <v>29.756170050761423</v>
      </c>
      <c r="CU37" s="80">
        <f t="shared" si="91"/>
        <v>28.62815837563452</v>
      </c>
      <c r="CV37" s="80">
        <f t="shared" si="92"/>
        <v>29.250509644670053</v>
      </c>
      <c r="CW37" s="80">
        <f t="shared" si="93"/>
        <v>30.18403654822335</v>
      </c>
      <c r="CX37" s="80">
        <f t="shared" si="94"/>
        <v>29.406097461928933</v>
      </c>
      <c r="CY37" s="80">
        <f t="shared" si="95"/>
        <v>29.669561246840772</v>
      </c>
      <c r="CZ37" s="80">
        <f t="shared" si="96"/>
        <v>21.004355329949242</v>
      </c>
      <c r="DA37" s="80">
        <f t="shared" si="97"/>
        <v>25.671989847715739</v>
      </c>
      <c r="DB37" s="80">
        <f t="shared" si="98"/>
        <v>25.283020304568527</v>
      </c>
      <c r="DC37" s="80">
        <f t="shared" si="99"/>
        <v>21.393324873096446</v>
      </c>
      <c r="DD37" s="80">
        <f t="shared" si="100"/>
        <v>29.211612690355327</v>
      </c>
      <c r="DE37" s="80">
        <f t="shared" si="101"/>
        <v>30.18403654822335</v>
      </c>
      <c r="DF37" s="80">
        <f t="shared" si="102"/>
        <v>30.339624365482234</v>
      </c>
      <c r="DG37" s="80">
        <f t="shared" si="103"/>
        <v>29.269958121827411</v>
      </c>
      <c r="DH37" s="80">
        <f t="shared" si="104"/>
        <v>25.963717005076141</v>
      </c>
      <c r="DI37" s="80">
        <f t="shared" si="105"/>
        <v>30.748042385786803</v>
      </c>
      <c r="DJ37" s="80">
        <f t="shared" si="106"/>
        <v>28.083601015228425</v>
      </c>
      <c r="DK37" s="80">
        <f t="shared" si="107"/>
        <v>32.187229695431476</v>
      </c>
      <c r="DL37" s="80">
        <f t="shared" si="108"/>
        <v>29.231061167512692</v>
      </c>
      <c r="DM37" s="80">
        <f t="shared" si="109"/>
        <v>29.406097461928933</v>
      </c>
      <c r="DN37" s="80">
        <f t="shared" si="110"/>
        <v>2821.0284282264784</v>
      </c>
      <c r="DO37" s="80">
        <f t="shared" si="111"/>
        <v>382.51264873096449</v>
      </c>
      <c r="DP37" s="80">
        <f t="shared" si="112"/>
        <v>3165.2316804079878</v>
      </c>
    </row>
    <row r="38" spans="1:120" ht="10" customHeight="1">
      <c r="A38" s="9">
        <f t="shared" si="64"/>
        <v>36</v>
      </c>
      <c r="B38" s="61">
        <v>36365</v>
      </c>
      <c r="C38" s="62">
        <v>1183299</v>
      </c>
      <c r="D38" s="29">
        <f>BJ73</f>
        <v>62.210526315789473</v>
      </c>
      <c r="E38" s="62">
        <f t="shared" si="63"/>
        <v>1560</v>
      </c>
      <c r="F38" s="72">
        <f t="shared" si="1"/>
        <v>25.076142131979697</v>
      </c>
      <c r="H38" s="64"/>
      <c r="I38" s="9">
        <v>5509</v>
      </c>
      <c r="J38" s="134" t="s">
        <v>153</v>
      </c>
      <c r="K38" s="8">
        <v>1968</v>
      </c>
      <c r="L38" s="16">
        <v>191</v>
      </c>
      <c r="M38" s="16">
        <v>38</v>
      </c>
      <c r="N38" s="31">
        <f t="shared" si="65"/>
        <v>1</v>
      </c>
      <c r="O38" s="101">
        <f t="shared" si="61"/>
        <v>22291.599219985805</v>
      </c>
      <c r="P38" s="132">
        <f t="shared" si="6"/>
        <v>0.92881663416607518</v>
      </c>
      <c r="Q38" s="72">
        <f t="shared" si="7"/>
        <v>89.166396879943221</v>
      </c>
      <c r="R38" s="18">
        <f t="shared" si="8"/>
        <v>1.1591631594392617</v>
      </c>
      <c r="S38" s="18">
        <f t="shared" si="9"/>
        <v>6.4421330987374431E-2</v>
      </c>
      <c r="T38" s="16">
        <f t="shared" si="66"/>
        <v>189.92710672030046</v>
      </c>
      <c r="U38" s="16">
        <f t="shared" si="62"/>
        <v>36.84083684056074</v>
      </c>
      <c r="V38" s="16">
        <f t="shared" si="10"/>
        <v>189.92710672030046</v>
      </c>
      <c r="W38" s="16">
        <f t="shared" si="11"/>
        <v>36.84083684056074</v>
      </c>
      <c r="X38" s="16">
        <f t="shared" si="12"/>
        <v>0</v>
      </c>
      <c r="Y38" s="35">
        <f t="shared" si="13"/>
        <v>0</v>
      </c>
      <c r="Z38" s="16"/>
      <c r="AA38" s="9" t="s">
        <v>149</v>
      </c>
      <c r="AB38" s="9" t="s">
        <v>149</v>
      </c>
      <c r="AC38" s="9" t="s">
        <v>149</v>
      </c>
      <c r="AD38" s="9" t="s">
        <v>149</v>
      </c>
      <c r="AE38" s="9" t="s">
        <v>149</v>
      </c>
      <c r="AF38" s="9" t="s">
        <v>149</v>
      </c>
      <c r="AG38" s="9" t="s">
        <v>149</v>
      </c>
      <c r="AH38" s="9" t="s">
        <v>149</v>
      </c>
      <c r="AI38" s="9" t="s">
        <v>149</v>
      </c>
      <c r="AJ38" s="9" t="s">
        <v>149</v>
      </c>
      <c r="AK38" s="9" t="s">
        <v>149</v>
      </c>
      <c r="AL38" s="9" t="s">
        <v>149</v>
      </c>
      <c r="AM38" s="9" t="s">
        <v>149</v>
      </c>
      <c r="AN38" s="9" t="s">
        <v>149</v>
      </c>
      <c r="AO38" s="9" t="s">
        <v>149</v>
      </c>
      <c r="AP38" s="13" t="s">
        <v>149</v>
      </c>
      <c r="AQ38" s="13" t="s">
        <v>149</v>
      </c>
      <c r="AR38" s="13" t="s">
        <v>149</v>
      </c>
      <c r="AS38" s="13" t="s">
        <v>149</v>
      </c>
      <c r="AT38" s="9" t="s">
        <v>149</v>
      </c>
      <c r="AU38" s="9" t="s">
        <v>149</v>
      </c>
      <c r="AV38" s="9" t="s">
        <v>149</v>
      </c>
      <c r="AW38" s="9" t="s">
        <v>149</v>
      </c>
      <c r="AX38" s="9" t="s">
        <v>149</v>
      </c>
      <c r="AY38" s="9" t="s">
        <v>149</v>
      </c>
      <c r="AZ38" s="9" t="s">
        <v>149</v>
      </c>
      <c r="BA38" s="9" t="s">
        <v>149</v>
      </c>
      <c r="BB38" s="9" t="s">
        <v>149</v>
      </c>
      <c r="BC38" s="9"/>
      <c r="BD38" s="9" t="s">
        <v>162</v>
      </c>
      <c r="BE38" s="9" t="s">
        <v>162</v>
      </c>
      <c r="BF38" s="9" t="s">
        <v>162</v>
      </c>
      <c r="BG38" s="9" t="s">
        <v>162</v>
      </c>
      <c r="BH38" s="9" t="s">
        <v>162</v>
      </c>
      <c r="BI38" s="9" t="s">
        <v>162</v>
      </c>
      <c r="BJ38" s="9" t="s">
        <v>162</v>
      </c>
      <c r="BK38" s="9" t="s">
        <v>162</v>
      </c>
      <c r="BL38" s="9" t="s">
        <v>162</v>
      </c>
      <c r="BM38" s="9" t="s">
        <v>162</v>
      </c>
      <c r="BN38" s="9" t="s">
        <v>162</v>
      </c>
      <c r="BO38" s="9" t="s">
        <v>162</v>
      </c>
      <c r="BP38" s="9" t="s">
        <v>162</v>
      </c>
      <c r="BQ38" s="9" t="s">
        <v>162</v>
      </c>
      <c r="BR38" s="9" t="s">
        <v>162</v>
      </c>
      <c r="BS38" s="9" t="s">
        <v>162</v>
      </c>
      <c r="BT38" s="9" t="s">
        <v>162</v>
      </c>
      <c r="BU38" s="9"/>
      <c r="BV38" s="52">
        <f t="shared" si="14"/>
        <v>5509</v>
      </c>
      <c r="BW38" s="78">
        <f t="shared" si="67"/>
        <v>2740.2803311867524</v>
      </c>
      <c r="BX38" s="73">
        <f t="shared" si="68"/>
        <v>1663.0478012879487</v>
      </c>
      <c r="BY38" s="73">
        <f t="shared" si="69"/>
        <v>29.26</v>
      </c>
      <c r="BZ38" s="73">
        <f t="shared" si="70"/>
        <v>743.89387304507829</v>
      </c>
      <c r="CA38" s="73">
        <f t="shared" si="71"/>
        <v>330.55455381784731</v>
      </c>
      <c r="CB38" s="73">
        <f t="shared" si="72"/>
        <v>1110.4135985533455</v>
      </c>
      <c r="CC38" s="73">
        <f t="shared" si="73"/>
        <v>3856.9695999999999</v>
      </c>
      <c r="CD38" s="73">
        <f t="shared" si="74"/>
        <v>3976.7578331900258</v>
      </c>
      <c r="CE38" s="73">
        <f t="shared" si="75"/>
        <v>43.992433361994841</v>
      </c>
      <c r="CF38" s="73">
        <f t="shared" si="76"/>
        <v>27.352131147540984</v>
      </c>
      <c r="CG38" s="73">
        <f t="shared" si="77"/>
        <v>39.271538461538462</v>
      </c>
      <c r="CH38" s="73">
        <f t="shared" si="78"/>
        <v>18.356923076923078</v>
      </c>
      <c r="CI38" s="73">
        <f t="shared" si="79"/>
        <v>21.513846153846153</v>
      </c>
      <c r="CJ38" s="73">
        <f t="shared" si="80"/>
        <v>48.566923076923075</v>
      </c>
      <c r="CK38" s="73">
        <f t="shared" si="81"/>
        <v>35.281538461538467</v>
      </c>
      <c r="CL38" s="73">
        <f t="shared" si="82"/>
        <v>1695.9483587140439</v>
      </c>
      <c r="CM38" s="73">
        <f t="shared" si="83"/>
        <v>17.53846153846154</v>
      </c>
      <c r="CN38" s="73">
        <f t="shared" si="84"/>
        <v>13.381658206429782</v>
      </c>
      <c r="CO38" s="73">
        <f t="shared" si="85"/>
        <v>12.929001692047377</v>
      </c>
      <c r="CP38" s="80">
        <f t="shared" si="86"/>
        <v>797.86368866328269</v>
      </c>
      <c r="CQ38" s="80">
        <f t="shared" si="87"/>
        <v>8.9422527944969907</v>
      </c>
      <c r="CR38" s="80">
        <f t="shared" si="88"/>
        <v>20.030050761421322</v>
      </c>
      <c r="CS38" s="80">
        <f t="shared" si="89"/>
        <v>17.964805414551609</v>
      </c>
      <c r="CT38" s="80">
        <f t="shared" si="90"/>
        <v>21.64263959390863</v>
      </c>
      <c r="CU38" s="80">
        <f t="shared" si="91"/>
        <v>20.822199661590524</v>
      </c>
      <c r="CV38" s="80">
        <f t="shared" si="92"/>
        <v>21.274856175972928</v>
      </c>
      <c r="CW38" s="80">
        <f t="shared" si="93"/>
        <v>21.953840947546531</v>
      </c>
      <c r="CX38" s="80">
        <f t="shared" si="94"/>
        <v>21.388020304568528</v>
      </c>
      <c r="CY38" s="80">
        <f t="shared" si="95"/>
        <v>0</v>
      </c>
      <c r="CZ38" s="80">
        <f t="shared" si="96"/>
        <v>15.277157360406093</v>
      </c>
      <c r="DA38" s="80">
        <f t="shared" si="97"/>
        <v>18.672081218274112</v>
      </c>
      <c r="DB38" s="80">
        <f t="shared" si="98"/>
        <v>18.38917089678511</v>
      </c>
      <c r="DC38" s="80">
        <f t="shared" si="99"/>
        <v>15.560067681895095</v>
      </c>
      <c r="DD38" s="80">
        <f t="shared" si="100"/>
        <v>21.246565143824025</v>
      </c>
      <c r="DE38" s="80">
        <f t="shared" si="101"/>
        <v>21.953840947546531</v>
      </c>
      <c r="DF38" s="80">
        <f t="shared" si="102"/>
        <v>22.067005076142134</v>
      </c>
      <c r="DG38" s="80">
        <f t="shared" si="103"/>
        <v>21.289001692047378</v>
      </c>
      <c r="DH38" s="80">
        <f t="shared" si="104"/>
        <v>18.884263959390861</v>
      </c>
      <c r="DI38" s="80">
        <f t="shared" si="105"/>
        <v>22.364060913705586</v>
      </c>
      <c r="DJ38" s="80">
        <f t="shared" si="106"/>
        <v>20.426125211505923</v>
      </c>
      <c r="DK38" s="80">
        <f t="shared" si="107"/>
        <v>23.410829103214891</v>
      </c>
      <c r="DL38" s="80">
        <f t="shared" si="108"/>
        <v>21.260710659898479</v>
      </c>
      <c r="DM38" s="80">
        <f t="shared" si="109"/>
        <v>21.388020304568528</v>
      </c>
      <c r="DN38" s="80">
        <f t="shared" si="110"/>
        <v>2051.8266111573689</v>
      </c>
      <c r="DO38" s="80">
        <f t="shared" si="111"/>
        <v>278.21401015228429</v>
      </c>
      <c r="DP38" s="80">
        <f t="shared" si="112"/>
        <v>2302.1769392173151</v>
      </c>
    </row>
    <row r="39" spans="1:120" ht="10" customHeight="1">
      <c r="A39" s="9">
        <f t="shared" si="64"/>
        <v>37</v>
      </c>
      <c r="B39" s="61">
        <v>36368</v>
      </c>
      <c r="C39" s="62">
        <v>1184859</v>
      </c>
      <c r="D39" s="29">
        <f>BK73</f>
        <v>62.210526315789473</v>
      </c>
      <c r="E39" s="62">
        <f t="shared" si="63"/>
        <v>1505</v>
      </c>
      <c r="F39" s="72">
        <f t="shared" si="1"/>
        <v>24.192047377326567</v>
      </c>
      <c r="G39" s="64"/>
      <c r="H39" s="64"/>
      <c r="I39" s="9">
        <v>5510</v>
      </c>
      <c r="J39" s="134" t="s">
        <v>153</v>
      </c>
      <c r="K39" s="8">
        <v>1968</v>
      </c>
      <c r="L39" s="16">
        <v>191</v>
      </c>
      <c r="M39" s="16">
        <v>38</v>
      </c>
      <c r="N39" s="31">
        <f t="shared" si="65"/>
        <v>1</v>
      </c>
      <c r="O39" s="101">
        <f t="shared" si="61"/>
        <v>22848.815826226208</v>
      </c>
      <c r="P39" s="132">
        <f t="shared" si="6"/>
        <v>0.95203399275942535</v>
      </c>
      <c r="Q39" s="72">
        <f t="shared" si="7"/>
        <v>91.39526330490483</v>
      </c>
      <c r="R39" s="18">
        <f t="shared" si="8"/>
        <v>1.1881384229637628</v>
      </c>
      <c r="S39" s="18">
        <f t="shared" si="9"/>
        <v>6.599007995691096E-2</v>
      </c>
      <c r="T39" s="16">
        <f t="shared" si="66"/>
        <v>189.9003294920646</v>
      </c>
      <c r="U39" s="16">
        <f t="shared" si="62"/>
        <v>36.81186157703624</v>
      </c>
      <c r="V39" s="16">
        <f t="shared" si="10"/>
        <v>189.9003294920646</v>
      </c>
      <c r="W39" s="16">
        <f t="shared" si="11"/>
        <v>36.81186157703624</v>
      </c>
      <c r="X39" s="16">
        <f t="shared" si="12"/>
        <v>0</v>
      </c>
      <c r="Y39" s="35">
        <f t="shared" si="13"/>
        <v>0</v>
      </c>
      <c r="Z39" s="16"/>
      <c r="AA39" s="9" t="s">
        <v>150</v>
      </c>
      <c r="AB39" s="9" t="s">
        <v>150</v>
      </c>
      <c r="AC39" s="9" t="s">
        <v>150</v>
      </c>
      <c r="AD39" s="9" t="s">
        <v>142</v>
      </c>
      <c r="AE39" s="9" t="s">
        <v>141</v>
      </c>
      <c r="AF39" s="9" t="s">
        <v>46</v>
      </c>
      <c r="AG39" s="9" t="s">
        <v>46</v>
      </c>
      <c r="AH39" s="9" t="s">
        <v>46</v>
      </c>
      <c r="AI39" s="9" t="s">
        <v>46</v>
      </c>
      <c r="AJ39" s="9" t="s">
        <v>46</v>
      </c>
      <c r="AK39" s="9" t="s">
        <v>46</v>
      </c>
      <c r="AL39" s="9" t="s">
        <v>46</v>
      </c>
      <c r="AM39" s="9" t="s">
        <v>46</v>
      </c>
      <c r="AN39" s="9" t="s">
        <v>46</v>
      </c>
      <c r="AO39" s="9" t="s">
        <v>46</v>
      </c>
      <c r="AP39" s="13" t="s">
        <v>46</v>
      </c>
      <c r="AQ39" s="13" t="s">
        <v>46</v>
      </c>
      <c r="AR39" s="13" t="s">
        <v>46</v>
      </c>
      <c r="AS39" s="13" t="s">
        <v>46</v>
      </c>
      <c r="AT39" s="9" t="s">
        <v>46</v>
      </c>
      <c r="AU39" s="9" t="s">
        <v>46</v>
      </c>
      <c r="AV39" s="9" t="s">
        <v>46</v>
      </c>
      <c r="AW39" s="9" t="s">
        <v>46</v>
      </c>
      <c r="AX39" s="9" t="s">
        <v>46</v>
      </c>
      <c r="AY39" s="9" t="s">
        <v>46</v>
      </c>
      <c r="AZ39" s="9" t="s">
        <v>46</v>
      </c>
      <c r="BA39" s="9" t="s">
        <v>46</v>
      </c>
      <c r="BB39" s="9" t="s">
        <v>46</v>
      </c>
      <c r="BC39" s="9" t="s">
        <v>46</v>
      </c>
      <c r="BD39" s="9" t="s">
        <v>46</v>
      </c>
      <c r="BE39" s="9" t="s">
        <v>46</v>
      </c>
      <c r="BF39" s="9" t="s">
        <v>46</v>
      </c>
      <c r="BG39" s="9" t="s">
        <v>46</v>
      </c>
      <c r="BH39" s="9" t="s">
        <v>46</v>
      </c>
      <c r="BI39" s="9" t="s">
        <v>46</v>
      </c>
      <c r="BJ39" s="9" t="s">
        <v>46</v>
      </c>
      <c r="BK39" s="9" t="s">
        <v>46</v>
      </c>
      <c r="BL39" s="9" t="s">
        <v>46</v>
      </c>
      <c r="BM39" s="9" t="s">
        <v>46</v>
      </c>
      <c r="BN39" s="9" t="s">
        <v>46</v>
      </c>
      <c r="BO39" s="9" t="s">
        <v>46</v>
      </c>
      <c r="BP39" s="9" t="s">
        <v>46</v>
      </c>
      <c r="BQ39" s="9" t="s">
        <v>46</v>
      </c>
      <c r="BR39" s="9" t="s">
        <v>46</v>
      </c>
      <c r="BS39" s="9" t="s">
        <v>46</v>
      </c>
      <c r="BT39" s="9" t="s">
        <v>46</v>
      </c>
      <c r="BU39" s="9"/>
      <c r="BV39" s="52">
        <f t="shared" si="14"/>
        <v>5510</v>
      </c>
      <c r="BW39" s="78">
        <f t="shared" si="67"/>
        <v>2740.2803311867524</v>
      </c>
      <c r="BX39" s="73">
        <f t="shared" si="68"/>
        <v>1663.0478012879487</v>
      </c>
      <c r="BY39" s="73">
        <f t="shared" si="69"/>
        <v>29.26</v>
      </c>
      <c r="BZ39" s="73">
        <f t="shared" si="70"/>
        <v>1114.7418754369826</v>
      </c>
      <c r="CA39" s="73">
        <f t="shared" si="71"/>
        <v>495.34351149954</v>
      </c>
      <c r="CB39" s="73">
        <f t="shared" si="72"/>
        <v>1110.4135985533455</v>
      </c>
      <c r="CC39" s="73">
        <f t="shared" si="73"/>
        <v>3856.9695999999999</v>
      </c>
      <c r="CD39" s="73">
        <f t="shared" si="74"/>
        <v>3976.7578331900258</v>
      </c>
      <c r="CE39" s="73">
        <f t="shared" si="75"/>
        <v>43.992433361994841</v>
      </c>
      <c r="CF39" s="73">
        <f t="shared" si="76"/>
        <v>27.352131147540984</v>
      </c>
      <c r="CG39" s="73">
        <f t="shared" si="77"/>
        <v>39.271538461538462</v>
      </c>
      <c r="CH39" s="73">
        <f t="shared" si="78"/>
        <v>18.356923076923078</v>
      </c>
      <c r="CI39" s="73">
        <f t="shared" si="79"/>
        <v>21.513846153846153</v>
      </c>
      <c r="CJ39" s="73">
        <f t="shared" si="80"/>
        <v>48.566923076923075</v>
      </c>
      <c r="CK39" s="73">
        <f t="shared" si="81"/>
        <v>35.281538461538467</v>
      </c>
      <c r="CL39" s="73">
        <f t="shared" si="82"/>
        <v>1695.9483587140439</v>
      </c>
      <c r="CM39" s="73">
        <f t="shared" si="83"/>
        <v>17.53846153846154</v>
      </c>
      <c r="CN39" s="73">
        <f t="shared" si="84"/>
        <v>13.381658206429782</v>
      </c>
      <c r="CO39" s="73">
        <f t="shared" si="85"/>
        <v>12.929001692047377</v>
      </c>
      <c r="CP39" s="80">
        <f t="shared" si="86"/>
        <v>797.86368866328269</v>
      </c>
      <c r="CQ39" s="80">
        <f t="shared" si="87"/>
        <v>8.9422527944969907</v>
      </c>
      <c r="CR39" s="80">
        <f t="shared" si="88"/>
        <v>20.030050761421322</v>
      </c>
      <c r="CS39" s="80">
        <f t="shared" si="89"/>
        <v>17.964805414551609</v>
      </c>
      <c r="CT39" s="80">
        <f t="shared" si="90"/>
        <v>21.64263959390863</v>
      </c>
      <c r="CU39" s="80">
        <f t="shared" si="91"/>
        <v>20.822199661590524</v>
      </c>
      <c r="CV39" s="80">
        <f t="shared" si="92"/>
        <v>21.274856175972928</v>
      </c>
      <c r="CW39" s="80">
        <f t="shared" si="93"/>
        <v>21.953840947546531</v>
      </c>
      <c r="CX39" s="80">
        <f t="shared" si="94"/>
        <v>21.388020304568528</v>
      </c>
      <c r="CY39" s="80">
        <f t="shared" si="95"/>
        <v>21.579646166807077</v>
      </c>
      <c r="CZ39" s="80">
        <f t="shared" si="96"/>
        <v>15.277157360406093</v>
      </c>
      <c r="DA39" s="80">
        <f t="shared" si="97"/>
        <v>18.672081218274112</v>
      </c>
      <c r="DB39" s="80">
        <f t="shared" si="98"/>
        <v>18.38917089678511</v>
      </c>
      <c r="DC39" s="80">
        <f t="shared" si="99"/>
        <v>15.560067681895095</v>
      </c>
      <c r="DD39" s="80">
        <f t="shared" si="100"/>
        <v>21.246565143824025</v>
      </c>
      <c r="DE39" s="80">
        <f t="shared" si="101"/>
        <v>21.953840947546531</v>
      </c>
      <c r="DF39" s="80">
        <f t="shared" si="102"/>
        <v>22.067005076142134</v>
      </c>
      <c r="DG39" s="80">
        <f t="shared" si="103"/>
        <v>21.289001692047378</v>
      </c>
      <c r="DH39" s="80">
        <f t="shared" si="104"/>
        <v>18.884263959390861</v>
      </c>
      <c r="DI39" s="80">
        <f t="shared" si="105"/>
        <v>22.364060913705586</v>
      </c>
      <c r="DJ39" s="80">
        <f t="shared" si="106"/>
        <v>20.426125211505923</v>
      </c>
      <c r="DK39" s="80">
        <f t="shared" si="107"/>
        <v>23.410829103214891</v>
      </c>
      <c r="DL39" s="80">
        <f t="shared" si="108"/>
        <v>21.260710659898479</v>
      </c>
      <c r="DM39" s="80">
        <f t="shared" si="109"/>
        <v>21.388020304568528</v>
      </c>
      <c r="DN39" s="80">
        <f t="shared" si="110"/>
        <v>2051.8266111573689</v>
      </c>
      <c r="DO39" s="80">
        <f t="shared" si="111"/>
        <v>278.21401015228429</v>
      </c>
      <c r="DP39" s="80">
        <f t="shared" si="112"/>
        <v>2302.1769392173151</v>
      </c>
    </row>
    <row r="40" spans="1:120" ht="10" customHeight="1">
      <c r="A40" s="9">
        <f t="shared" si="64"/>
        <v>38</v>
      </c>
      <c r="B40" s="61">
        <v>36369</v>
      </c>
      <c r="C40" s="62">
        <v>1186364</v>
      </c>
      <c r="D40" s="29">
        <f>BL73</f>
        <v>62.210526315789473</v>
      </c>
      <c r="E40" s="62">
        <f t="shared" si="63"/>
        <v>1335</v>
      </c>
      <c r="F40" s="72">
        <f t="shared" si="1"/>
        <v>21.459390862944161</v>
      </c>
      <c r="G40" s="64"/>
      <c r="H40" s="64"/>
      <c r="I40" s="9">
        <v>5511</v>
      </c>
      <c r="J40" s="134" t="s">
        <v>153</v>
      </c>
      <c r="K40" s="8">
        <v>1968</v>
      </c>
      <c r="L40" s="16">
        <v>191</v>
      </c>
      <c r="M40" s="16">
        <v>38</v>
      </c>
      <c r="N40" s="31">
        <f t="shared" si="65"/>
        <v>1</v>
      </c>
      <c r="O40" s="101">
        <f t="shared" si="61"/>
        <v>23086.305827432308</v>
      </c>
      <c r="P40" s="132">
        <f t="shared" si="6"/>
        <v>0.9619294094763462</v>
      </c>
      <c r="Q40" s="72">
        <f t="shared" si="7"/>
        <v>92.345223309729235</v>
      </c>
      <c r="R40" s="18">
        <f t="shared" si="8"/>
        <v>1.2004879030264799</v>
      </c>
      <c r="S40" s="18">
        <f t="shared" si="9"/>
        <v>6.665808732487942E-2</v>
      </c>
      <c r="T40" s="16">
        <f t="shared" si="66"/>
        <v>189.8889174370421</v>
      </c>
      <c r="U40" s="16">
        <f t="shared" si="62"/>
        <v>36.799512096973523</v>
      </c>
      <c r="V40" s="16">
        <f t="shared" si="10"/>
        <v>189.8889174370421</v>
      </c>
      <c r="W40" s="16">
        <f t="shared" si="11"/>
        <v>36.799512096973523</v>
      </c>
      <c r="X40" s="16">
        <f t="shared" si="12"/>
        <v>0</v>
      </c>
      <c r="Y40" s="35">
        <f t="shared" si="13"/>
        <v>0</v>
      </c>
      <c r="Z40" s="16"/>
      <c r="AA40" s="9" t="s">
        <v>146</v>
      </c>
      <c r="AB40" s="9" t="s">
        <v>141</v>
      </c>
      <c r="AC40" s="9" t="s">
        <v>141</v>
      </c>
      <c r="AD40" s="9" t="s">
        <v>150</v>
      </c>
      <c r="AE40" s="9" t="s">
        <v>150</v>
      </c>
      <c r="AF40" s="9" t="s">
        <v>150</v>
      </c>
      <c r="AG40" s="9" t="s">
        <v>150</v>
      </c>
      <c r="AH40" s="9" t="s">
        <v>150</v>
      </c>
      <c r="AI40" s="9" t="s">
        <v>150</v>
      </c>
      <c r="AJ40" s="9" t="s">
        <v>150</v>
      </c>
      <c r="AK40" s="9" t="s">
        <v>150</v>
      </c>
      <c r="AL40" s="9" t="s">
        <v>150</v>
      </c>
      <c r="AM40" s="9" t="s">
        <v>150</v>
      </c>
      <c r="AN40" s="9" t="s">
        <v>150</v>
      </c>
      <c r="AO40" s="9" t="s">
        <v>150</v>
      </c>
      <c r="AP40" s="13" t="s">
        <v>150</v>
      </c>
      <c r="AQ40" s="13" t="s">
        <v>150</v>
      </c>
      <c r="AR40" s="13" t="s">
        <v>150</v>
      </c>
      <c r="AS40" s="13" t="s">
        <v>150</v>
      </c>
      <c r="AT40" s="9" t="s">
        <v>150</v>
      </c>
      <c r="AU40" s="9" t="s">
        <v>150</v>
      </c>
      <c r="AV40" s="9" t="s">
        <v>150</v>
      </c>
      <c r="AW40" s="9" t="s">
        <v>150</v>
      </c>
      <c r="AX40" s="9" t="s">
        <v>150</v>
      </c>
      <c r="AY40" s="9" t="s">
        <v>150</v>
      </c>
      <c r="AZ40" s="9" t="s">
        <v>150</v>
      </c>
      <c r="BA40" s="9" t="s">
        <v>150</v>
      </c>
      <c r="BB40" s="9" t="s">
        <v>150</v>
      </c>
      <c r="BC40" s="9" t="s">
        <v>150</v>
      </c>
      <c r="BD40" s="9" t="s">
        <v>150</v>
      </c>
      <c r="BE40" s="9"/>
      <c r="BF40" s="9" t="s">
        <v>47</v>
      </c>
      <c r="BG40" s="9" t="s">
        <v>47</v>
      </c>
      <c r="BH40" s="9" t="s">
        <v>47</v>
      </c>
      <c r="BI40" s="9" t="s">
        <v>47</v>
      </c>
      <c r="BJ40" s="9" t="s">
        <v>47</v>
      </c>
      <c r="BK40" s="9" t="s">
        <v>47</v>
      </c>
      <c r="BL40" s="9" t="s">
        <v>47</v>
      </c>
      <c r="BM40" s="9" t="s">
        <v>47</v>
      </c>
      <c r="BN40" s="9" t="s">
        <v>47</v>
      </c>
      <c r="BO40" s="9" t="s">
        <v>47</v>
      </c>
      <c r="BP40" s="9" t="s">
        <v>47</v>
      </c>
      <c r="BQ40" s="9" t="s">
        <v>47</v>
      </c>
      <c r="BR40" s="9" t="s">
        <v>47</v>
      </c>
      <c r="BS40" s="9" t="s">
        <v>47</v>
      </c>
      <c r="BT40" s="9" t="s">
        <v>47</v>
      </c>
      <c r="BU40" s="9"/>
      <c r="BV40" s="52">
        <f t="shared" si="14"/>
        <v>5511</v>
      </c>
      <c r="BW40" s="78">
        <f t="shared" si="67"/>
        <v>2740.2803311867524</v>
      </c>
      <c r="BX40" s="73">
        <f t="shared" si="68"/>
        <v>2492.1149267709293</v>
      </c>
      <c r="BY40" s="73">
        <f t="shared" si="69"/>
        <v>43.846775000000001</v>
      </c>
      <c r="BZ40" s="73">
        <f t="shared" si="70"/>
        <v>743.89387304507829</v>
      </c>
      <c r="CA40" s="73">
        <f t="shared" si="71"/>
        <v>330.55455381784731</v>
      </c>
      <c r="CB40" s="73">
        <f t="shared" si="72"/>
        <v>1110.4135985533455</v>
      </c>
      <c r="CC40" s="73">
        <f t="shared" si="73"/>
        <v>3856.9695999999999</v>
      </c>
      <c r="CD40" s="73">
        <f t="shared" si="74"/>
        <v>3976.7578331900258</v>
      </c>
      <c r="CE40" s="73">
        <f t="shared" si="75"/>
        <v>43.992433361994841</v>
      </c>
      <c r="CF40" s="73">
        <f t="shared" si="76"/>
        <v>27.352131147540984</v>
      </c>
      <c r="CG40" s="73">
        <f t="shared" si="77"/>
        <v>39.271538461538462</v>
      </c>
      <c r="CH40" s="73">
        <f t="shared" si="78"/>
        <v>18.356923076923078</v>
      </c>
      <c r="CI40" s="73">
        <f t="shared" si="79"/>
        <v>21.513846153846153</v>
      </c>
      <c r="CJ40" s="73">
        <f t="shared" si="80"/>
        <v>48.566923076923075</v>
      </c>
      <c r="CK40" s="73">
        <f t="shared" si="81"/>
        <v>35.281538461538467</v>
      </c>
      <c r="CL40" s="73">
        <f t="shared" si="82"/>
        <v>1695.9483587140439</v>
      </c>
      <c r="CM40" s="73">
        <f t="shared" si="83"/>
        <v>17.53846153846154</v>
      </c>
      <c r="CN40" s="73">
        <f t="shared" si="84"/>
        <v>13.381658206429782</v>
      </c>
      <c r="CO40" s="73">
        <f t="shared" si="85"/>
        <v>12.929001692047377</v>
      </c>
      <c r="CP40" s="80">
        <f t="shared" si="86"/>
        <v>797.86368866328269</v>
      </c>
      <c r="CQ40" s="80">
        <f t="shared" si="87"/>
        <v>8.9422527944969907</v>
      </c>
      <c r="CR40" s="80">
        <f t="shared" si="88"/>
        <v>20.030050761421322</v>
      </c>
      <c r="CS40" s="80">
        <f t="shared" si="89"/>
        <v>17.964805414551609</v>
      </c>
      <c r="CT40" s="80">
        <f t="shared" si="90"/>
        <v>21.64263959390863</v>
      </c>
      <c r="CU40" s="80">
        <f t="shared" si="91"/>
        <v>20.822199661590524</v>
      </c>
      <c r="CV40" s="80">
        <f t="shared" si="92"/>
        <v>21.274856175972928</v>
      </c>
      <c r="CW40" s="80">
        <f t="shared" si="93"/>
        <v>21.953840947546531</v>
      </c>
      <c r="CX40" s="80">
        <f t="shared" si="94"/>
        <v>21.388020304568528</v>
      </c>
      <c r="CY40" s="80">
        <f t="shared" si="95"/>
        <v>21.579646166807077</v>
      </c>
      <c r="CZ40" s="80">
        <f t="shared" si="96"/>
        <v>15.277157360406093</v>
      </c>
      <c r="DA40" s="80">
        <f t="shared" si="97"/>
        <v>0</v>
      </c>
      <c r="DB40" s="80">
        <f t="shared" si="98"/>
        <v>18.193785956006767</v>
      </c>
      <c r="DC40" s="80">
        <f t="shared" si="99"/>
        <v>15.39474196277496</v>
      </c>
      <c r="DD40" s="80">
        <f t="shared" si="100"/>
        <v>21.020820389170897</v>
      </c>
      <c r="DE40" s="80">
        <f t="shared" si="101"/>
        <v>21.720581387478852</v>
      </c>
      <c r="DF40" s="80">
        <f t="shared" si="102"/>
        <v>21.832543147208124</v>
      </c>
      <c r="DG40" s="80">
        <f t="shared" si="103"/>
        <v>21.062806049069376</v>
      </c>
      <c r="DH40" s="80">
        <f t="shared" si="104"/>
        <v>18.683618654822336</v>
      </c>
      <c r="DI40" s="80">
        <f t="shared" si="105"/>
        <v>22.126442766497465</v>
      </c>
      <c r="DJ40" s="80">
        <f t="shared" si="106"/>
        <v>20.209097631133673</v>
      </c>
      <c r="DK40" s="80">
        <f t="shared" si="107"/>
        <v>23.162089043993234</v>
      </c>
      <c r="DL40" s="80">
        <f t="shared" si="108"/>
        <v>21.034815609137059</v>
      </c>
      <c r="DM40" s="80">
        <f t="shared" si="109"/>
        <v>21.16077258883249</v>
      </c>
      <c r="DN40" s="80">
        <f t="shared" si="110"/>
        <v>2030.025953413822</v>
      </c>
      <c r="DO40" s="80">
        <f t="shared" si="111"/>
        <v>275.2579862944163</v>
      </c>
      <c r="DP40" s="80">
        <f t="shared" si="112"/>
        <v>2277.7163092381311</v>
      </c>
    </row>
    <row r="41" spans="1:120" ht="10" customHeight="1">
      <c r="A41" s="9">
        <f t="shared" si="64"/>
        <v>39</v>
      </c>
      <c r="B41" s="61">
        <v>36370</v>
      </c>
      <c r="C41" s="62">
        <v>1187699</v>
      </c>
      <c r="D41" s="29">
        <f>BM73</f>
        <v>62.210526315789473</v>
      </c>
      <c r="E41" s="62">
        <f t="shared" si="63"/>
        <v>1581</v>
      </c>
      <c r="F41" s="72">
        <f t="shared" si="1"/>
        <v>25.413705583756347</v>
      </c>
      <c r="G41" s="64"/>
      <c r="H41" s="64"/>
      <c r="I41" s="9">
        <v>5513</v>
      </c>
      <c r="J41" s="134" t="s">
        <v>153</v>
      </c>
      <c r="K41" s="8">
        <v>1968</v>
      </c>
      <c r="L41" s="16">
        <v>191</v>
      </c>
      <c r="M41" s="16">
        <v>38</v>
      </c>
      <c r="N41" s="31">
        <f t="shared" si="65"/>
        <v>1</v>
      </c>
      <c r="O41" s="101">
        <f t="shared" si="61"/>
        <v>22675.211588674476</v>
      </c>
      <c r="P41" s="132">
        <f t="shared" si="6"/>
        <v>0.94480048286143647</v>
      </c>
      <c r="Q41" s="72">
        <f t="shared" si="7"/>
        <v>90.700846354697902</v>
      </c>
      <c r="R41" s="18">
        <f t="shared" si="8"/>
        <v>1.1791110026110727</v>
      </c>
      <c r="S41" s="18">
        <f t="shared" si="9"/>
        <v>6.5501540356023305E-2</v>
      </c>
      <c r="T41" s="16">
        <f t="shared" si="66"/>
        <v>189.90867188737235</v>
      </c>
      <c r="U41" s="16">
        <f t="shared" si="62"/>
        <v>36.820888997388927</v>
      </c>
      <c r="V41" s="16">
        <f t="shared" si="10"/>
        <v>189.90867188737235</v>
      </c>
      <c r="W41" s="16">
        <f t="shared" si="11"/>
        <v>36.820888997388927</v>
      </c>
      <c r="X41" s="16">
        <f t="shared" si="12"/>
        <v>0</v>
      </c>
      <c r="Y41" s="35">
        <f t="shared" si="13"/>
        <v>0</v>
      </c>
      <c r="Z41" s="16"/>
      <c r="AA41" s="9" t="s">
        <v>151</v>
      </c>
      <c r="AB41" s="9" t="s">
        <v>151</v>
      </c>
      <c r="AC41" s="9" t="s">
        <v>151</v>
      </c>
      <c r="AD41" s="9" t="s">
        <v>151</v>
      </c>
      <c r="AE41" s="9" t="s">
        <v>151</v>
      </c>
      <c r="AF41" s="9" t="s">
        <v>151</v>
      </c>
      <c r="AG41" s="9" t="s">
        <v>151</v>
      </c>
      <c r="AH41" s="9" t="s">
        <v>151</v>
      </c>
      <c r="AI41" s="9" t="s">
        <v>151</v>
      </c>
      <c r="AJ41" s="9" t="s">
        <v>151</v>
      </c>
      <c r="AK41" s="9" t="s">
        <v>151</v>
      </c>
      <c r="AL41" s="9" t="s">
        <v>151</v>
      </c>
      <c r="AM41" s="9" t="s">
        <v>151</v>
      </c>
      <c r="AN41" s="9" t="s">
        <v>151</v>
      </c>
      <c r="AO41" s="9" t="s">
        <v>151</v>
      </c>
      <c r="AP41" s="13" t="s">
        <v>151</v>
      </c>
      <c r="AQ41" s="13" t="s">
        <v>151</v>
      </c>
      <c r="AR41" s="13" t="s">
        <v>151</v>
      </c>
      <c r="AS41" s="13" t="s">
        <v>151</v>
      </c>
      <c r="AT41" s="9" t="s">
        <v>151</v>
      </c>
      <c r="AU41" s="9" t="s">
        <v>151</v>
      </c>
      <c r="AV41" s="9" t="s">
        <v>151</v>
      </c>
      <c r="AW41" s="9" t="s">
        <v>151</v>
      </c>
      <c r="AX41" s="9" t="s">
        <v>151</v>
      </c>
      <c r="AY41" s="9" t="s">
        <v>151</v>
      </c>
      <c r="AZ41" s="9" t="s">
        <v>151</v>
      </c>
      <c r="BA41" s="9" t="s">
        <v>151</v>
      </c>
      <c r="BB41" s="9" t="s">
        <v>151</v>
      </c>
      <c r="BC41" s="9" t="s">
        <v>151</v>
      </c>
      <c r="BD41" s="9" t="s">
        <v>151</v>
      </c>
      <c r="BE41" s="9" t="s">
        <v>151</v>
      </c>
      <c r="BF41" s="9" t="s">
        <v>151</v>
      </c>
      <c r="BG41" s="9" t="s">
        <v>151</v>
      </c>
      <c r="BH41" s="9"/>
      <c r="BI41" s="9" t="s">
        <v>155</v>
      </c>
      <c r="BJ41" s="9" t="s">
        <v>155</v>
      </c>
      <c r="BK41" s="9" t="s">
        <v>155</v>
      </c>
      <c r="BL41" s="9" t="s">
        <v>155</v>
      </c>
      <c r="BM41" s="9" t="s">
        <v>155</v>
      </c>
      <c r="BN41" s="9" t="s">
        <v>155</v>
      </c>
      <c r="BO41" s="9" t="s">
        <v>155</v>
      </c>
      <c r="BP41" s="9" t="s">
        <v>155</v>
      </c>
      <c r="BQ41" s="9" t="s">
        <v>155</v>
      </c>
      <c r="BR41" s="9" t="s">
        <v>155</v>
      </c>
      <c r="BS41" s="9" t="s">
        <v>155</v>
      </c>
      <c r="BT41" s="9" t="s">
        <v>155</v>
      </c>
      <c r="BU41" s="9"/>
      <c r="BV41" s="52">
        <f t="shared" si="14"/>
        <v>5513</v>
      </c>
      <c r="BW41" s="78">
        <f t="shared" si="67"/>
        <v>2740.2803311867524</v>
      </c>
      <c r="BX41" s="73">
        <f t="shared" si="68"/>
        <v>1663.0478012879487</v>
      </c>
      <c r="BY41" s="73">
        <f t="shared" si="69"/>
        <v>29.26</v>
      </c>
      <c r="BZ41" s="73">
        <f t="shared" si="70"/>
        <v>743.89387304507829</v>
      </c>
      <c r="CA41" s="73">
        <f t="shared" si="71"/>
        <v>330.55455381784731</v>
      </c>
      <c r="CB41" s="73">
        <f t="shared" si="72"/>
        <v>1110.4135985533455</v>
      </c>
      <c r="CC41" s="73">
        <f t="shared" si="73"/>
        <v>3856.9695999999999</v>
      </c>
      <c r="CD41" s="73">
        <f t="shared" si="74"/>
        <v>3976.7578331900258</v>
      </c>
      <c r="CE41" s="73">
        <f t="shared" si="75"/>
        <v>43.992433361994841</v>
      </c>
      <c r="CF41" s="73">
        <f t="shared" si="76"/>
        <v>27.352131147540984</v>
      </c>
      <c r="CG41" s="73">
        <f t="shared" si="77"/>
        <v>39.271538461538462</v>
      </c>
      <c r="CH41" s="73">
        <f t="shared" si="78"/>
        <v>18.356923076923078</v>
      </c>
      <c r="CI41" s="73">
        <f t="shared" si="79"/>
        <v>21.513846153846153</v>
      </c>
      <c r="CJ41" s="73">
        <f t="shared" si="80"/>
        <v>48.566923076923075</v>
      </c>
      <c r="CK41" s="73">
        <f t="shared" si="81"/>
        <v>35.281538461538467</v>
      </c>
      <c r="CL41" s="73">
        <f t="shared" si="82"/>
        <v>1695.9483587140439</v>
      </c>
      <c r="CM41" s="73">
        <f t="shared" si="83"/>
        <v>17.53846153846154</v>
      </c>
      <c r="CN41" s="73">
        <f t="shared" si="84"/>
        <v>13.381658206429782</v>
      </c>
      <c r="CO41" s="73">
        <f t="shared" si="85"/>
        <v>12.929001692047377</v>
      </c>
      <c r="CP41" s="80">
        <f t="shared" si="86"/>
        <v>797.86368866328269</v>
      </c>
      <c r="CQ41" s="80">
        <f t="shared" si="87"/>
        <v>8.9422527944969907</v>
      </c>
      <c r="CR41" s="80">
        <f t="shared" si="88"/>
        <v>20.030050761421322</v>
      </c>
      <c r="CS41" s="80">
        <f t="shared" si="89"/>
        <v>17.964805414551609</v>
      </c>
      <c r="CT41" s="80">
        <f t="shared" si="90"/>
        <v>21.64263959390863</v>
      </c>
      <c r="CU41" s="80">
        <f t="shared" si="91"/>
        <v>20.822199661590524</v>
      </c>
      <c r="CV41" s="80">
        <f t="shared" si="92"/>
        <v>21.274856175972928</v>
      </c>
      <c r="CW41" s="80">
        <f t="shared" si="93"/>
        <v>21.953840947546531</v>
      </c>
      <c r="CX41" s="80">
        <f t="shared" si="94"/>
        <v>21.388020304568528</v>
      </c>
      <c r="CY41" s="80">
        <f t="shared" si="95"/>
        <v>21.579646166807077</v>
      </c>
      <c r="CZ41" s="80">
        <f t="shared" si="96"/>
        <v>15.277157360406093</v>
      </c>
      <c r="DA41" s="80">
        <f t="shared" si="97"/>
        <v>18.672081218274112</v>
      </c>
      <c r="DB41" s="80">
        <f t="shared" si="98"/>
        <v>18.38917089678511</v>
      </c>
      <c r="DC41" s="80">
        <f t="shared" si="99"/>
        <v>15.560067681895095</v>
      </c>
      <c r="DD41" s="80">
        <f t="shared" si="100"/>
        <v>0</v>
      </c>
      <c r="DE41" s="80">
        <f t="shared" si="101"/>
        <v>23.697674450084602</v>
      </c>
      <c r="DF41" s="80">
        <f t="shared" si="102"/>
        <v>23.819827411167513</v>
      </c>
      <c r="DG41" s="80">
        <f t="shared" si="103"/>
        <v>22.980025803722505</v>
      </c>
      <c r="DH41" s="80">
        <f t="shared" si="104"/>
        <v>20.384275380710658</v>
      </c>
      <c r="DI41" s="80">
        <f t="shared" si="105"/>
        <v>24.140478934010154</v>
      </c>
      <c r="DJ41" s="80">
        <f t="shared" si="106"/>
        <v>22.048609475465312</v>
      </c>
      <c r="DK41" s="80">
        <f t="shared" si="107"/>
        <v>25.270393824027074</v>
      </c>
      <c r="DL41" s="80">
        <f t="shared" si="108"/>
        <v>22.949487563451779</v>
      </c>
      <c r="DM41" s="80">
        <f t="shared" si="109"/>
        <v>23.086909644670051</v>
      </c>
      <c r="DN41" s="80">
        <f t="shared" si="110"/>
        <v>2214.8069294754373</v>
      </c>
      <c r="DO41" s="80">
        <f t="shared" si="111"/>
        <v>300.31305482233506</v>
      </c>
      <c r="DP41" s="80">
        <f t="shared" si="112"/>
        <v>2485.0430392755993</v>
      </c>
    </row>
    <row r="42" spans="1:120" ht="10" customHeight="1">
      <c r="A42" s="9">
        <f t="shared" si="64"/>
        <v>40</v>
      </c>
      <c r="B42" s="61">
        <v>36372</v>
      </c>
      <c r="C42" s="62">
        <v>1189280</v>
      </c>
      <c r="D42" s="29">
        <f>BN73</f>
        <v>62.210526315789473</v>
      </c>
      <c r="E42" s="62">
        <f t="shared" si="63"/>
        <v>1444</v>
      </c>
      <c r="F42" s="72">
        <f t="shared" si="1"/>
        <v>23.21150592216582</v>
      </c>
      <c r="G42" s="64"/>
      <c r="H42" s="64"/>
      <c r="I42" s="9">
        <v>5514</v>
      </c>
      <c r="J42" s="134" t="s">
        <v>153</v>
      </c>
      <c r="K42" s="8">
        <v>1968</v>
      </c>
      <c r="L42" s="16">
        <v>191</v>
      </c>
      <c r="M42" s="16">
        <v>38</v>
      </c>
      <c r="N42" s="31">
        <f t="shared" si="65"/>
        <v>1</v>
      </c>
      <c r="O42" s="101">
        <f t="shared" si="61"/>
        <v>25474.374665514846</v>
      </c>
      <c r="P42" s="132">
        <f t="shared" si="6"/>
        <v>1.0614322777297853</v>
      </c>
      <c r="Q42" s="72">
        <f t="shared" si="7"/>
        <v>101.89749866205939</v>
      </c>
      <c r="R42" s="18">
        <f t="shared" si="8"/>
        <v>1.3246674826067719</v>
      </c>
      <c r="S42" s="18">
        <f t="shared" si="9"/>
        <v>7.3355135032927024E-2</v>
      </c>
      <c r="T42" s="16">
        <f t="shared" si="66"/>
        <v>189.77418415509919</v>
      </c>
      <c r="U42" s="16">
        <f t="shared" si="62"/>
        <v>36.67533251739323</v>
      </c>
      <c r="V42" s="16">
        <f t="shared" si="10"/>
        <v>189.77418415509919</v>
      </c>
      <c r="W42" s="16">
        <f t="shared" si="11"/>
        <v>36.67533251739323</v>
      </c>
      <c r="X42" s="16">
        <f t="shared" si="12"/>
        <v>0</v>
      </c>
      <c r="Y42" s="35">
        <f t="shared" si="13"/>
        <v>0</v>
      </c>
      <c r="Z42" s="16"/>
      <c r="AA42" s="9" t="s">
        <v>152</v>
      </c>
      <c r="AB42" s="9" t="s">
        <v>152</v>
      </c>
      <c r="AC42" s="9" t="s">
        <v>152</v>
      </c>
      <c r="AD42" s="9" t="s">
        <v>152</v>
      </c>
      <c r="AE42" s="9" t="s">
        <v>152</v>
      </c>
      <c r="AF42" s="9" t="s">
        <v>152</v>
      </c>
      <c r="AG42" s="9" t="s">
        <v>152</v>
      </c>
      <c r="AH42" s="9" t="s">
        <v>152</v>
      </c>
      <c r="AI42" s="9" t="s">
        <v>152</v>
      </c>
      <c r="AJ42" s="9" t="s">
        <v>152</v>
      </c>
      <c r="AK42" s="9" t="s">
        <v>152</v>
      </c>
      <c r="AL42" s="9" t="s">
        <v>152</v>
      </c>
      <c r="AM42" s="9" t="s">
        <v>152</v>
      </c>
      <c r="AN42" s="9" t="s">
        <v>152</v>
      </c>
      <c r="AO42" s="9" t="s">
        <v>152</v>
      </c>
      <c r="AP42" s="13" t="s">
        <v>152</v>
      </c>
      <c r="AQ42" s="13" t="s">
        <v>152</v>
      </c>
      <c r="AR42" s="13" t="s">
        <v>152</v>
      </c>
      <c r="AS42" s="13" t="s">
        <v>152</v>
      </c>
      <c r="AT42" s="9" t="s">
        <v>152</v>
      </c>
      <c r="AU42" s="9" t="s">
        <v>152</v>
      </c>
      <c r="AV42" s="9" t="s">
        <v>152</v>
      </c>
      <c r="AW42" s="9" t="s">
        <v>152</v>
      </c>
      <c r="AX42" s="9" t="s">
        <v>152</v>
      </c>
      <c r="AY42" s="9" t="s">
        <v>152</v>
      </c>
      <c r="AZ42" s="9" t="s">
        <v>152</v>
      </c>
      <c r="BA42" s="9" t="s">
        <v>152</v>
      </c>
      <c r="BB42" s="9" t="s">
        <v>152</v>
      </c>
      <c r="BC42" s="9" t="s">
        <v>152</v>
      </c>
      <c r="BD42" s="9" t="s">
        <v>152</v>
      </c>
      <c r="BE42" s="9" t="s">
        <v>152</v>
      </c>
      <c r="BF42" s="9" t="s">
        <v>152</v>
      </c>
      <c r="BG42" s="9" t="s">
        <v>152</v>
      </c>
      <c r="BH42" s="9" t="s">
        <v>152</v>
      </c>
      <c r="BI42" s="9" t="s">
        <v>152</v>
      </c>
      <c r="BJ42" s="9"/>
      <c r="BK42" s="9" t="s">
        <v>148</v>
      </c>
      <c r="BL42" s="9" t="s">
        <v>148</v>
      </c>
      <c r="BM42" s="9" t="s">
        <v>148</v>
      </c>
      <c r="BN42" s="9" t="s">
        <v>148</v>
      </c>
      <c r="BO42" s="9" t="s">
        <v>148</v>
      </c>
      <c r="BP42" s="9" t="s">
        <v>148</v>
      </c>
      <c r="BQ42" s="9" t="s">
        <v>148</v>
      </c>
      <c r="BR42" s="9" t="s">
        <v>148</v>
      </c>
      <c r="BS42" s="9" t="s">
        <v>148</v>
      </c>
      <c r="BT42" s="9" t="s">
        <v>148</v>
      </c>
      <c r="BU42" s="9"/>
      <c r="BV42" s="52">
        <f t="shared" si="14"/>
        <v>5514</v>
      </c>
      <c r="BW42" s="78">
        <f t="shared" si="67"/>
        <v>2957.9457802207912</v>
      </c>
      <c r="BX42" s="73">
        <f t="shared" si="68"/>
        <v>1795.1467118675253</v>
      </c>
      <c r="BY42" s="73">
        <f t="shared" si="69"/>
        <v>31.584174999999998</v>
      </c>
      <c r="BZ42" s="73">
        <f t="shared" si="70"/>
        <v>802.98271591536343</v>
      </c>
      <c r="CA42" s="73">
        <f t="shared" si="71"/>
        <v>356.81110303587855</v>
      </c>
      <c r="CB42" s="73">
        <f t="shared" si="72"/>
        <v>1198.6157696202531</v>
      </c>
      <c r="CC42" s="73">
        <f t="shared" si="73"/>
        <v>4163.3357079999996</v>
      </c>
      <c r="CD42" s="73">
        <f t="shared" si="74"/>
        <v>4292.6389383490969</v>
      </c>
      <c r="CE42" s="73">
        <f t="shared" si="75"/>
        <v>47.486832330180562</v>
      </c>
      <c r="CF42" s="73">
        <f t="shared" si="76"/>
        <v>29.524760655737705</v>
      </c>
      <c r="CG42" s="73">
        <f t="shared" si="77"/>
        <v>42.390948164335661</v>
      </c>
      <c r="CH42" s="73">
        <f t="shared" si="78"/>
        <v>19.815046853146853</v>
      </c>
      <c r="CI42" s="73">
        <f t="shared" si="79"/>
        <v>23.222730069930069</v>
      </c>
      <c r="CJ42" s="73">
        <f t="shared" si="80"/>
        <v>52.424682080419579</v>
      </c>
      <c r="CK42" s="73">
        <f t="shared" si="81"/>
        <v>38.084015209790209</v>
      </c>
      <c r="CL42" s="73">
        <f t="shared" si="82"/>
        <v>1830.6606203891708</v>
      </c>
      <c r="CM42" s="73">
        <f t="shared" si="83"/>
        <v>18.931573426573426</v>
      </c>
      <c r="CN42" s="73">
        <f t="shared" si="84"/>
        <v>14.444587648054146</v>
      </c>
      <c r="CO42" s="73">
        <f t="shared" si="85"/>
        <v>13.955975803722504</v>
      </c>
      <c r="CP42" s="80">
        <f t="shared" si="86"/>
        <v>861.23945211505929</v>
      </c>
      <c r="CQ42" s="80">
        <f t="shared" si="87"/>
        <v>9.6525521926053308</v>
      </c>
      <c r="CR42" s="80">
        <f t="shared" si="88"/>
        <v>21.621074111675128</v>
      </c>
      <c r="CS42" s="80">
        <f t="shared" si="89"/>
        <v>19.391782571912014</v>
      </c>
      <c r="CT42" s="80">
        <f t="shared" si="90"/>
        <v>23.361753807106599</v>
      </c>
      <c r="CU42" s="80">
        <f t="shared" si="91"/>
        <v>22.4761448392555</v>
      </c>
      <c r="CV42" s="80">
        <f t="shared" si="92"/>
        <v>22.96475668358714</v>
      </c>
      <c r="CW42" s="80">
        <f t="shared" si="93"/>
        <v>23.697674450084602</v>
      </c>
      <c r="CX42" s="80">
        <f t="shared" si="94"/>
        <v>23.086909644670051</v>
      </c>
      <c r="CY42" s="80">
        <f t="shared" si="95"/>
        <v>23.293756697556866</v>
      </c>
      <c r="CZ42" s="80">
        <f t="shared" si="96"/>
        <v>16.490649746192894</v>
      </c>
      <c r="DA42" s="80">
        <f t="shared" si="97"/>
        <v>20.155238578680205</v>
      </c>
      <c r="DB42" s="80">
        <f t="shared" si="98"/>
        <v>19.849856175972924</v>
      </c>
      <c r="DC42" s="80">
        <f t="shared" si="99"/>
        <v>16.796032148900171</v>
      </c>
      <c r="DD42" s="80">
        <f t="shared" si="100"/>
        <v>22.934218443316411</v>
      </c>
      <c r="DE42" s="80">
        <f t="shared" si="101"/>
        <v>23.697674450084602</v>
      </c>
      <c r="DF42" s="80">
        <f t="shared" si="102"/>
        <v>0</v>
      </c>
      <c r="DG42" s="80">
        <f t="shared" si="103"/>
        <v>29.269958121827411</v>
      </c>
      <c r="DH42" s="80">
        <f t="shared" si="104"/>
        <v>25.963717005076141</v>
      </c>
      <c r="DI42" s="80">
        <f t="shared" si="105"/>
        <v>30.748042385786803</v>
      </c>
      <c r="DJ42" s="80">
        <f t="shared" si="106"/>
        <v>28.083601015228425</v>
      </c>
      <c r="DK42" s="80">
        <f t="shared" si="107"/>
        <v>32.187229695431476</v>
      </c>
      <c r="DL42" s="80">
        <f t="shared" si="108"/>
        <v>29.231061167512692</v>
      </c>
      <c r="DM42" s="80">
        <f t="shared" si="109"/>
        <v>29.406097461928933</v>
      </c>
      <c r="DN42" s="80">
        <f t="shared" si="110"/>
        <v>2821.0284282264784</v>
      </c>
      <c r="DO42" s="80">
        <f t="shared" si="111"/>
        <v>382.51264873096449</v>
      </c>
      <c r="DP42" s="80">
        <f t="shared" si="112"/>
        <v>3165.2316804079878</v>
      </c>
    </row>
    <row r="43" spans="1:120" ht="10" customHeight="1">
      <c r="A43" s="9">
        <f t="shared" si="64"/>
        <v>41</v>
      </c>
      <c r="B43" s="61">
        <v>36375</v>
      </c>
      <c r="C43" s="62">
        <v>1190724</v>
      </c>
      <c r="D43" s="29">
        <f>BO73</f>
        <v>62.210526315789473</v>
      </c>
      <c r="E43" s="62">
        <f t="shared" si="63"/>
        <v>1655</v>
      </c>
      <c r="F43" s="72">
        <f t="shared" si="1"/>
        <v>26.603214890016922</v>
      </c>
      <c r="G43" s="64"/>
      <c r="H43" s="64"/>
      <c r="I43" s="9">
        <v>5515</v>
      </c>
      <c r="J43" s="134" t="s">
        <v>153</v>
      </c>
      <c r="K43" s="8">
        <v>1968</v>
      </c>
      <c r="L43" s="16">
        <v>190</v>
      </c>
      <c r="M43" s="16">
        <v>38</v>
      </c>
      <c r="N43" s="31">
        <f t="shared" si="65"/>
        <v>1</v>
      </c>
      <c r="O43" s="101">
        <f t="shared" si="61"/>
        <v>23863.533891151863</v>
      </c>
      <c r="P43" s="132">
        <f t="shared" si="6"/>
        <v>0.99431391213132769</v>
      </c>
      <c r="Q43" s="72">
        <f t="shared" si="7"/>
        <v>95.454135564607455</v>
      </c>
      <c r="R43" s="18">
        <f t="shared" si="8"/>
        <v>1.2409037623398969</v>
      </c>
      <c r="S43" s="18">
        <f t="shared" si="9"/>
        <v>6.8841732474970205E-2</v>
      </c>
      <c r="T43" s="16">
        <f t="shared" si="66"/>
        <v>188.85157199428932</v>
      </c>
      <c r="U43" s="16">
        <f t="shared" si="62"/>
        <v>36.759096237660103</v>
      </c>
      <c r="V43" s="16">
        <f t="shared" si="10"/>
        <v>188.85157199428932</v>
      </c>
      <c r="W43" s="16">
        <f t="shared" si="11"/>
        <v>36.759096237660103</v>
      </c>
      <c r="X43" s="16">
        <f t="shared" si="12"/>
        <v>0</v>
      </c>
      <c r="Y43" s="35">
        <f t="shared" si="13"/>
        <v>0</v>
      </c>
      <c r="Z43" s="16"/>
      <c r="AA43" s="9" t="s">
        <v>154</v>
      </c>
      <c r="AB43" s="9" t="s">
        <v>154</v>
      </c>
      <c r="AC43" s="9" t="s">
        <v>154</v>
      </c>
      <c r="AD43" s="9" t="s">
        <v>154</v>
      </c>
      <c r="AE43" s="9" t="s">
        <v>154</v>
      </c>
      <c r="AF43" s="9" t="s">
        <v>154</v>
      </c>
      <c r="AG43" s="9" t="s">
        <v>154</v>
      </c>
      <c r="AH43" s="9" t="s">
        <v>154</v>
      </c>
      <c r="AI43" s="9" t="s">
        <v>154</v>
      </c>
      <c r="AJ43" s="9" t="s">
        <v>154</v>
      </c>
      <c r="AK43" s="9" t="s">
        <v>154</v>
      </c>
      <c r="AL43" s="9" t="s">
        <v>154</v>
      </c>
      <c r="AM43" s="9" t="s">
        <v>154</v>
      </c>
      <c r="AN43" s="9" t="s">
        <v>154</v>
      </c>
      <c r="AO43" s="9" t="s">
        <v>154</v>
      </c>
      <c r="AP43" s="13" t="s">
        <v>154</v>
      </c>
      <c r="AQ43" s="13" t="s">
        <v>154</v>
      </c>
      <c r="AR43" s="13" t="s">
        <v>154</v>
      </c>
      <c r="AS43" s="13" t="s">
        <v>154</v>
      </c>
      <c r="AT43" s="9" t="s">
        <v>154</v>
      </c>
      <c r="AU43" s="9" t="s">
        <v>154</v>
      </c>
      <c r="AV43" s="9" t="s">
        <v>154</v>
      </c>
      <c r="AW43" s="9" t="s">
        <v>154</v>
      </c>
      <c r="AX43" s="9" t="s">
        <v>154</v>
      </c>
      <c r="AY43" s="9" t="s">
        <v>154</v>
      </c>
      <c r="AZ43" s="9" t="s">
        <v>154</v>
      </c>
      <c r="BA43" s="9" t="s">
        <v>154</v>
      </c>
      <c r="BB43" s="9" t="s">
        <v>154</v>
      </c>
      <c r="BC43" s="9" t="s">
        <v>154</v>
      </c>
      <c r="BD43" s="9" t="s">
        <v>154</v>
      </c>
      <c r="BE43" s="9" t="s">
        <v>154</v>
      </c>
      <c r="BF43" s="9" t="s">
        <v>154</v>
      </c>
      <c r="BG43" s="9" t="s">
        <v>154</v>
      </c>
      <c r="BH43" s="9" t="s">
        <v>154</v>
      </c>
      <c r="BI43" s="9" t="s">
        <v>154</v>
      </c>
      <c r="BJ43" s="9"/>
      <c r="BK43" s="9" t="s">
        <v>125</v>
      </c>
      <c r="BL43" s="9" t="s">
        <v>125</v>
      </c>
      <c r="BM43" s="9" t="s">
        <v>125</v>
      </c>
      <c r="BN43" s="9" t="s">
        <v>125</v>
      </c>
      <c r="BO43" s="9" t="s">
        <v>125</v>
      </c>
      <c r="BP43" s="9" t="s">
        <v>125</v>
      </c>
      <c r="BQ43" s="9" t="s">
        <v>125</v>
      </c>
      <c r="BR43" s="9" t="s">
        <v>125</v>
      </c>
      <c r="BS43" s="9" t="s">
        <v>64</v>
      </c>
      <c r="BT43" s="9" t="s">
        <v>64</v>
      </c>
      <c r="BU43" s="9"/>
      <c r="BV43" s="52">
        <f t="shared" si="14"/>
        <v>5515</v>
      </c>
      <c r="BW43" s="78">
        <f t="shared" si="67"/>
        <v>2957.9457802207912</v>
      </c>
      <c r="BX43" s="73">
        <f t="shared" si="68"/>
        <v>1795.1467118675253</v>
      </c>
      <c r="BY43" s="73">
        <f t="shared" si="69"/>
        <v>31.584174999999998</v>
      </c>
      <c r="BZ43" s="73">
        <f t="shared" si="70"/>
        <v>802.98271591536343</v>
      </c>
      <c r="CA43" s="73">
        <f t="shared" si="71"/>
        <v>356.81110303587855</v>
      </c>
      <c r="CB43" s="73">
        <f t="shared" si="72"/>
        <v>1198.6157696202531</v>
      </c>
      <c r="CC43" s="73">
        <f t="shared" si="73"/>
        <v>4163.3357079999996</v>
      </c>
      <c r="CD43" s="73">
        <f t="shared" si="74"/>
        <v>4292.6389383490969</v>
      </c>
      <c r="CE43" s="73">
        <f t="shared" si="75"/>
        <v>47.486832330180562</v>
      </c>
      <c r="CF43" s="73">
        <f t="shared" si="76"/>
        <v>29.524760655737705</v>
      </c>
      <c r="CG43" s="73">
        <f t="shared" si="77"/>
        <v>42.390948164335661</v>
      </c>
      <c r="CH43" s="73">
        <f t="shared" si="78"/>
        <v>19.815046853146853</v>
      </c>
      <c r="CI43" s="73">
        <f t="shared" si="79"/>
        <v>23.222730069930069</v>
      </c>
      <c r="CJ43" s="73">
        <f t="shared" si="80"/>
        <v>52.424682080419579</v>
      </c>
      <c r="CK43" s="73">
        <f t="shared" si="81"/>
        <v>38.084015209790209</v>
      </c>
      <c r="CL43" s="73">
        <f t="shared" si="82"/>
        <v>1830.6606203891708</v>
      </c>
      <c r="CM43" s="73">
        <f t="shared" si="83"/>
        <v>18.931573426573426</v>
      </c>
      <c r="CN43" s="73">
        <f t="shared" si="84"/>
        <v>14.444587648054146</v>
      </c>
      <c r="CO43" s="73">
        <f t="shared" si="85"/>
        <v>13.955975803722504</v>
      </c>
      <c r="CP43" s="80">
        <f t="shared" si="86"/>
        <v>861.23945211505929</v>
      </c>
      <c r="CQ43" s="80">
        <f t="shared" si="87"/>
        <v>9.6525521926053308</v>
      </c>
      <c r="CR43" s="80">
        <f t="shared" si="88"/>
        <v>21.621074111675128</v>
      </c>
      <c r="CS43" s="80">
        <f t="shared" si="89"/>
        <v>19.391782571912014</v>
      </c>
      <c r="CT43" s="80">
        <f t="shared" si="90"/>
        <v>23.361753807106599</v>
      </c>
      <c r="CU43" s="80">
        <f t="shared" si="91"/>
        <v>22.4761448392555</v>
      </c>
      <c r="CV43" s="80">
        <f t="shared" si="92"/>
        <v>22.96475668358714</v>
      </c>
      <c r="CW43" s="80">
        <f t="shared" si="93"/>
        <v>23.697674450084602</v>
      </c>
      <c r="CX43" s="80">
        <f t="shared" si="94"/>
        <v>23.086909644670051</v>
      </c>
      <c r="CY43" s="80">
        <f t="shared" si="95"/>
        <v>23.293756697556866</v>
      </c>
      <c r="CZ43" s="80">
        <f t="shared" si="96"/>
        <v>16.490649746192894</v>
      </c>
      <c r="DA43" s="80">
        <f t="shared" si="97"/>
        <v>20.155238578680205</v>
      </c>
      <c r="DB43" s="80">
        <f t="shared" si="98"/>
        <v>19.849856175972924</v>
      </c>
      <c r="DC43" s="80">
        <f t="shared" si="99"/>
        <v>16.796032148900171</v>
      </c>
      <c r="DD43" s="80">
        <f t="shared" si="100"/>
        <v>22.934218443316411</v>
      </c>
      <c r="DE43" s="80">
        <f t="shared" si="101"/>
        <v>23.697674450084602</v>
      </c>
      <c r="DF43" s="80">
        <f t="shared" si="102"/>
        <v>0</v>
      </c>
      <c r="DG43" s="80">
        <f t="shared" si="103"/>
        <v>21.062806049069376</v>
      </c>
      <c r="DH43" s="80">
        <f t="shared" si="104"/>
        <v>18.683618654822336</v>
      </c>
      <c r="DI43" s="80">
        <f t="shared" si="105"/>
        <v>22.126442766497465</v>
      </c>
      <c r="DJ43" s="80">
        <f t="shared" si="106"/>
        <v>20.209097631133673</v>
      </c>
      <c r="DK43" s="80">
        <f t="shared" si="107"/>
        <v>23.162089043993234</v>
      </c>
      <c r="DL43" s="80">
        <f t="shared" si="108"/>
        <v>21.034815609137059</v>
      </c>
      <c r="DM43" s="80">
        <f t="shared" si="109"/>
        <v>21.16077258883249</v>
      </c>
      <c r="DN43" s="80">
        <f t="shared" si="110"/>
        <v>2030.025953413822</v>
      </c>
      <c r="DO43" s="80">
        <f t="shared" si="111"/>
        <v>300.31305482233506</v>
      </c>
      <c r="DP43" s="80">
        <f t="shared" si="112"/>
        <v>2485.0430392755993</v>
      </c>
    </row>
    <row r="44" spans="1:120" ht="10" customHeight="1">
      <c r="A44" s="9">
        <f>A43+1</f>
        <v>42</v>
      </c>
      <c r="B44" s="61">
        <v>36376</v>
      </c>
      <c r="C44" s="62">
        <v>1192379</v>
      </c>
      <c r="D44" s="29">
        <f>BP73</f>
        <v>62.210526315789473</v>
      </c>
      <c r="E44" s="62">
        <f t="shared" si="63"/>
        <v>1503</v>
      </c>
      <c r="F44" s="72">
        <f t="shared" si="1"/>
        <v>24.159898477157363</v>
      </c>
      <c r="G44" s="64"/>
      <c r="H44" s="64"/>
      <c r="I44" s="9">
        <v>5516</v>
      </c>
      <c r="J44" s="134" t="s">
        <v>153</v>
      </c>
      <c r="K44" s="8">
        <v>1968</v>
      </c>
      <c r="L44" s="16">
        <v>190</v>
      </c>
      <c r="M44" s="16">
        <v>38</v>
      </c>
      <c r="N44" s="31">
        <f t="shared" si="65"/>
        <v>1</v>
      </c>
      <c r="O44" s="101">
        <f t="shared" si="61"/>
        <v>24061.857558457134</v>
      </c>
      <c r="P44" s="132">
        <f t="shared" si="6"/>
        <v>1.0025773982690473</v>
      </c>
      <c r="Q44" s="72">
        <f t="shared" si="7"/>
        <v>96.247430233828538</v>
      </c>
      <c r="R44" s="18">
        <f t="shared" si="8"/>
        <v>1.251216593039771</v>
      </c>
      <c r="S44" s="18">
        <f t="shared" si="9"/>
        <v>6.9398309265246788E-2</v>
      </c>
      <c r="T44" s="16">
        <f t="shared" si="66"/>
        <v>188.84204325479016</v>
      </c>
      <c r="U44" s="16">
        <f t="shared" si="62"/>
        <v>36.748783406960229</v>
      </c>
      <c r="V44" s="16">
        <f t="shared" si="10"/>
        <v>188.84204325479016</v>
      </c>
      <c r="W44" s="16">
        <f t="shared" si="11"/>
        <v>36.748783406960229</v>
      </c>
      <c r="X44" s="16">
        <f t="shared" si="12"/>
        <v>0</v>
      </c>
      <c r="Y44" s="35">
        <f t="shared" si="13"/>
        <v>0</v>
      </c>
      <c r="Z44" s="16"/>
      <c r="AA44" s="9" t="s">
        <v>155</v>
      </c>
      <c r="AB44" s="9" t="s">
        <v>155</v>
      </c>
      <c r="AC44" s="9" t="s">
        <v>155</v>
      </c>
      <c r="AD44" s="9" t="s">
        <v>155</v>
      </c>
      <c r="AE44" s="9" t="s">
        <v>155</v>
      </c>
      <c r="AF44" s="9" t="s">
        <v>155</v>
      </c>
      <c r="AG44" s="9" t="s">
        <v>155</v>
      </c>
      <c r="AH44" s="9" t="s">
        <v>155</v>
      </c>
      <c r="AI44" s="9" t="s">
        <v>155</v>
      </c>
      <c r="AJ44" s="9" t="s">
        <v>155</v>
      </c>
      <c r="AK44" s="9" t="s">
        <v>155</v>
      </c>
      <c r="AL44" s="9" t="s">
        <v>155</v>
      </c>
      <c r="AM44" s="9" t="s">
        <v>155</v>
      </c>
      <c r="AN44" s="9" t="s">
        <v>155</v>
      </c>
      <c r="AO44" s="9" t="s">
        <v>155</v>
      </c>
      <c r="AP44" s="13" t="s">
        <v>155</v>
      </c>
      <c r="AQ44" s="13" t="s">
        <v>155</v>
      </c>
      <c r="AR44" s="13" t="s">
        <v>155</v>
      </c>
      <c r="AS44" s="13" t="s">
        <v>155</v>
      </c>
      <c r="AT44" s="9" t="s">
        <v>155</v>
      </c>
      <c r="AU44" s="9" t="s">
        <v>155</v>
      </c>
      <c r="AV44" s="9" t="s">
        <v>155</v>
      </c>
      <c r="AW44" s="9" t="s">
        <v>155</v>
      </c>
      <c r="AX44" s="9" t="s">
        <v>155</v>
      </c>
      <c r="AY44" s="9" t="s">
        <v>155</v>
      </c>
      <c r="AZ44" s="9" t="s">
        <v>155</v>
      </c>
      <c r="BA44" s="9" t="s">
        <v>155</v>
      </c>
      <c r="BB44" s="9" t="s">
        <v>155</v>
      </c>
      <c r="BC44" s="9" t="s">
        <v>155</v>
      </c>
      <c r="BD44" s="9" t="s">
        <v>155</v>
      </c>
      <c r="BE44" s="9" t="s">
        <v>155</v>
      </c>
      <c r="BF44" s="9" t="s">
        <v>155</v>
      </c>
      <c r="BG44" s="9" t="s">
        <v>155</v>
      </c>
      <c r="BH44" s="9" t="s">
        <v>155</v>
      </c>
      <c r="BI44" s="9"/>
      <c r="BJ44" s="9" t="s">
        <v>154</v>
      </c>
      <c r="BK44" s="9" t="s">
        <v>154</v>
      </c>
      <c r="BL44" s="9" t="s">
        <v>154</v>
      </c>
      <c r="BM44" s="9" t="s">
        <v>154</v>
      </c>
      <c r="BN44" s="9" t="s">
        <v>154</v>
      </c>
      <c r="BO44" s="9" t="s">
        <v>154</v>
      </c>
      <c r="BP44" s="9" t="s">
        <v>154</v>
      </c>
      <c r="BQ44" s="9" t="s">
        <v>154</v>
      </c>
      <c r="BR44" s="9" t="s">
        <v>154</v>
      </c>
      <c r="BS44" s="9" t="s">
        <v>154</v>
      </c>
      <c r="BT44" s="9" t="s">
        <v>154</v>
      </c>
      <c r="BU44" s="9"/>
      <c r="BV44" s="52">
        <f t="shared" si="14"/>
        <v>5516</v>
      </c>
      <c r="BW44" s="78">
        <f t="shared" si="67"/>
        <v>2957.9457802207912</v>
      </c>
      <c r="BX44" s="73">
        <f t="shared" si="68"/>
        <v>1795.1467118675253</v>
      </c>
      <c r="BY44" s="73">
        <f t="shared" si="69"/>
        <v>31.584174999999998</v>
      </c>
      <c r="BZ44" s="73">
        <f t="shared" si="70"/>
        <v>802.98271591536343</v>
      </c>
      <c r="CA44" s="73">
        <f t="shared" si="71"/>
        <v>356.81110303587855</v>
      </c>
      <c r="CB44" s="73">
        <f t="shared" si="72"/>
        <v>1198.6157696202531</v>
      </c>
      <c r="CC44" s="73">
        <f t="shared" si="73"/>
        <v>4163.3357079999996</v>
      </c>
      <c r="CD44" s="73">
        <f t="shared" si="74"/>
        <v>4292.6389383490969</v>
      </c>
      <c r="CE44" s="73">
        <f t="shared" si="75"/>
        <v>47.486832330180562</v>
      </c>
      <c r="CF44" s="73">
        <f t="shared" si="76"/>
        <v>29.524760655737705</v>
      </c>
      <c r="CG44" s="73">
        <f t="shared" si="77"/>
        <v>42.390948164335661</v>
      </c>
      <c r="CH44" s="73">
        <f t="shared" si="78"/>
        <v>19.815046853146853</v>
      </c>
      <c r="CI44" s="73">
        <f t="shared" si="79"/>
        <v>23.222730069930069</v>
      </c>
      <c r="CJ44" s="73">
        <f t="shared" si="80"/>
        <v>52.424682080419579</v>
      </c>
      <c r="CK44" s="73">
        <f t="shared" si="81"/>
        <v>38.084015209790209</v>
      </c>
      <c r="CL44" s="73">
        <f t="shared" si="82"/>
        <v>1830.6606203891708</v>
      </c>
      <c r="CM44" s="73">
        <f t="shared" si="83"/>
        <v>18.931573426573426</v>
      </c>
      <c r="CN44" s="73">
        <f t="shared" si="84"/>
        <v>14.444587648054146</v>
      </c>
      <c r="CO44" s="73">
        <f t="shared" si="85"/>
        <v>13.955975803722504</v>
      </c>
      <c r="CP44" s="80">
        <f t="shared" si="86"/>
        <v>861.23945211505929</v>
      </c>
      <c r="CQ44" s="80">
        <f t="shared" si="87"/>
        <v>9.6525521926053308</v>
      </c>
      <c r="CR44" s="80">
        <f t="shared" si="88"/>
        <v>21.621074111675128</v>
      </c>
      <c r="CS44" s="80">
        <f t="shared" si="89"/>
        <v>19.391782571912014</v>
      </c>
      <c r="CT44" s="80">
        <f t="shared" si="90"/>
        <v>23.361753807106599</v>
      </c>
      <c r="CU44" s="80">
        <f t="shared" si="91"/>
        <v>22.4761448392555</v>
      </c>
      <c r="CV44" s="80">
        <f t="shared" si="92"/>
        <v>22.96475668358714</v>
      </c>
      <c r="CW44" s="80">
        <f t="shared" si="93"/>
        <v>23.697674450084602</v>
      </c>
      <c r="CX44" s="80">
        <f t="shared" si="94"/>
        <v>23.086909644670051</v>
      </c>
      <c r="CY44" s="80">
        <f t="shared" si="95"/>
        <v>23.293756697556866</v>
      </c>
      <c r="CZ44" s="80">
        <f t="shared" si="96"/>
        <v>16.490649746192894</v>
      </c>
      <c r="DA44" s="80">
        <f t="shared" si="97"/>
        <v>20.155238578680205</v>
      </c>
      <c r="DB44" s="80">
        <f t="shared" si="98"/>
        <v>19.849856175972924</v>
      </c>
      <c r="DC44" s="80">
        <f t="shared" si="99"/>
        <v>16.796032148900171</v>
      </c>
      <c r="DD44" s="80">
        <f t="shared" si="100"/>
        <v>22.934218443316411</v>
      </c>
      <c r="DE44" s="80">
        <f t="shared" si="101"/>
        <v>0</v>
      </c>
      <c r="DF44" s="80">
        <f t="shared" si="102"/>
        <v>23.819827411167513</v>
      </c>
      <c r="DG44" s="80">
        <f t="shared" si="103"/>
        <v>22.980025803722505</v>
      </c>
      <c r="DH44" s="80">
        <f t="shared" si="104"/>
        <v>20.384275380710658</v>
      </c>
      <c r="DI44" s="80">
        <f t="shared" si="105"/>
        <v>24.140478934010154</v>
      </c>
      <c r="DJ44" s="80">
        <f t="shared" si="106"/>
        <v>22.048609475465312</v>
      </c>
      <c r="DK44" s="80">
        <f t="shared" si="107"/>
        <v>25.270393824027074</v>
      </c>
      <c r="DL44" s="80">
        <f t="shared" si="108"/>
        <v>22.949487563451779</v>
      </c>
      <c r="DM44" s="80">
        <f t="shared" si="109"/>
        <v>23.086909644670051</v>
      </c>
      <c r="DN44" s="80">
        <f t="shared" si="110"/>
        <v>2214.8069294754373</v>
      </c>
      <c r="DO44" s="80">
        <f t="shared" si="111"/>
        <v>300.31305482233506</v>
      </c>
      <c r="DP44" s="80">
        <f t="shared" si="112"/>
        <v>2485.0430392755993</v>
      </c>
    </row>
    <row r="45" spans="1:120" ht="10" customHeight="1">
      <c r="A45" s="13">
        <f>A44+1</f>
        <v>43</v>
      </c>
      <c r="B45" s="61">
        <v>36377</v>
      </c>
      <c r="C45" s="62">
        <v>1193882</v>
      </c>
      <c r="D45" s="29">
        <f>BQ73</f>
        <v>62.210526315789473</v>
      </c>
      <c r="E45" s="62">
        <f t="shared" si="63"/>
        <v>1512</v>
      </c>
      <c r="F45" s="72">
        <f t="shared" si="1"/>
        <v>24.304568527918782</v>
      </c>
      <c r="G45" s="64"/>
      <c r="H45" s="64"/>
      <c r="I45" s="9">
        <v>5517</v>
      </c>
      <c r="J45" s="134" t="s">
        <v>153</v>
      </c>
      <c r="K45" s="8">
        <v>1968</v>
      </c>
      <c r="L45" s="16">
        <v>190</v>
      </c>
      <c r="M45" s="16">
        <v>38</v>
      </c>
      <c r="N45" s="31">
        <f t="shared" si="65"/>
        <v>1</v>
      </c>
      <c r="O45" s="101">
        <f t="shared" si="61"/>
        <v>24061.857558457134</v>
      </c>
      <c r="P45" s="132">
        <f t="shared" si="6"/>
        <v>1.0025773982690473</v>
      </c>
      <c r="Q45" s="72">
        <f t="shared" si="7"/>
        <v>96.247430233828538</v>
      </c>
      <c r="R45" s="18">
        <f t="shared" si="8"/>
        <v>1.251216593039771</v>
      </c>
      <c r="S45" s="18">
        <f t="shared" si="9"/>
        <v>6.9398309265246788E-2</v>
      </c>
      <c r="T45" s="16">
        <f t="shared" si="66"/>
        <v>188.84204325479016</v>
      </c>
      <c r="U45" s="16">
        <f t="shared" si="62"/>
        <v>36.748783406960229</v>
      </c>
      <c r="V45" s="16">
        <f t="shared" si="10"/>
        <v>188.84204325479016</v>
      </c>
      <c r="W45" s="16">
        <f t="shared" si="11"/>
        <v>36.748783406960229</v>
      </c>
      <c r="X45" s="16">
        <f t="shared" si="12"/>
        <v>0</v>
      </c>
      <c r="Y45" s="35">
        <f t="shared" si="13"/>
        <v>0</v>
      </c>
      <c r="Z45" s="16"/>
      <c r="AA45" s="9" t="s">
        <v>156</v>
      </c>
      <c r="AB45" s="9" t="s">
        <v>156</v>
      </c>
      <c r="AC45" s="9" t="s">
        <v>156</v>
      </c>
      <c r="AD45" s="9" t="s">
        <v>156</v>
      </c>
      <c r="AE45" s="9" t="s">
        <v>156</v>
      </c>
      <c r="AF45" s="9" t="s">
        <v>156</v>
      </c>
      <c r="AG45" s="9" t="s">
        <v>156</v>
      </c>
      <c r="AH45" s="9" t="s">
        <v>156</v>
      </c>
      <c r="AI45" s="9" t="s">
        <v>156</v>
      </c>
      <c r="AJ45" s="9" t="s">
        <v>156</v>
      </c>
      <c r="AK45" s="9" t="s">
        <v>156</v>
      </c>
      <c r="AL45" s="9" t="s">
        <v>156</v>
      </c>
      <c r="AM45" s="9" t="s">
        <v>156</v>
      </c>
      <c r="AN45" s="9" t="s">
        <v>156</v>
      </c>
      <c r="AO45" s="9" t="s">
        <v>156</v>
      </c>
      <c r="AP45" s="13" t="s">
        <v>156</v>
      </c>
      <c r="AQ45" s="13" t="s">
        <v>156</v>
      </c>
      <c r="AR45" s="13" t="s">
        <v>156</v>
      </c>
      <c r="AS45" s="13" t="s">
        <v>156</v>
      </c>
      <c r="AT45" s="9" t="s">
        <v>156</v>
      </c>
      <c r="AU45" s="9" t="s">
        <v>156</v>
      </c>
      <c r="AV45" s="9" t="s">
        <v>156</v>
      </c>
      <c r="AW45" s="9" t="s">
        <v>156</v>
      </c>
      <c r="AX45" s="9" t="s">
        <v>156</v>
      </c>
      <c r="AY45" s="9" t="s">
        <v>156</v>
      </c>
      <c r="AZ45" s="9" t="s">
        <v>156</v>
      </c>
      <c r="BA45" s="9" t="s">
        <v>156</v>
      </c>
      <c r="BB45" s="9" t="s">
        <v>156</v>
      </c>
      <c r="BC45" s="9" t="s">
        <v>156</v>
      </c>
      <c r="BD45" s="9" t="s">
        <v>156</v>
      </c>
      <c r="BE45" s="9" t="s">
        <v>156</v>
      </c>
      <c r="BF45" s="9" t="s">
        <v>156</v>
      </c>
      <c r="BG45" s="9" t="s">
        <v>156</v>
      </c>
      <c r="BH45" s="9" t="s">
        <v>156</v>
      </c>
      <c r="BI45" s="9"/>
      <c r="BJ45" s="9" t="s">
        <v>152</v>
      </c>
      <c r="BK45" s="9" t="s">
        <v>152</v>
      </c>
      <c r="BL45" s="9" t="s">
        <v>152</v>
      </c>
      <c r="BM45" s="9" t="s">
        <v>152</v>
      </c>
      <c r="BN45" s="9" t="s">
        <v>152</v>
      </c>
      <c r="BO45" s="9" t="s">
        <v>152</v>
      </c>
      <c r="BP45" s="9" t="s">
        <v>152</v>
      </c>
      <c r="BQ45" s="9" t="s">
        <v>152</v>
      </c>
      <c r="BR45" s="9" t="s">
        <v>152</v>
      </c>
      <c r="BS45" s="9" t="s">
        <v>152</v>
      </c>
      <c r="BT45" s="9" t="s">
        <v>152</v>
      </c>
      <c r="BU45" s="9"/>
      <c r="BV45" s="52">
        <f t="shared" si="14"/>
        <v>5517</v>
      </c>
      <c r="BW45" s="78">
        <f t="shared" si="67"/>
        <v>2957.9457802207912</v>
      </c>
      <c r="BX45" s="73">
        <f t="shared" si="68"/>
        <v>1795.1467118675253</v>
      </c>
      <c r="BY45" s="73">
        <f t="shared" si="69"/>
        <v>31.584174999999998</v>
      </c>
      <c r="BZ45" s="73">
        <f t="shared" si="70"/>
        <v>802.98271591536343</v>
      </c>
      <c r="CA45" s="73">
        <f t="shared" si="71"/>
        <v>356.81110303587855</v>
      </c>
      <c r="CB45" s="73">
        <f t="shared" si="72"/>
        <v>1198.6157696202531</v>
      </c>
      <c r="CC45" s="73">
        <f t="shared" si="73"/>
        <v>4163.3357079999996</v>
      </c>
      <c r="CD45" s="73">
        <f t="shared" si="74"/>
        <v>4292.6389383490969</v>
      </c>
      <c r="CE45" s="73">
        <f t="shared" si="75"/>
        <v>47.486832330180562</v>
      </c>
      <c r="CF45" s="73">
        <f t="shared" si="76"/>
        <v>29.524760655737705</v>
      </c>
      <c r="CG45" s="73">
        <f t="shared" si="77"/>
        <v>42.390948164335661</v>
      </c>
      <c r="CH45" s="73">
        <f t="shared" si="78"/>
        <v>19.815046853146853</v>
      </c>
      <c r="CI45" s="73">
        <f t="shared" si="79"/>
        <v>23.222730069930069</v>
      </c>
      <c r="CJ45" s="73">
        <f t="shared" si="80"/>
        <v>52.424682080419579</v>
      </c>
      <c r="CK45" s="73">
        <f t="shared" si="81"/>
        <v>38.084015209790209</v>
      </c>
      <c r="CL45" s="73">
        <f t="shared" si="82"/>
        <v>1830.6606203891708</v>
      </c>
      <c r="CM45" s="73">
        <f t="shared" si="83"/>
        <v>18.931573426573426</v>
      </c>
      <c r="CN45" s="73">
        <f t="shared" si="84"/>
        <v>14.444587648054146</v>
      </c>
      <c r="CO45" s="73">
        <f t="shared" si="85"/>
        <v>13.955975803722504</v>
      </c>
      <c r="CP45" s="80">
        <f t="shared" si="86"/>
        <v>861.23945211505929</v>
      </c>
      <c r="CQ45" s="80">
        <f t="shared" si="87"/>
        <v>9.6525521926053308</v>
      </c>
      <c r="CR45" s="80">
        <f t="shared" si="88"/>
        <v>21.621074111675128</v>
      </c>
      <c r="CS45" s="80">
        <f t="shared" si="89"/>
        <v>19.391782571912014</v>
      </c>
      <c r="CT45" s="80">
        <f t="shared" si="90"/>
        <v>23.361753807106599</v>
      </c>
      <c r="CU45" s="80">
        <f t="shared" si="91"/>
        <v>22.4761448392555</v>
      </c>
      <c r="CV45" s="80">
        <f t="shared" si="92"/>
        <v>22.96475668358714</v>
      </c>
      <c r="CW45" s="80">
        <f t="shared" si="93"/>
        <v>23.697674450084602</v>
      </c>
      <c r="CX45" s="80">
        <f t="shared" si="94"/>
        <v>23.086909644670051</v>
      </c>
      <c r="CY45" s="80">
        <f t="shared" si="95"/>
        <v>23.293756697556866</v>
      </c>
      <c r="CZ45" s="80">
        <f t="shared" si="96"/>
        <v>16.490649746192894</v>
      </c>
      <c r="DA45" s="80">
        <f t="shared" si="97"/>
        <v>20.155238578680205</v>
      </c>
      <c r="DB45" s="80">
        <f t="shared" si="98"/>
        <v>19.849856175972924</v>
      </c>
      <c r="DC45" s="80">
        <f t="shared" si="99"/>
        <v>16.796032148900171</v>
      </c>
      <c r="DD45" s="80">
        <f t="shared" si="100"/>
        <v>22.934218443316411</v>
      </c>
      <c r="DE45" s="80">
        <f t="shared" si="101"/>
        <v>0</v>
      </c>
      <c r="DF45" s="80">
        <f t="shared" si="102"/>
        <v>23.819827411167513</v>
      </c>
      <c r="DG45" s="80">
        <f t="shared" si="103"/>
        <v>22.980025803722505</v>
      </c>
      <c r="DH45" s="80">
        <f t="shared" si="104"/>
        <v>20.384275380710658</v>
      </c>
      <c r="DI45" s="80">
        <f t="shared" si="105"/>
        <v>24.140478934010154</v>
      </c>
      <c r="DJ45" s="80">
        <f t="shared" si="106"/>
        <v>22.048609475465312</v>
      </c>
      <c r="DK45" s="80">
        <f t="shared" si="107"/>
        <v>25.270393824027074</v>
      </c>
      <c r="DL45" s="80">
        <f t="shared" si="108"/>
        <v>22.949487563451779</v>
      </c>
      <c r="DM45" s="80">
        <f t="shared" si="109"/>
        <v>23.086909644670051</v>
      </c>
      <c r="DN45" s="80">
        <f t="shared" si="110"/>
        <v>2214.8069294754373</v>
      </c>
      <c r="DO45" s="80">
        <f t="shared" si="111"/>
        <v>300.31305482233506</v>
      </c>
      <c r="DP45" s="80">
        <f t="shared" si="112"/>
        <v>2485.0430392755993</v>
      </c>
    </row>
    <row r="46" spans="1:120" ht="10" customHeight="1">
      <c r="A46" s="13">
        <v>44</v>
      </c>
      <c r="B46" s="61">
        <v>36378</v>
      </c>
      <c r="C46" s="62">
        <v>1195394</v>
      </c>
      <c r="D46" s="29">
        <f>BR73</f>
        <v>63.210526315789473</v>
      </c>
      <c r="E46" s="62">
        <f t="shared" si="63"/>
        <v>147383</v>
      </c>
      <c r="F46" s="72">
        <f t="shared" si="1"/>
        <v>2331.6211490424648</v>
      </c>
      <c r="G46" s="64"/>
      <c r="H46" s="64"/>
      <c r="I46" s="9">
        <v>5518</v>
      </c>
      <c r="J46" s="134" t="s">
        <v>153</v>
      </c>
      <c r="K46" s="8">
        <v>1968</v>
      </c>
      <c r="L46" s="16">
        <v>191</v>
      </c>
      <c r="M46" s="16">
        <v>38</v>
      </c>
      <c r="N46" s="31">
        <f t="shared" si="65"/>
        <v>1</v>
      </c>
      <c r="O46" s="101">
        <f t="shared" si="61"/>
        <v>27614.749528064516</v>
      </c>
      <c r="P46" s="132">
        <f t="shared" si="6"/>
        <v>1.1506145636693548</v>
      </c>
      <c r="Q46" s="72">
        <f t="shared" si="7"/>
        <v>110.45899811225806</v>
      </c>
      <c r="R46" s="18">
        <f t="shared" si="8"/>
        <v>1.4359669754593547</v>
      </c>
      <c r="S46" s="18">
        <f t="shared" si="9"/>
        <v>7.932664655270609E-2</v>
      </c>
      <c r="T46" s="16">
        <f t="shared" si="66"/>
        <v>189.67138208479764</v>
      </c>
      <c r="U46" s="16">
        <f t="shared" si="62"/>
        <v>36.564033024540649</v>
      </c>
      <c r="V46" s="16">
        <f t="shared" si="10"/>
        <v>189.67138208479764</v>
      </c>
      <c r="W46" s="16">
        <f t="shared" si="11"/>
        <v>36.564033024540649</v>
      </c>
      <c r="X46" s="16">
        <f t="shared" si="12"/>
        <v>0</v>
      </c>
      <c r="Y46" s="35">
        <f t="shared" si="13"/>
        <v>0</v>
      </c>
      <c r="Z46" s="16"/>
      <c r="AA46" s="9" t="s">
        <v>157</v>
      </c>
      <c r="AB46" s="9" t="s">
        <v>157</v>
      </c>
      <c r="AC46" s="9" t="s">
        <v>157</v>
      </c>
      <c r="AD46" s="9" t="s">
        <v>49</v>
      </c>
      <c r="AE46" s="9" t="s">
        <v>49</v>
      </c>
      <c r="AF46" s="9" t="s">
        <v>49</v>
      </c>
      <c r="AG46" s="9" t="s">
        <v>49</v>
      </c>
      <c r="AH46" s="9" t="s">
        <v>49</v>
      </c>
      <c r="AI46" s="9"/>
      <c r="AJ46" s="9" t="s">
        <v>43</v>
      </c>
      <c r="AK46" s="9" t="s">
        <v>43</v>
      </c>
      <c r="AL46" s="9" t="s">
        <v>43</v>
      </c>
      <c r="AM46" s="9" t="s">
        <v>43</v>
      </c>
      <c r="AN46" s="9" t="s">
        <v>43</v>
      </c>
      <c r="AO46" s="9" t="s">
        <v>43</v>
      </c>
      <c r="AP46" s="13" t="s">
        <v>43</v>
      </c>
      <c r="AQ46" s="13" t="s">
        <v>115</v>
      </c>
      <c r="AR46" s="13" t="s">
        <v>43</v>
      </c>
      <c r="AS46" s="13" t="s">
        <v>43</v>
      </c>
      <c r="AT46" s="9" t="s">
        <v>43</v>
      </c>
      <c r="AU46" s="9" t="s">
        <v>43</v>
      </c>
      <c r="AV46" s="9" t="s">
        <v>43</v>
      </c>
      <c r="AW46" s="9" t="s">
        <v>43</v>
      </c>
      <c r="AX46" s="9" t="s">
        <v>43</v>
      </c>
      <c r="AY46" s="9" t="s">
        <v>43</v>
      </c>
      <c r="AZ46" s="9"/>
      <c r="BA46" s="9" t="s">
        <v>164</v>
      </c>
      <c r="BB46" s="9" t="s">
        <v>164</v>
      </c>
      <c r="BC46" s="9" t="s">
        <v>164</v>
      </c>
      <c r="BD46" s="9" t="s">
        <v>164</v>
      </c>
      <c r="BE46" s="9" t="s">
        <v>164</v>
      </c>
      <c r="BF46" s="9" t="s">
        <v>164</v>
      </c>
      <c r="BG46" s="9" t="s">
        <v>164</v>
      </c>
      <c r="BH46" s="9" t="s">
        <v>164</v>
      </c>
      <c r="BI46" s="9" t="s">
        <v>164</v>
      </c>
      <c r="BJ46" s="9" t="s">
        <v>164</v>
      </c>
      <c r="BK46" s="9" t="s">
        <v>164</v>
      </c>
      <c r="BL46" s="9" t="s">
        <v>164</v>
      </c>
      <c r="BM46" s="9" t="s">
        <v>164</v>
      </c>
      <c r="BN46" s="9" t="s">
        <v>164</v>
      </c>
      <c r="BO46" s="9" t="s">
        <v>164</v>
      </c>
      <c r="BP46" s="9" t="s">
        <v>164</v>
      </c>
      <c r="BQ46" s="9" t="s">
        <v>164</v>
      </c>
      <c r="BR46" s="9" t="s">
        <v>164</v>
      </c>
      <c r="BS46" s="9" t="s">
        <v>164</v>
      </c>
      <c r="BT46" s="9" t="s">
        <v>164</v>
      </c>
      <c r="BU46" s="9"/>
      <c r="BV46" s="52">
        <f t="shared" si="14"/>
        <v>5518</v>
      </c>
      <c r="BW46" s="78">
        <f t="shared" si="67"/>
        <v>2740.2803311867524</v>
      </c>
      <c r="BX46" s="73">
        <f t="shared" si="68"/>
        <v>1663.0478012879487</v>
      </c>
      <c r="BY46" s="73">
        <f t="shared" si="69"/>
        <v>29.26</v>
      </c>
      <c r="BZ46" s="73">
        <f t="shared" si="70"/>
        <v>1114.7418754369826</v>
      </c>
      <c r="CA46" s="73">
        <f t="shared" si="71"/>
        <v>495.34351149954</v>
      </c>
      <c r="CB46" s="73">
        <f t="shared" si="72"/>
        <v>1663.9800141048825</v>
      </c>
      <c r="CC46" s="73">
        <f t="shared" si="73"/>
        <v>5779.7566040000002</v>
      </c>
      <c r="CD46" s="73">
        <f t="shared" si="74"/>
        <v>5959.2619938950993</v>
      </c>
      <c r="CE46" s="73">
        <f t="shared" si="75"/>
        <v>0</v>
      </c>
      <c r="CF46" s="73">
        <f t="shared" si="76"/>
        <v>27.061514754098361</v>
      </c>
      <c r="CG46" s="73">
        <f t="shared" si="77"/>
        <v>38.854278365384616</v>
      </c>
      <c r="CH46" s="73">
        <f t="shared" si="78"/>
        <v>18.16188076923077</v>
      </c>
      <c r="CI46" s="73">
        <f t="shared" si="79"/>
        <v>21.285261538461537</v>
      </c>
      <c r="CJ46" s="73">
        <f t="shared" si="80"/>
        <v>48.050899519230768</v>
      </c>
      <c r="CK46" s="73">
        <f t="shared" si="81"/>
        <v>34.906672115384623</v>
      </c>
      <c r="CL46" s="73">
        <f t="shared" si="82"/>
        <v>1677.9289074027074</v>
      </c>
      <c r="CM46" s="73">
        <f t="shared" si="83"/>
        <v>24.113391608391609</v>
      </c>
      <c r="CN46" s="73">
        <f t="shared" si="84"/>
        <v>13.239478087986464</v>
      </c>
      <c r="CO46" s="73">
        <f t="shared" si="85"/>
        <v>12.791631049069375</v>
      </c>
      <c r="CP46" s="80">
        <f t="shared" si="86"/>
        <v>789.38638697123531</v>
      </c>
      <c r="CQ46" s="80">
        <f t="shared" si="87"/>
        <v>8.8472413585554612</v>
      </c>
      <c r="CR46" s="80">
        <f t="shared" si="88"/>
        <v>19.817231472081222</v>
      </c>
      <c r="CS46" s="80">
        <f t="shared" si="89"/>
        <v>17.773929357021998</v>
      </c>
      <c r="CT46" s="80">
        <f t="shared" si="90"/>
        <v>21.412686548223352</v>
      </c>
      <c r="CU46" s="80">
        <f t="shared" si="91"/>
        <v>20.600963790186128</v>
      </c>
      <c r="CV46" s="80">
        <f t="shared" si="92"/>
        <v>0</v>
      </c>
      <c r="CW46" s="80">
        <f t="shared" si="93"/>
        <v>23.697674450084602</v>
      </c>
      <c r="CX46" s="80">
        <f t="shared" si="94"/>
        <v>23.086909644670051</v>
      </c>
      <c r="CY46" s="80">
        <f t="shared" si="95"/>
        <v>23.293756697556866</v>
      </c>
      <c r="CZ46" s="80">
        <f t="shared" si="96"/>
        <v>16.490649746192894</v>
      </c>
      <c r="DA46" s="80">
        <f t="shared" si="97"/>
        <v>20.155238578680205</v>
      </c>
      <c r="DB46" s="80">
        <f t="shared" si="98"/>
        <v>19.849856175972924</v>
      </c>
      <c r="DC46" s="80">
        <f t="shared" si="99"/>
        <v>16.796032148900171</v>
      </c>
      <c r="DD46" s="80">
        <f t="shared" si="100"/>
        <v>22.934218443316411</v>
      </c>
      <c r="DE46" s="80">
        <f t="shared" si="101"/>
        <v>23.697674450084602</v>
      </c>
      <c r="DF46" s="80">
        <f t="shared" si="102"/>
        <v>23.819827411167513</v>
      </c>
      <c r="DG46" s="80">
        <f t="shared" si="103"/>
        <v>22.980025803722505</v>
      </c>
      <c r="DH46" s="80">
        <f t="shared" si="104"/>
        <v>20.384275380710658</v>
      </c>
      <c r="DI46" s="80">
        <f t="shared" si="105"/>
        <v>24.140478934010154</v>
      </c>
      <c r="DJ46" s="80">
        <f t="shared" si="106"/>
        <v>22.048609475465312</v>
      </c>
      <c r="DK46" s="80">
        <f t="shared" si="107"/>
        <v>25.270393824027074</v>
      </c>
      <c r="DL46" s="80">
        <f t="shared" si="108"/>
        <v>22.949487563451779</v>
      </c>
      <c r="DM46" s="80">
        <f t="shared" si="109"/>
        <v>23.086909644670051</v>
      </c>
      <c r="DN46" s="80">
        <f t="shared" si="110"/>
        <v>2214.8069294754373</v>
      </c>
      <c r="DO46" s="80">
        <f t="shared" si="111"/>
        <v>300.31305482233506</v>
      </c>
      <c r="DP46" s="80">
        <f t="shared" si="112"/>
        <v>2485.0430392755993</v>
      </c>
    </row>
    <row r="47" spans="1:120" ht="10" customHeight="1">
      <c r="A47" s="13">
        <v>45</v>
      </c>
      <c r="B47" s="61">
        <v>38006</v>
      </c>
      <c r="C47" s="117">
        <v>1342777</v>
      </c>
      <c r="D47" s="29">
        <f>BS73</f>
        <v>62.210526315789473</v>
      </c>
      <c r="E47" s="62">
        <f t="shared" si="63"/>
        <v>19668</v>
      </c>
      <c r="F47" s="72">
        <f t="shared" si="1"/>
        <v>316.15228426395942</v>
      </c>
      <c r="G47" s="64"/>
      <c r="H47" s="64"/>
      <c r="I47" s="9">
        <v>5519</v>
      </c>
      <c r="J47" s="134" t="s">
        <v>153</v>
      </c>
      <c r="K47" s="8">
        <v>1968</v>
      </c>
      <c r="L47" s="16">
        <v>191</v>
      </c>
      <c r="M47" s="16">
        <v>38</v>
      </c>
      <c r="N47" s="31">
        <f t="shared" si="65"/>
        <v>1</v>
      </c>
      <c r="O47" s="101">
        <f t="shared" si="61"/>
        <v>23518.865489157455</v>
      </c>
      <c r="P47" s="132">
        <f t="shared" si="6"/>
        <v>0.97995272871489403</v>
      </c>
      <c r="Q47" s="72">
        <f t="shared" si="7"/>
        <v>94.075461956629823</v>
      </c>
      <c r="R47" s="18">
        <f t="shared" si="8"/>
        <v>1.2229810054361876</v>
      </c>
      <c r="S47" s="18">
        <f t="shared" si="9"/>
        <v>6.787385393994326E-2</v>
      </c>
      <c r="T47" s="16">
        <f t="shared" si="66"/>
        <v>189.86813267133059</v>
      </c>
      <c r="U47" s="16">
        <f t="shared" si="62"/>
        <v>36.777018994563811</v>
      </c>
      <c r="V47" s="16">
        <f t="shared" si="10"/>
        <v>189.86813267133059</v>
      </c>
      <c r="W47" s="16">
        <f t="shared" si="11"/>
        <v>36.777018994563811</v>
      </c>
      <c r="X47" s="16">
        <f t="shared" si="12"/>
        <v>0</v>
      </c>
      <c r="Y47" s="35">
        <f t="shared" si="13"/>
        <v>0</v>
      </c>
      <c r="Z47" s="16"/>
      <c r="AA47" s="9" t="s">
        <v>158</v>
      </c>
      <c r="AB47" s="9" t="s">
        <v>142</v>
      </c>
      <c r="AC47" s="9" t="s">
        <v>142</v>
      </c>
      <c r="AD47" s="9" t="s">
        <v>157</v>
      </c>
      <c r="AE47" s="9" t="s">
        <v>157</v>
      </c>
      <c r="AF47" s="9" t="s">
        <v>157</v>
      </c>
      <c r="AG47" s="9" t="s">
        <v>157</v>
      </c>
      <c r="AH47" s="9" t="s">
        <v>157</v>
      </c>
      <c r="AI47" s="9" t="s">
        <v>157</v>
      </c>
      <c r="AJ47" s="9" t="s">
        <v>157</v>
      </c>
      <c r="AK47" s="9" t="s">
        <v>157</v>
      </c>
      <c r="AL47" s="9" t="s">
        <v>157</v>
      </c>
      <c r="AM47" s="9" t="s">
        <v>157</v>
      </c>
      <c r="AN47" s="9" t="s">
        <v>157</v>
      </c>
      <c r="AO47" s="9" t="s">
        <v>157</v>
      </c>
      <c r="AP47" s="13" t="s">
        <v>157</v>
      </c>
      <c r="AQ47" s="13" t="s">
        <v>157</v>
      </c>
      <c r="AR47" s="13" t="s">
        <v>157</v>
      </c>
      <c r="AS47" s="13" t="s">
        <v>157</v>
      </c>
      <c r="AT47" s="9" t="s">
        <v>157</v>
      </c>
      <c r="AU47" s="9" t="s">
        <v>157</v>
      </c>
      <c r="AV47" s="9" t="s">
        <v>157</v>
      </c>
      <c r="AW47" s="9" t="s">
        <v>157</v>
      </c>
      <c r="AX47" s="9" t="s">
        <v>157</v>
      </c>
      <c r="AY47" s="9" t="s">
        <v>157</v>
      </c>
      <c r="AZ47" s="9" t="s">
        <v>157</v>
      </c>
      <c r="BA47" s="9" t="s">
        <v>157</v>
      </c>
      <c r="BB47" s="9" t="s">
        <v>157</v>
      </c>
      <c r="BC47" s="9" t="s">
        <v>157</v>
      </c>
      <c r="BD47" s="9" t="s">
        <v>157</v>
      </c>
      <c r="BE47" s="9" t="s">
        <v>157</v>
      </c>
      <c r="BF47" s="9" t="s">
        <v>157</v>
      </c>
      <c r="BG47" s="9" t="s">
        <v>157</v>
      </c>
      <c r="BH47" s="9"/>
      <c r="BI47" s="9" t="s">
        <v>156</v>
      </c>
      <c r="BJ47" s="9" t="s">
        <v>156</v>
      </c>
      <c r="BK47" s="9" t="s">
        <v>156</v>
      </c>
      <c r="BL47" s="9" t="s">
        <v>156</v>
      </c>
      <c r="BM47" s="9" t="s">
        <v>156</v>
      </c>
      <c r="BN47" s="9" t="s">
        <v>156</v>
      </c>
      <c r="BO47" s="9" t="s">
        <v>156</v>
      </c>
      <c r="BP47" s="9" t="s">
        <v>156</v>
      </c>
      <c r="BQ47" s="9" t="s">
        <v>156</v>
      </c>
      <c r="BR47" s="9" t="s">
        <v>156</v>
      </c>
      <c r="BS47" s="9" t="s">
        <v>156</v>
      </c>
      <c r="BT47" s="9" t="s">
        <v>156</v>
      </c>
      <c r="BU47" s="9"/>
      <c r="BV47" s="52">
        <f t="shared" si="14"/>
        <v>5519</v>
      </c>
      <c r="BW47" s="78">
        <f t="shared" si="67"/>
        <v>2740.2803311867524</v>
      </c>
      <c r="BX47" s="73">
        <f t="shared" si="68"/>
        <v>2492.1149267709293</v>
      </c>
      <c r="BY47" s="73">
        <f t="shared" si="69"/>
        <v>43.846775000000001</v>
      </c>
      <c r="BZ47" s="73">
        <f t="shared" si="70"/>
        <v>743.89387304507829</v>
      </c>
      <c r="CA47" s="73">
        <f t="shared" si="71"/>
        <v>330.55455381784731</v>
      </c>
      <c r="CB47" s="73">
        <f t="shared" si="72"/>
        <v>1110.4135985533455</v>
      </c>
      <c r="CC47" s="73">
        <f t="shared" si="73"/>
        <v>3856.9695999999999</v>
      </c>
      <c r="CD47" s="73">
        <f t="shared" si="74"/>
        <v>3976.7578331900258</v>
      </c>
      <c r="CE47" s="73">
        <f t="shared" si="75"/>
        <v>43.992433361994841</v>
      </c>
      <c r="CF47" s="73">
        <f t="shared" si="76"/>
        <v>27.352131147540984</v>
      </c>
      <c r="CG47" s="73">
        <f t="shared" si="77"/>
        <v>39.271538461538462</v>
      </c>
      <c r="CH47" s="73">
        <f t="shared" si="78"/>
        <v>18.356923076923078</v>
      </c>
      <c r="CI47" s="73">
        <f t="shared" si="79"/>
        <v>21.513846153846153</v>
      </c>
      <c r="CJ47" s="73">
        <f t="shared" si="80"/>
        <v>48.566923076923075</v>
      </c>
      <c r="CK47" s="73">
        <f t="shared" si="81"/>
        <v>35.281538461538467</v>
      </c>
      <c r="CL47" s="73">
        <f t="shared" si="82"/>
        <v>1695.9483587140439</v>
      </c>
      <c r="CM47" s="73">
        <f t="shared" si="83"/>
        <v>17.53846153846154</v>
      </c>
      <c r="CN47" s="73">
        <f t="shared" si="84"/>
        <v>13.381658206429782</v>
      </c>
      <c r="CO47" s="73">
        <f t="shared" si="85"/>
        <v>12.929001692047377</v>
      </c>
      <c r="CP47" s="80">
        <f t="shared" si="86"/>
        <v>797.86368866328269</v>
      </c>
      <c r="CQ47" s="80">
        <f t="shared" si="87"/>
        <v>8.9422527944969907</v>
      </c>
      <c r="CR47" s="80">
        <f t="shared" si="88"/>
        <v>20.030050761421322</v>
      </c>
      <c r="CS47" s="80">
        <f t="shared" si="89"/>
        <v>17.964805414551609</v>
      </c>
      <c r="CT47" s="80">
        <f t="shared" si="90"/>
        <v>21.64263959390863</v>
      </c>
      <c r="CU47" s="80">
        <f t="shared" si="91"/>
        <v>20.822199661590524</v>
      </c>
      <c r="CV47" s="80">
        <f t="shared" si="92"/>
        <v>21.274856175972928</v>
      </c>
      <c r="CW47" s="80">
        <f t="shared" si="93"/>
        <v>21.953840947546531</v>
      </c>
      <c r="CX47" s="80">
        <f t="shared" si="94"/>
        <v>21.388020304568528</v>
      </c>
      <c r="CY47" s="80">
        <f t="shared" si="95"/>
        <v>21.579646166807077</v>
      </c>
      <c r="CZ47" s="80">
        <f t="shared" si="96"/>
        <v>15.277157360406093</v>
      </c>
      <c r="DA47" s="80">
        <f t="shared" si="97"/>
        <v>18.672081218274112</v>
      </c>
      <c r="DB47" s="80">
        <f t="shared" si="98"/>
        <v>18.38917089678511</v>
      </c>
      <c r="DC47" s="80">
        <f t="shared" si="99"/>
        <v>15.560067681895095</v>
      </c>
      <c r="DD47" s="80">
        <f t="shared" si="100"/>
        <v>0</v>
      </c>
      <c r="DE47" s="80">
        <f t="shared" si="101"/>
        <v>23.697674450084602</v>
      </c>
      <c r="DF47" s="80">
        <f t="shared" si="102"/>
        <v>23.819827411167513</v>
      </c>
      <c r="DG47" s="80">
        <f t="shared" si="103"/>
        <v>22.980025803722505</v>
      </c>
      <c r="DH47" s="80">
        <f t="shared" si="104"/>
        <v>20.384275380710658</v>
      </c>
      <c r="DI47" s="80">
        <f t="shared" si="105"/>
        <v>24.140478934010154</v>
      </c>
      <c r="DJ47" s="80">
        <f t="shared" si="106"/>
        <v>22.048609475465312</v>
      </c>
      <c r="DK47" s="80">
        <f t="shared" si="107"/>
        <v>25.270393824027074</v>
      </c>
      <c r="DL47" s="80">
        <f t="shared" si="108"/>
        <v>22.949487563451779</v>
      </c>
      <c r="DM47" s="80">
        <f t="shared" si="109"/>
        <v>23.086909644670051</v>
      </c>
      <c r="DN47" s="80">
        <f t="shared" si="110"/>
        <v>2214.8069294754373</v>
      </c>
      <c r="DO47" s="80">
        <f t="shared" si="111"/>
        <v>300.31305482233506</v>
      </c>
      <c r="DP47" s="80">
        <f t="shared" si="112"/>
        <v>2485.0430392755993</v>
      </c>
    </row>
    <row r="48" spans="1:120" ht="10" customHeight="1">
      <c r="A48" s="11">
        <v>46</v>
      </c>
      <c r="B48" s="56">
        <v>38188</v>
      </c>
      <c r="C48" s="118">
        <v>1362445</v>
      </c>
      <c r="D48" s="91">
        <f>BT73</f>
        <v>63.210526315789473</v>
      </c>
      <c r="E48" s="62">
        <f>C49-C48</f>
        <v>165365.69999999972</v>
      </c>
      <c r="F48" s="72">
        <f>E48/D48</f>
        <v>2616.1101582014944</v>
      </c>
      <c r="G48" s="64"/>
      <c r="H48" s="64"/>
      <c r="I48" s="9">
        <v>5520</v>
      </c>
      <c r="J48" s="134" t="s">
        <v>153</v>
      </c>
      <c r="K48" s="8">
        <v>1968</v>
      </c>
      <c r="L48" s="16">
        <v>191</v>
      </c>
      <c r="M48" s="16">
        <v>38</v>
      </c>
      <c r="N48" s="31">
        <f t="shared" si="65"/>
        <v>1</v>
      </c>
      <c r="O48" s="101">
        <f t="shared" si="61"/>
        <v>22297.618798470718</v>
      </c>
      <c r="P48" s="132">
        <f t="shared" si="6"/>
        <v>0.92906744993627999</v>
      </c>
      <c r="Q48" s="72">
        <f t="shared" si="7"/>
        <v>89.190475193882875</v>
      </c>
      <c r="R48" s="18">
        <f t="shared" si="8"/>
        <v>1.1594761775204772</v>
      </c>
      <c r="S48" s="18">
        <f t="shared" si="9"/>
        <v>6.4438288742125746E-2</v>
      </c>
      <c r="T48" s="16">
        <f t="shared" si="66"/>
        <v>189.92681743681504</v>
      </c>
      <c r="U48" s="16">
        <f t="shared" si="62"/>
        <v>36.840523822479526</v>
      </c>
      <c r="V48" s="16">
        <f t="shared" si="10"/>
        <v>189.92681743681504</v>
      </c>
      <c r="W48" s="16">
        <f t="shared" si="11"/>
        <v>36.840523822479526</v>
      </c>
      <c r="X48" s="16">
        <f t="shared" si="12"/>
        <v>0</v>
      </c>
      <c r="Y48" s="35">
        <f t="shared" si="13"/>
        <v>0</v>
      </c>
      <c r="Z48" s="16"/>
      <c r="AA48" s="9" t="s">
        <v>159</v>
      </c>
      <c r="AB48" s="9" t="s">
        <v>159</v>
      </c>
      <c r="AC48" s="9" t="s">
        <v>159</v>
      </c>
      <c r="AD48" s="9" t="s">
        <v>159</v>
      </c>
      <c r="AE48" s="9" t="s">
        <v>159</v>
      </c>
      <c r="AF48" s="9" t="s">
        <v>159</v>
      </c>
      <c r="AG48" s="9" t="s">
        <v>159</v>
      </c>
      <c r="AH48" s="9" t="s">
        <v>159</v>
      </c>
      <c r="AI48" s="9" t="s">
        <v>159</v>
      </c>
      <c r="AJ48" s="9" t="s">
        <v>159</v>
      </c>
      <c r="AK48" s="9" t="s">
        <v>159</v>
      </c>
      <c r="AL48" s="9" t="s">
        <v>159</v>
      </c>
      <c r="AM48" s="9" t="s">
        <v>159</v>
      </c>
      <c r="AN48" s="9" t="s">
        <v>159</v>
      </c>
      <c r="AO48" s="9" t="s">
        <v>159</v>
      </c>
      <c r="AP48" s="13" t="s">
        <v>159</v>
      </c>
      <c r="AQ48" s="13" t="s">
        <v>159</v>
      </c>
      <c r="AR48" s="13" t="s">
        <v>159</v>
      </c>
      <c r="AS48" s="13" t="s">
        <v>159</v>
      </c>
      <c r="AT48" s="9" t="s">
        <v>159</v>
      </c>
      <c r="AU48" s="9" t="s">
        <v>159</v>
      </c>
      <c r="AV48" s="9" t="s">
        <v>159</v>
      </c>
      <c r="AW48" s="9" t="s">
        <v>159</v>
      </c>
      <c r="AX48" s="9" t="s">
        <v>159</v>
      </c>
      <c r="AY48" s="9" t="s">
        <v>159</v>
      </c>
      <c r="AZ48" s="9" t="s">
        <v>159</v>
      </c>
      <c r="BA48" s="9" t="s">
        <v>159</v>
      </c>
      <c r="BB48" s="9" t="s">
        <v>159</v>
      </c>
      <c r="BC48" s="9" t="s">
        <v>159</v>
      </c>
      <c r="BD48" s="9" t="s">
        <v>159</v>
      </c>
      <c r="BE48" s="9" t="s">
        <v>159</v>
      </c>
      <c r="BF48" s="9" t="s">
        <v>159</v>
      </c>
      <c r="BG48" s="9"/>
      <c r="BH48" s="9" t="s">
        <v>157</v>
      </c>
      <c r="BI48" s="9" t="s">
        <v>157</v>
      </c>
      <c r="BJ48" s="9" t="s">
        <v>157</v>
      </c>
      <c r="BK48" s="9" t="s">
        <v>157</v>
      </c>
      <c r="BL48" s="9" t="s">
        <v>157</v>
      </c>
      <c r="BM48" s="9" t="s">
        <v>157</v>
      </c>
      <c r="BN48" s="9" t="s">
        <v>157</v>
      </c>
      <c r="BO48" s="9" t="s">
        <v>157</v>
      </c>
      <c r="BP48" s="9" t="s">
        <v>157</v>
      </c>
      <c r="BQ48" s="9" t="s">
        <v>157</v>
      </c>
      <c r="BR48" s="9" t="s">
        <v>157</v>
      </c>
      <c r="BS48" s="9" t="s">
        <v>157</v>
      </c>
      <c r="BT48" s="9" t="s">
        <v>157</v>
      </c>
      <c r="BU48" s="9"/>
      <c r="BV48" s="52">
        <f t="shared" si="14"/>
        <v>5520</v>
      </c>
      <c r="BW48" s="78">
        <f t="shared" si="67"/>
        <v>2740.2803311867524</v>
      </c>
      <c r="BX48" s="73">
        <f t="shared" si="68"/>
        <v>1663.0478012879487</v>
      </c>
      <c r="BY48" s="73">
        <f t="shared" si="69"/>
        <v>29.26</v>
      </c>
      <c r="BZ48" s="73">
        <f t="shared" si="70"/>
        <v>743.89387304507829</v>
      </c>
      <c r="CA48" s="73">
        <f t="shared" si="71"/>
        <v>330.55455381784731</v>
      </c>
      <c r="CB48" s="73">
        <f t="shared" si="72"/>
        <v>1110.4135985533455</v>
      </c>
      <c r="CC48" s="73">
        <f t="shared" si="73"/>
        <v>3856.9695999999999</v>
      </c>
      <c r="CD48" s="73">
        <f t="shared" si="74"/>
        <v>3976.7578331900258</v>
      </c>
      <c r="CE48" s="73">
        <f t="shared" si="75"/>
        <v>43.992433361994841</v>
      </c>
      <c r="CF48" s="73">
        <f t="shared" si="76"/>
        <v>27.352131147540984</v>
      </c>
      <c r="CG48" s="73">
        <f t="shared" si="77"/>
        <v>39.271538461538462</v>
      </c>
      <c r="CH48" s="73">
        <f t="shared" si="78"/>
        <v>18.356923076923078</v>
      </c>
      <c r="CI48" s="73">
        <f t="shared" si="79"/>
        <v>21.513846153846153</v>
      </c>
      <c r="CJ48" s="73">
        <f t="shared" si="80"/>
        <v>48.566923076923075</v>
      </c>
      <c r="CK48" s="73">
        <f t="shared" si="81"/>
        <v>35.281538461538467</v>
      </c>
      <c r="CL48" s="73">
        <f t="shared" si="82"/>
        <v>1695.9483587140439</v>
      </c>
      <c r="CM48" s="73">
        <f t="shared" si="83"/>
        <v>17.53846153846154</v>
      </c>
      <c r="CN48" s="73">
        <f t="shared" si="84"/>
        <v>13.381658206429782</v>
      </c>
      <c r="CO48" s="73">
        <f t="shared" si="85"/>
        <v>12.929001692047377</v>
      </c>
      <c r="CP48" s="80">
        <f t="shared" si="86"/>
        <v>797.86368866328269</v>
      </c>
      <c r="CQ48" s="80">
        <f t="shared" si="87"/>
        <v>8.9422527944969907</v>
      </c>
      <c r="CR48" s="80">
        <f t="shared" si="88"/>
        <v>20.030050761421322</v>
      </c>
      <c r="CS48" s="80">
        <f t="shared" si="89"/>
        <v>17.964805414551609</v>
      </c>
      <c r="CT48" s="80">
        <f t="shared" si="90"/>
        <v>21.64263959390863</v>
      </c>
      <c r="CU48" s="80">
        <f t="shared" si="91"/>
        <v>20.822199661590524</v>
      </c>
      <c r="CV48" s="80">
        <f t="shared" si="92"/>
        <v>21.274856175972928</v>
      </c>
      <c r="CW48" s="80">
        <f t="shared" si="93"/>
        <v>21.953840947546531</v>
      </c>
      <c r="CX48" s="80">
        <f t="shared" si="94"/>
        <v>21.388020304568528</v>
      </c>
      <c r="CY48" s="80">
        <f t="shared" si="95"/>
        <v>21.579646166807077</v>
      </c>
      <c r="CZ48" s="80">
        <f t="shared" si="96"/>
        <v>15.277157360406093</v>
      </c>
      <c r="DA48" s="80">
        <f t="shared" si="97"/>
        <v>18.672081218274112</v>
      </c>
      <c r="DB48" s="80">
        <f t="shared" si="98"/>
        <v>18.38917089678511</v>
      </c>
      <c r="DC48" s="80">
        <f t="shared" si="99"/>
        <v>0</v>
      </c>
      <c r="DD48" s="80">
        <f t="shared" si="100"/>
        <v>21.246565143824025</v>
      </c>
      <c r="DE48" s="80">
        <f t="shared" si="101"/>
        <v>21.953840947546531</v>
      </c>
      <c r="DF48" s="80">
        <f t="shared" si="102"/>
        <v>22.067005076142134</v>
      </c>
      <c r="DG48" s="80">
        <f t="shared" si="103"/>
        <v>21.289001692047378</v>
      </c>
      <c r="DH48" s="80">
        <f t="shared" si="104"/>
        <v>18.884263959390861</v>
      </c>
      <c r="DI48" s="80">
        <f t="shared" si="105"/>
        <v>22.364060913705586</v>
      </c>
      <c r="DJ48" s="80">
        <f t="shared" si="106"/>
        <v>20.426125211505923</v>
      </c>
      <c r="DK48" s="80">
        <f t="shared" si="107"/>
        <v>23.410829103214891</v>
      </c>
      <c r="DL48" s="80">
        <f t="shared" si="108"/>
        <v>21.260710659898479</v>
      </c>
      <c r="DM48" s="80">
        <f t="shared" si="109"/>
        <v>21.388020304568528</v>
      </c>
      <c r="DN48" s="80">
        <f t="shared" si="110"/>
        <v>2051.8266111573689</v>
      </c>
      <c r="DO48" s="80">
        <f t="shared" si="111"/>
        <v>278.21401015228429</v>
      </c>
      <c r="DP48" s="80">
        <f t="shared" si="112"/>
        <v>2302.1769392173151</v>
      </c>
    </row>
    <row r="49" spans="1:120" ht="10" customHeight="1">
      <c r="A49" s="55" t="s">
        <v>2</v>
      </c>
      <c r="B49" s="119">
        <v>39082</v>
      </c>
      <c r="C49" s="74">
        <v>1527810.6999999997</v>
      </c>
      <c r="D49" s="22"/>
      <c r="F49" s="22"/>
      <c r="G49" s="64"/>
      <c r="H49" s="64"/>
      <c r="I49" s="9">
        <v>5521</v>
      </c>
      <c r="J49" s="134" t="s">
        <v>153</v>
      </c>
      <c r="K49" s="8">
        <v>1968</v>
      </c>
      <c r="L49" s="16">
        <v>191</v>
      </c>
      <c r="M49" s="16">
        <v>38</v>
      </c>
      <c r="N49" s="31">
        <f t="shared" si="65"/>
        <v>1</v>
      </c>
      <c r="O49" s="101">
        <f t="shared" si="61"/>
        <v>23169.930873499783</v>
      </c>
      <c r="P49" s="132">
        <f t="shared" si="6"/>
        <v>0.96541378639582431</v>
      </c>
      <c r="Q49" s="72">
        <f t="shared" si="7"/>
        <v>92.679723493999134</v>
      </c>
      <c r="R49" s="18">
        <f t="shared" si="8"/>
        <v>1.2048364054219887</v>
      </c>
      <c r="S49" s="18">
        <f t="shared" si="9"/>
        <v>6.6893220173675369E-2</v>
      </c>
      <c r="T49" s="16">
        <f t="shared" si="66"/>
        <v>189.88489910710919</v>
      </c>
      <c r="U49" s="16">
        <f t="shared" si="62"/>
        <v>36.795163594578014</v>
      </c>
      <c r="V49" s="16">
        <f t="shared" si="10"/>
        <v>189.88489910710919</v>
      </c>
      <c r="W49" s="16">
        <f t="shared" si="11"/>
        <v>36.795163594578014</v>
      </c>
      <c r="X49" s="16">
        <f t="shared" si="12"/>
        <v>0</v>
      </c>
      <c r="Y49" s="35">
        <f t="shared" si="13"/>
        <v>0</v>
      </c>
      <c r="Z49" s="16"/>
      <c r="AA49" s="9" t="s">
        <v>41</v>
      </c>
      <c r="AB49" s="9" t="s">
        <v>41</v>
      </c>
      <c r="AC49" s="9" t="s">
        <v>44</v>
      </c>
      <c r="AD49" s="9" t="s">
        <v>44</v>
      </c>
      <c r="AE49" s="9" t="s">
        <v>44</v>
      </c>
      <c r="AF49" s="9" t="s">
        <v>44</v>
      </c>
      <c r="AG49" s="9" t="s">
        <v>44</v>
      </c>
      <c r="AH49" s="9" t="s">
        <v>44</v>
      </c>
      <c r="AI49" s="9" t="s">
        <v>44</v>
      </c>
      <c r="AJ49" s="9" t="s">
        <v>44</v>
      </c>
      <c r="AK49" s="9"/>
      <c r="AL49" s="9" t="s">
        <v>60</v>
      </c>
      <c r="AM49" s="9"/>
      <c r="AN49" s="9"/>
      <c r="AO49" s="9"/>
      <c r="AP49" s="13" t="s">
        <v>44</v>
      </c>
      <c r="AQ49" s="13" t="s">
        <v>44</v>
      </c>
      <c r="AR49" s="13" t="s">
        <v>44</v>
      </c>
      <c r="AS49" s="13" t="s">
        <v>44</v>
      </c>
      <c r="AT49" s="9" t="s">
        <v>44</v>
      </c>
      <c r="AU49" s="9" t="s">
        <v>44</v>
      </c>
      <c r="AV49" s="9" t="s">
        <v>44</v>
      </c>
      <c r="AW49" s="9" t="s">
        <v>44</v>
      </c>
      <c r="AX49" s="9" t="s">
        <v>44</v>
      </c>
      <c r="AY49" s="9" t="s">
        <v>44</v>
      </c>
      <c r="AZ49" s="9" t="s">
        <v>44</v>
      </c>
      <c r="BA49" s="9" t="s">
        <v>44</v>
      </c>
      <c r="BB49" s="9"/>
      <c r="BC49" s="9" t="s">
        <v>149</v>
      </c>
      <c r="BD49" s="9" t="s">
        <v>149</v>
      </c>
      <c r="BE49" s="9" t="s">
        <v>149</v>
      </c>
      <c r="BF49" s="9" t="s">
        <v>149</v>
      </c>
      <c r="BG49" s="9" t="s">
        <v>149</v>
      </c>
      <c r="BH49" s="9" t="s">
        <v>149</v>
      </c>
      <c r="BI49" s="9" t="s">
        <v>149</v>
      </c>
      <c r="BJ49" s="9" t="s">
        <v>149</v>
      </c>
      <c r="BK49" s="9" t="s">
        <v>149</v>
      </c>
      <c r="BL49" s="9" t="s">
        <v>149</v>
      </c>
      <c r="BM49" s="9" t="s">
        <v>149</v>
      </c>
      <c r="BN49" s="9" t="s">
        <v>149</v>
      </c>
      <c r="BO49" s="9" t="s">
        <v>149</v>
      </c>
      <c r="BP49" s="9" t="s">
        <v>149</v>
      </c>
      <c r="BQ49" s="9" t="s">
        <v>149</v>
      </c>
      <c r="BR49" s="9" t="s">
        <v>149</v>
      </c>
      <c r="BS49" s="9" t="s">
        <v>149</v>
      </c>
      <c r="BT49" s="9" t="s">
        <v>149</v>
      </c>
      <c r="BU49" s="9"/>
      <c r="BV49" s="52">
        <f t="shared" si="14"/>
        <v>5521</v>
      </c>
      <c r="BW49" s="78">
        <f t="shared" si="67"/>
        <v>2740.2803311867524</v>
      </c>
      <c r="BX49" s="73">
        <f t="shared" si="68"/>
        <v>1663.0478012879487</v>
      </c>
      <c r="BY49" s="73">
        <f t="shared" si="69"/>
        <v>31.584174999999998</v>
      </c>
      <c r="BZ49" s="73">
        <f t="shared" si="70"/>
        <v>802.98271591536343</v>
      </c>
      <c r="CA49" s="73">
        <f t="shared" si="71"/>
        <v>356.81110303587855</v>
      </c>
      <c r="CB49" s="73">
        <f t="shared" si="72"/>
        <v>1198.6157696202531</v>
      </c>
      <c r="CC49" s="73">
        <f t="shared" si="73"/>
        <v>4163.3357079999996</v>
      </c>
      <c r="CD49" s="73">
        <f t="shared" si="74"/>
        <v>4292.6389383490969</v>
      </c>
      <c r="CE49" s="73">
        <f t="shared" si="75"/>
        <v>47.486832330180562</v>
      </c>
      <c r="CF49" s="73">
        <f t="shared" si="76"/>
        <v>29.524760655737705</v>
      </c>
      <c r="CG49" s="73">
        <f t="shared" si="77"/>
        <v>0</v>
      </c>
      <c r="CH49" s="73">
        <f t="shared" si="78"/>
        <v>25.238683216783215</v>
      </c>
      <c r="CI49" s="73">
        <f t="shared" si="79"/>
        <v>0</v>
      </c>
      <c r="CJ49" s="73">
        <f t="shared" si="80"/>
        <v>0</v>
      </c>
      <c r="CK49" s="73">
        <f t="shared" si="81"/>
        <v>0</v>
      </c>
      <c r="CL49" s="73">
        <f t="shared" si="82"/>
        <v>1830.6606203891708</v>
      </c>
      <c r="CM49" s="73">
        <f t="shared" si="83"/>
        <v>18.931573426573426</v>
      </c>
      <c r="CN49" s="73">
        <f t="shared" si="84"/>
        <v>14.444587648054146</v>
      </c>
      <c r="CO49" s="73">
        <f t="shared" si="85"/>
        <v>13.955975803722504</v>
      </c>
      <c r="CP49" s="80">
        <f t="shared" si="86"/>
        <v>861.23945211505929</v>
      </c>
      <c r="CQ49" s="80">
        <f t="shared" si="87"/>
        <v>9.6525521926053308</v>
      </c>
      <c r="CR49" s="80">
        <f t="shared" si="88"/>
        <v>21.621074111675128</v>
      </c>
      <c r="CS49" s="80">
        <f t="shared" si="89"/>
        <v>19.391782571912014</v>
      </c>
      <c r="CT49" s="80">
        <f t="shared" si="90"/>
        <v>23.361753807106599</v>
      </c>
      <c r="CU49" s="80">
        <f t="shared" si="91"/>
        <v>22.4761448392555</v>
      </c>
      <c r="CV49" s="80">
        <f t="shared" si="92"/>
        <v>22.96475668358714</v>
      </c>
      <c r="CW49" s="80">
        <f t="shared" si="93"/>
        <v>23.697674450084602</v>
      </c>
      <c r="CX49" s="80">
        <f t="shared" si="94"/>
        <v>0</v>
      </c>
      <c r="CY49" s="80">
        <f t="shared" si="95"/>
        <v>21.579646166807077</v>
      </c>
      <c r="CZ49" s="80">
        <f t="shared" si="96"/>
        <v>15.277157360406093</v>
      </c>
      <c r="DA49" s="80">
        <f t="shared" si="97"/>
        <v>18.672081218274112</v>
      </c>
      <c r="DB49" s="80">
        <f t="shared" si="98"/>
        <v>18.38917089678511</v>
      </c>
      <c r="DC49" s="80">
        <f t="shared" si="99"/>
        <v>15.560067681895095</v>
      </c>
      <c r="DD49" s="80">
        <f t="shared" si="100"/>
        <v>21.246565143824025</v>
      </c>
      <c r="DE49" s="80">
        <f t="shared" si="101"/>
        <v>21.953840947546531</v>
      </c>
      <c r="DF49" s="80">
        <f t="shared" si="102"/>
        <v>22.067005076142134</v>
      </c>
      <c r="DG49" s="80">
        <f t="shared" si="103"/>
        <v>21.289001692047378</v>
      </c>
      <c r="DH49" s="80">
        <f t="shared" si="104"/>
        <v>18.884263959390861</v>
      </c>
      <c r="DI49" s="80">
        <f t="shared" si="105"/>
        <v>22.364060913705586</v>
      </c>
      <c r="DJ49" s="80">
        <f t="shared" si="106"/>
        <v>20.426125211505923</v>
      </c>
      <c r="DK49" s="80">
        <f t="shared" si="107"/>
        <v>23.410829103214891</v>
      </c>
      <c r="DL49" s="80">
        <f t="shared" si="108"/>
        <v>21.260710659898479</v>
      </c>
      <c r="DM49" s="80">
        <f t="shared" si="109"/>
        <v>21.388020304568528</v>
      </c>
      <c r="DN49" s="80">
        <f t="shared" si="110"/>
        <v>2051.8266111573689</v>
      </c>
      <c r="DO49" s="80">
        <f t="shared" si="111"/>
        <v>278.21401015228429</v>
      </c>
      <c r="DP49" s="80">
        <f t="shared" si="112"/>
        <v>2302.1769392173151</v>
      </c>
    </row>
    <row r="50" spans="1:120" ht="10" customHeight="1">
      <c r="B50" s="92"/>
      <c r="C50" s="92"/>
      <c r="D50" s="92"/>
      <c r="F50" s="64"/>
      <c r="G50" s="64"/>
      <c r="H50" s="64"/>
      <c r="I50" s="9">
        <v>5522</v>
      </c>
      <c r="J50" s="134" t="s">
        <v>153</v>
      </c>
      <c r="K50" s="8">
        <v>1968</v>
      </c>
      <c r="L50" s="16">
        <v>191</v>
      </c>
      <c r="M50" s="16">
        <v>38</v>
      </c>
      <c r="N50" s="31">
        <f t="shared" si="65"/>
        <v>1</v>
      </c>
      <c r="O50" s="101">
        <f t="shared" si="61"/>
        <v>23138.443595738805</v>
      </c>
      <c r="P50" s="132">
        <f t="shared" si="6"/>
        <v>0.96410181648911697</v>
      </c>
      <c r="Q50" s="72">
        <f t="shared" si="7"/>
        <v>92.553774382955226</v>
      </c>
      <c r="R50" s="18">
        <f t="shared" si="8"/>
        <v>1.2031990669784178</v>
      </c>
      <c r="S50" s="18">
        <f t="shared" si="9"/>
        <v>6.6804691035353359E-2</v>
      </c>
      <c r="T50" s="16">
        <f t="shared" si="66"/>
        <v>189.88641212069342</v>
      </c>
      <c r="U50" s="16">
        <f t="shared" si="62"/>
        <v>36.796800933021579</v>
      </c>
      <c r="V50" s="16">
        <f t="shared" si="10"/>
        <v>189.88641212069342</v>
      </c>
      <c r="W50" s="16">
        <f t="shared" si="11"/>
        <v>36.796800933021579</v>
      </c>
      <c r="X50" s="16">
        <f t="shared" si="12"/>
        <v>0</v>
      </c>
      <c r="Y50" s="35">
        <f t="shared" si="13"/>
        <v>0</v>
      </c>
      <c r="Z50" s="16"/>
      <c r="AA50" s="9" t="s">
        <v>50</v>
      </c>
      <c r="AB50" s="9" t="s">
        <v>49</v>
      </c>
      <c r="AC50" s="9" t="s">
        <v>49</v>
      </c>
      <c r="AD50" s="9" t="s">
        <v>41</v>
      </c>
      <c r="AE50" s="9" t="s">
        <v>41</v>
      </c>
      <c r="AF50" s="9" t="s">
        <v>41</v>
      </c>
      <c r="AG50" s="9" t="s">
        <v>41</v>
      </c>
      <c r="AH50" s="9" t="s">
        <v>41</v>
      </c>
      <c r="AI50" s="9" t="s">
        <v>41</v>
      </c>
      <c r="AJ50" s="9" t="s">
        <v>41</v>
      </c>
      <c r="AK50" s="9" t="s">
        <v>41</v>
      </c>
      <c r="AL50" s="9" t="s">
        <v>41</v>
      </c>
      <c r="AM50" s="9" t="s">
        <v>41</v>
      </c>
      <c r="AN50" s="9" t="s">
        <v>41</v>
      </c>
      <c r="AO50" s="9" t="s">
        <v>41</v>
      </c>
      <c r="AP50" s="13" t="s">
        <v>41</v>
      </c>
      <c r="AQ50" s="13" t="s">
        <v>41</v>
      </c>
      <c r="AR50" s="13" t="s">
        <v>41</v>
      </c>
      <c r="AS50" s="13" t="s">
        <v>41</v>
      </c>
      <c r="AT50" s="9" t="s">
        <v>41</v>
      </c>
      <c r="AU50" s="9" t="s">
        <v>41</v>
      </c>
      <c r="AV50" s="9" t="s">
        <v>41</v>
      </c>
      <c r="AW50" s="9" t="s">
        <v>41</v>
      </c>
      <c r="AX50" s="9" t="s">
        <v>41</v>
      </c>
      <c r="AY50" s="9" t="s">
        <v>41</v>
      </c>
      <c r="AZ50" s="9" t="s">
        <v>41</v>
      </c>
      <c r="BA50" s="9" t="s">
        <v>41</v>
      </c>
      <c r="BB50" s="9" t="s">
        <v>41</v>
      </c>
      <c r="BC50" s="9" t="s">
        <v>41</v>
      </c>
      <c r="BD50" s="9" t="s">
        <v>41</v>
      </c>
      <c r="BE50" s="9" t="s">
        <v>41</v>
      </c>
      <c r="BF50" s="9"/>
      <c r="BG50" s="9" t="s">
        <v>158</v>
      </c>
      <c r="BH50" s="9" t="s">
        <v>158</v>
      </c>
      <c r="BI50" s="9" t="s">
        <v>158</v>
      </c>
      <c r="BJ50" s="9" t="s">
        <v>158</v>
      </c>
      <c r="BK50" s="9" t="s">
        <v>158</v>
      </c>
      <c r="BL50" s="9" t="s">
        <v>158</v>
      </c>
      <c r="BM50" s="9" t="s">
        <v>158</v>
      </c>
      <c r="BN50" s="9" t="s">
        <v>158</v>
      </c>
      <c r="BO50" s="9" t="s">
        <v>158</v>
      </c>
      <c r="BP50" s="9" t="s">
        <v>158</v>
      </c>
      <c r="BQ50" s="9" t="s">
        <v>158</v>
      </c>
      <c r="BR50" s="9" t="s">
        <v>158</v>
      </c>
      <c r="BS50" s="9" t="s">
        <v>158</v>
      </c>
      <c r="BT50" s="9" t="s">
        <v>158</v>
      </c>
      <c r="BU50" s="9"/>
      <c r="BV50" s="52">
        <f t="shared" si="14"/>
        <v>5522</v>
      </c>
      <c r="BW50" s="78">
        <f t="shared" si="67"/>
        <v>2740.2803311867524</v>
      </c>
      <c r="BX50" s="73">
        <f t="shared" si="68"/>
        <v>2492.1149267709293</v>
      </c>
      <c r="BY50" s="73">
        <f t="shared" si="69"/>
        <v>43.846775000000001</v>
      </c>
      <c r="BZ50" s="73">
        <f t="shared" si="70"/>
        <v>743.89387304507829</v>
      </c>
      <c r="CA50" s="73">
        <f t="shared" si="71"/>
        <v>330.55455381784731</v>
      </c>
      <c r="CB50" s="73">
        <f t="shared" si="72"/>
        <v>1110.4135985533455</v>
      </c>
      <c r="CC50" s="73">
        <f t="shared" si="73"/>
        <v>3856.9695999999999</v>
      </c>
      <c r="CD50" s="73">
        <f t="shared" si="74"/>
        <v>3976.7578331900258</v>
      </c>
      <c r="CE50" s="73">
        <f t="shared" si="75"/>
        <v>43.992433361994841</v>
      </c>
      <c r="CF50" s="73">
        <f t="shared" si="76"/>
        <v>27.352131147540984</v>
      </c>
      <c r="CG50" s="73">
        <f t="shared" si="77"/>
        <v>39.271538461538462</v>
      </c>
      <c r="CH50" s="73">
        <f t="shared" si="78"/>
        <v>18.356923076923078</v>
      </c>
      <c r="CI50" s="73">
        <f t="shared" si="79"/>
        <v>21.513846153846153</v>
      </c>
      <c r="CJ50" s="73">
        <f t="shared" si="80"/>
        <v>48.566923076923075</v>
      </c>
      <c r="CK50" s="73">
        <f t="shared" si="81"/>
        <v>35.281538461538467</v>
      </c>
      <c r="CL50" s="73">
        <f t="shared" si="82"/>
        <v>1695.9483587140439</v>
      </c>
      <c r="CM50" s="73">
        <f t="shared" si="83"/>
        <v>17.53846153846154</v>
      </c>
      <c r="CN50" s="73">
        <f t="shared" si="84"/>
        <v>13.381658206429782</v>
      </c>
      <c r="CO50" s="73">
        <f t="shared" si="85"/>
        <v>12.929001692047377</v>
      </c>
      <c r="CP50" s="80">
        <f t="shared" si="86"/>
        <v>797.86368866328269</v>
      </c>
      <c r="CQ50" s="80">
        <f t="shared" si="87"/>
        <v>8.9422527944969907</v>
      </c>
      <c r="CR50" s="80">
        <f t="shared" si="88"/>
        <v>20.030050761421322</v>
      </c>
      <c r="CS50" s="80">
        <f t="shared" si="89"/>
        <v>17.964805414551609</v>
      </c>
      <c r="CT50" s="80">
        <f t="shared" si="90"/>
        <v>21.64263959390863</v>
      </c>
      <c r="CU50" s="80">
        <f t="shared" si="91"/>
        <v>20.822199661590524</v>
      </c>
      <c r="CV50" s="80">
        <f t="shared" si="92"/>
        <v>21.274856175972928</v>
      </c>
      <c r="CW50" s="80">
        <f t="shared" si="93"/>
        <v>21.953840947546531</v>
      </c>
      <c r="CX50" s="80">
        <f t="shared" si="94"/>
        <v>21.388020304568528</v>
      </c>
      <c r="CY50" s="80">
        <f t="shared" si="95"/>
        <v>21.579646166807077</v>
      </c>
      <c r="CZ50" s="80">
        <f t="shared" si="96"/>
        <v>15.277157360406093</v>
      </c>
      <c r="DA50" s="80">
        <f t="shared" si="97"/>
        <v>18.672081218274112</v>
      </c>
      <c r="DB50" s="80">
        <f t="shared" si="98"/>
        <v>0</v>
      </c>
      <c r="DC50" s="80">
        <f t="shared" si="99"/>
        <v>15.560067681895095</v>
      </c>
      <c r="DD50" s="80">
        <f t="shared" si="100"/>
        <v>21.246565143824025</v>
      </c>
      <c r="DE50" s="80">
        <f t="shared" si="101"/>
        <v>21.953840947546531</v>
      </c>
      <c r="DF50" s="80">
        <f t="shared" si="102"/>
        <v>22.067005076142134</v>
      </c>
      <c r="DG50" s="80">
        <f t="shared" si="103"/>
        <v>21.289001692047378</v>
      </c>
      <c r="DH50" s="80">
        <f t="shared" si="104"/>
        <v>18.884263959390861</v>
      </c>
      <c r="DI50" s="80">
        <f t="shared" si="105"/>
        <v>22.364060913705586</v>
      </c>
      <c r="DJ50" s="80">
        <f t="shared" si="106"/>
        <v>20.426125211505923</v>
      </c>
      <c r="DK50" s="80">
        <f t="shared" si="107"/>
        <v>23.410829103214891</v>
      </c>
      <c r="DL50" s="80">
        <f t="shared" si="108"/>
        <v>21.260710659898479</v>
      </c>
      <c r="DM50" s="80">
        <f t="shared" si="109"/>
        <v>21.388020304568528</v>
      </c>
      <c r="DN50" s="80">
        <f t="shared" si="110"/>
        <v>2051.8266111573689</v>
      </c>
      <c r="DO50" s="80">
        <f t="shared" si="111"/>
        <v>278.21401015228429</v>
      </c>
      <c r="DP50" s="80">
        <f t="shared" si="112"/>
        <v>2302.1769392173151</v>
      </c>
    </row>
    <row r="51" spans="1:120" ht="10" customHeight="1">
      <c r="A51" s="64"/>
      <c r="B51" s="64"/>
      <c r="C51" s="64"/>
      <c r="D51" s="64"/>
      <c r="E51" s="64"/>
      <c r="F51" s="69"/>
      <c r="G51" s="64"/>
      <c r="H51" s="64"/>
      <c r="I51" s="9">
        <v>5523</v>
      </c>
      <c r="J51" s="134" t="s">
        <v>153</v>
      </c>
      <c r="K51" s="8">
        <v>1968</v>
      </c>
      <c r="L51" s="16">
        <v>190</v>
      </c>
      <c r="M51" s="16">
        <v>38</v>
      </c>
      <c r="N51" s="31">
        <f t="shared" si="65"/>
        <v>1</v>
      </c>
      <c r="O51" s="101">
        <f t="shared" si="61"/>
        <v>28563.52072578447</v>
      </c>
      <c r="P51" s="132">
        <f t="shared" si="6"/>
        <v>1.1901466969076864</v>
      </c>
      <c r="Q51" s="72">
        <f t="shared" si="7"/>
        <v>114.25408290313788</v>
      </c>
      <c r="R51" s="18">
        <f t="shared" si="8"/>
        <v>1.4853030777407923</v>
      </c>
      <c r="S51" s="18">
        <f t="shared" si="9"/>
        <v>8.1964351145671979E-2</v>
      </c>
      <c r="T51" s="16">
        <f t="shared" si="66"/>
        <v>188.62582197121984</v>
      </c>
      <c r="U51" s="16">
        <f t="shared" si="62"/>
        <v>36.514696922259205</v>
      </c>
      <c r="V51" s="16">
        <f t="shared" si="10"/>
        <v>188.62582197121984</v>
      </c>
      <c r="W51" s="16">
        <f t="shared" si="11"/>
        <v>36.514696922259205</v>
      </c>
      <c r="X51" s="16">
        <f t="shared" si="12"/>
        <v>0</v>
      </c>
      <c r="Y51" s="35">
        <f t="shared" si="13"/>
        <v>0</v>
      </c>
      <c r="Z51" s="16"/>
      <c r="AA51" s="9" t="s">
        <v>60</v>
      </c>
      <c r="AB51" s="9" t="s">
        <v>60</v>
      </c>
      <c r="AC51" s="9" t="s">
        <v>60</v>
      </c>
      <c r="AD51" s="9" t="s">
        <v>60</v>
      </c>
      <c r="AE51" s="9" t="s">
        <v>60</v>
      </c>
      <c r="AF51" s="9" t="s">
        <v>60</v>
      </c>
      <c r="AG51" s="9" t="s">
        <v>60</v>
      </c>
      <c r="AH51" s="9" t="s">
        <v>60</v>
      </c>
      <c r="AI51" s="9" t="s">
        <v>60</v>
      </c>
      <c r="AJ51" s="9" t="s">
        <v>60</v>
      </c>
      <c r="AK51" s="9" t="s">
        <v>60</v>
      </c>
      <c r="AL51" s="9"/>
      <c r="AM51" s="9"/>
      <c r="AN51" s="9"/>
      <c r="AO51" s="9" t="s">
        <v>60</v>
      </c>
      <c r="AP51" s="13" t="s">
        <v>60</v>
      </c>
      <c r="AQ51" s="13"/>
      <c r="AR51" s="13" t="s">
        <v>60</v>
      </c>
      <c r="AS51" s="13" t="s">
        <v>60</v>
      </c>
      <c r="AT51" s="9" t="s">
        <v>60</v>
      </c>
      <c r="AU51" s="9" t="s">
        <v>60</v>
      </c>
      <c r="AV51" s="9" t="s">
        <v>60</v>
      </c>
      <c r="AW51" s="9"/>
      <c r="AX51" s="9" t="s">
        <v>62</v>
      </c>
      <c r="AY51" s="9" t="s">
        <v>62</v>
      </c>
      <c r="AZ51" s="9" t="s">
        <v>62</v>
      </c>
      <c r="BA51" s="9" t="s">
        <v>62</v>
      </c>
      <c r="BB51" s="9" t="s">
        <v>62</v>
      </c>
      <c r="BC51" s="9" t="s">
        <v>62</v>
      </c>
      <c r="BD51" s="9" t="s">
        <v>62</v>
      </c>
      <c r="BE51" s="9" t="s">
        <v>62</v>
      </c>
      <c r="BF51" s="9" t="s">
        <v>62</v>
      </c>
      <c r="BG51" s="9" t="s">
        <v>62</v>
      </c>
      <c r="BH51" s="9" t="s">
        <v>62</v>
      </c>
      <c r="BI51" s="9" t="s">
        <v>62</v>
      </c>
      <c r="BJ51" s="9" t="s">
        <v>62</v>
      </c>
      <c r="BK51" s="9" t="s">
        <v>62</v>
      </c>
      <c r="BL51" s="9" t="s">
        <v>62</v>
      </c>
      <c r="BM51" s="9" t="s">
        <v>62</v>
      </c>
      <c r="BN51" s="9" t="s">
        <v>62</v>
      </c>
      <c r="BO51" s="9" t="s">
        <v>62</v>
      </c>
      <c r="BP51" s="9" t="s">
        <v>62</v>
      </c>
      <c r="BQ51" s="9" t="s">
        <v>62</v>
      </c>
      <c r="BR51" s="9" t="s">
        <v>62</v>
      </c>
      <c r="BS51" s="9" t="s">
        <v>62</v>
      </c>
      <c r="BT51" s="9" t="s">
        <v>62</v>
      </c>
      <c r="BU51" s="9"/>
      <c r="BV51" s="52">
        <f t="shared" si="14"/>
        <v>5523</v>
      </c>
      <c r="BW51" s="78">
        <f t="shared" si="67"/>
        <v>3767.5740598896045</v>
      </c>
      <c r="BX51" s="73">
        <f t="shared" si="68"/>
        <v>2286.5017440662373</v>
      </c>
      <c r="BY51" s="73">
        <f t="shared" si="69"/>
        <v>40.229174999999998</v>
      </c>
      <c r="BZ51" s="73">
        <f t="shared" si="70"/>
        <v>1022.7695420423183</v>
      </c>
      <c r="CA51" s="73">
        <f t="shared" si="71"/>
        <v>454.47494848206071</v>
      </c>
      <c r="CB51" s="73">
        <f t="shared" si="72"/>
        <v>1526.6925146473779</v>
      </c>
      <c r="CC51" s="73">
        <f t="shared" si="73"/>
        <v>5302.8949080000002</v>
      </c>
      <c r="CD51" s="73">
        <f t="shared" si="74"/>
        <v>5467.590116337059</v>
      </c>
      <c r="CE51" s="73">
        <f t="shared" si="75"/>
        <v>60.48459673258813</v>
      </c>
      <c r="CF51" s="73">
        <f t="shared" si="76"/>
        <v>37.606072131147542</v>
      </c>
      <c r="CG51" s="73">
        <f t="shared" si="77"/>
        <v>53.993902709790213</v>
      </c>
      <c r="CH51" s="73">
        <f t="shared" si="78"/>
        <v>0</v>
      </c>
      <c r="CI51" s="73">
        <f t="shared" si="79"/>
        <v>0</v>
      </c>
      <c r="CJ51" s="73">
        <f t="shared" si="80"/>
        <v>0</v>
      </c>
      <c r="CK51" s="73">
        <f t="shared" si="81"/>
        <v>48.508106118881123</v>
      </c>
      <c r="CL51" s="73">
        <f t="shared" si="82"/>
        <v>2331.7362718274112</v>
      </c>
      <c r="CM51" s="73">
        <f t="shared" si="83"/>
        <v>0</v>
      </c>
      <c r="CN51" s="73">
        <f t="shared" si="84"/>
        <v>18.398259390862943</v>
      </c>
      <c r="CO51" s="73">
        <f t="shared" si="85"/>
        <v>17.77590812182741</v>
      </c>
      <c r="CP51" s="80">
        <f t="shared" si="86"/>
        <v>1096.9719055837563</v>
      </c>
      <c r="CQ51" s="80">
        <f t="shared" si="87"/>
        <v>12.294581427343079</v>
      </c>
      <c r="CR51" s="80">
        <f t="shared" si="88"/>
        <v>27.539043654822336</v>
      </c>
      <c r="CS51" s="80">
        <f t="shared" si="89"/>
        <v>0</v>
      </c>
      <c r="CT51" s="80">
        <f t="shared" si="90"/>
        <v>21.412686548223352</v>
      </c>
      <c r="CU51" s="80">
        <f t="shared" si="91"/>
        <v>20.600963790186128</v>
      </c>
      <c r="CV51" s="80">
        <f t="shared" si="92"/>
        <v>21.048810829103218</v>
      </c>
      <c r="CW51" s="80">
        <f t="shared" si="93"/>
        <v>21.720581387478852</v>
      </c>
      <c r="CX51" s="80">
        <f t="shared" si="94"/>
        <v>21.16077258883249</v>
      </c>
      <c r="CY51" s="80">
        <f t="shared" si="95"/>
        <v>21.35036242628475</v>
      </c>
      <c r="CZ51" s="80">
        <f t="shared" si="96"/>
        <v>15.114837563451779</v>
      </c>
      <c r="DA51" s="80">
        <f t="shared" si="97"/>
        <v>18.47369035532995</v>
      </c>
      <c r="DB51" s="80">
        <f t="shared" si="98"/>
        <v>18.193785956006767</v>
      </c>
      <c r="DC51" s="80">
        <f t="shared" si="99"/>
        <v>15.39474196277496</v>
      </c>
      <c r="DD51" s="80">
        <f t="shared" si="100"/>
        <v>21.020820389170897</v>
      </c>
      <c r="DE51" s="80">
        <f t="shared" si="101"/>
        <v>21.720581387478852</v>
      </c>
      <c r="DF51" s="80">
        <f t="shared" si="102"/>
        <v>21.832543147208124</v>
      </c>
      <c r="DG51" s="80">
        <f t="shared" si="103"/>
        <v>21.062806049069376</v>
      </c>
      <c r="DH51" s="80">
        <f t="shared" si="104"/>
        <v>18.683618654822336</v>
      </c>
      <c r="DI51" s="80">
        <f t="shared" si="105"/>
        <v>22.126442766497465</v>
      </c>
      <c r="DJ51" s="80">
        <f t="shared" si="106"/>
        <v>20.209097631133673</v>
      </c>
      <c r="DK51" s="80">
        <f t="shared" si="107"/>
        <v>23.162089043993234</v>
      </c>
      <c r="DL51" s="80">
        <f t="shared" si="108"/>
        <v>21.034815609137059</v>
      </c>
      <c r="DM51" s="80">
        <f t="shared" si="109"/>
        <v>21.16077258883249</v>
      </c>
      <c r="DN51" s="80">
        <f t="shared" si="110"/>
        <v>2030.025953413822</v>
      </c>
      <c r="DO51" s="80">
        <f t="shared" si="111"/>
        <v>275.2579862944163</v>
      </c>
      <c r="DP51" s="80">
        <f t="shared" si="112"/>
        <v>2277.7163092381311</v>
      </c>
    </row>
    <row r="52" spans="1:120" ht="10" customHeight="1">
      <c r="A52" s="64"/>
      <c r="B52" s="64"/>
      <c r="C52" s="64"/>
      <c r="D52" s="64"/>
      <c r="E52" s="64"/>
      <c r="F52" s="64"/>
      <c r="G52" s="64"/>
      <c r="H52" s="64"/>
      <c r="I52" s="9">
        <v>5524</v>
      </c>
      <c r="J52" s="134" t="s">
        <v>153</v>
      </c>
      <c r="K52" s="8">
        <v>1968</v>
      </c>
      <c r="L52" s="16">
        <v>191</v>
      </c>
      <c r="M52" s="16">
        <v>38</v>
      </c>
      <c r="N52" s="31">
        <f t="shared" si="65"/>
        <v>1</v>
      </c>
      <c r="O52" s="101">
        <f t="shared" si="61"/>
        <v>22297.901708792204</v>
      </c>
      <c r="P52" s="132">
        <f t="shared" si="6"/>
        <v>0.92907923786634183</v>
      </c>
      <c r="Q52" s="72">
        <f t="shared" si="7"/>
        <v>89.191606835168812</v>
      </c>
      <c r="R52" s="18">
        <f t="shared" si="8"/>
        <v>1.1594908888571944</v>
      </c>
      <c r="S52" s="18">
        <f t="shared" si="9"/>
        <v>6.4439085723075662E-2</v>
      </c>
      <c r="T52" s="16">
        <f t="shared" si="66"/>
        <v>189.92680384097116</v>
      </c>
      <c r="U52" s="16">
        <f t="shared" si="62"/>
        <v>36.840509111142808</v>
      </c>
      <c r="V52" s="16">
        <f t="shared" si="10"/>
        <v>189.92680384097116</v>
      </c>
      <c r="W52" s="16">
        <f t="shared" si="11"/>
        <v>36.840509111142808</v>
      </c>
      <c r="X52" s="16">
        <f t="shared" si="12"/>
        <v>0</v>
      </c>
      <c r="Y52" s="35">
        <f t="shared" si="13"/>
        <v>0</v>
      </c>
      <c r="Z52" s="16"/>
      <c r="AA52" s="9" t="s">
        <v>160</v>
      </c>
      <c r="AB52" s="9" t="s">
        <v>160</v>
      </c>
      <c r="AC52" s="9" t="s">
        <v>160</v>
      </c>
      <c r="AD52" s="9" t="s">
        <v>160</v>
      </c>
      <c r="AE52" s="9" t="s">
        <v>160</v>
      </c>
      <c r="AF52" s="9" t="s">
        <v>160</v>
      </c>
      <c r="AG52" s="9" t="s">
        <v>160</v>
      </c>
      <c r="AH52" s="9" t="s">
        <v>160</v>
      </c>
      <c r="AI52" s="9" t="s">
        <v>160</v>
      </c>
      <c r="AJ52" s="9" t="s">
        <v>160</v>
      </c>
      <c r="AK52" s="9" t="s">
        <v>160</v>
      </c>
      <c r="AL52" s="9" t="s">
        <v>160</v>
      </c>
      <c r="AM52" s="9" t="s">
        <v>160</v>
      </c>
      <c r="AN52" s="9" t="s">
        <v>160</v>
      </c>
      <c r="AO52" s="9" t="s">
        <v>160</v>
      </c>
      <c r="AP52" s="13" t="s">
        <v>160</v>
      </c>
      <c r="AQ52" s="13" t="s">
        <v>160</v>
      </c>
      <c r="AR52" s="13" t="s">
        <v>160</v>
      </c>
      <c r="AS52" s="13" t="s">
        <v>160</v>
      </c>
      <c r="AT52" s="9" t="s">
        <v>160</v>
      </c>
      <c r="AU52" s="9" t="s">
        <v>160</v>
      </c>
      <c r="AV52" s="9" t="s">
        <v>160</v>
      </c>
      <c r="AW52" s="9" t="s">
        <v>160</v>
      </c>
      <c r="AX52" s="9" t="s">
        <v>160</v>
      </c>
      <c r="AY52" s="9" t="s">
        <v>160</v>
      </c>
      <c r="AZ52" s="9" t="s">
        <v>160</v>
      </c>
      <c r="BA52" s="9" t="s">
        <v>160</v>
      </c>
      <c r="BB52" s="9" t="s">
        <v>160</v>
      </c>
      <c r="BC52" s="9" t="s">
        <v>160</v>
      </c>
      <c r="BD52" s="9"/>
      <c r="BE52" s="9" t="s">
        <v>150</v>
      </c>
      <c r="BF52" s="9" t="s">
        <v>150</v>
      </c>
      <c r="BG52" s="9" t="s">
        <v>150</v>
      </c>
      <c r="BH52" s="9" t="s">
        <v>150</v>
      </c>
      <c r="BI52" s="9" t="s">
        <v>150</v>
      </c>
      <c r="BJ52" s="9" t="s">
        <v>150</v>
      </c>
      <c r="BK52" s="9" t="s">
        <v>150</v>
      </c>
      <c r="BL52" s="9" t="s">
        <v>150</v>
      </c>
      <c r="BM52" s="9" t="s">
        <v>150</v>
      </c>
      <c r="BN52" s="9" t="s">
        <v>150</v>
      </c>
      <c r="BO52" s="9" t="s">
        <v>150</v>
      </c>
      <c r="BP52" s="9" t="s">
        <v>150</v>
      </c>
      <c r="BQ52" s="9" t="s">
        <v>150</v>
      </c>
      <c r="BR52" s="9" t="s">
        <v>150</v>
      </c>
      <c r="BS52" s="9" t="s">
        <v>150</v>
      </c>
      <c r="BT52" s="9" t="s">
        <v>150</v>
      </c>
      <c r="BU52" s="9"/>
      <c r="BV52" s="52">
        <f t="shared" si="14"/>
        <v>5524</v>
      </c>
      <c r="BW52" s="78">
        <f t="shared" si="67"/>
        <v>2740.2803311867524</v>
      </c>
      <c r="BX52" s="73">
        <f t="shared" si="68"/>
        <v>1663.0478012879487</v>
      </c>
      <c r="BY52" s="73">
        <f t="shared" si="69"/>
        <v>29.26</v>
      </c>
      <c r="BZ52" s="73">
        <f t="shared" si="70"/>
        <v>743.89387304507829</v>
      </c>
      <c r="CA52" s="73">
        <f t="shared" si="71"/>
        <v>330.55455381784731</v>
      </c>
      <c r="CB52" s="73">
        <f t="shared" si="72"/>
        <v>1110.4135985533455</v>
      </c>
      <c r="CC52" s="73">
        <f t="shared" si="73"/>
        <v>3856.9695999999999</v>
      </c>
      <c r="CD52" s="73">
        <f t="shared" si="74"/>
        <v>3976.7578331900258</v>
      </c>
      <c r="CE52" s="73">
        <f t="shared" si="75"/>
        <v>43.992433361994841</v>
      </c>
      <c r="CF52" s="73">
        <f t="shared" si="76"/>
        <v>27.352131147540984</v>
      </c>
      <c r="CG52" s="73">
        <f t="shared" si="77"/>
        <v>39.271538461538462</v>
      </c>
      <c r="CH52" s="73">
        <f t="shared" si="78"/>
        <v>18.356923076923078</v>
      </c>
      <c r="CI52" s="73">
        <f t="shared" si="79"/>
        <v>21.513846153846153</v>
      </c>
      <c r="CJ52" s="73">
        <f t="shared" si="80"/>
        <v>48.566923076923075</v>
      </c>
      <c r="CK52" s="73">
        <f t="shared" si="81"/>
        <v>35.281538461538467</v>
      </c>
      <c r="CL52" s="73">
        <f t="shared" si="82"/>
        <v>1695.9483587140439</v>
      </c>
      <c r="CM52" s="73">
        <f t="shared" si="83"/>
        <v>17.53846153846154</v>
      </c>
      <c r="CN52" s="73">
        <f t="shared" si="84"/>
        <v>13.381658206429782</v>
      </c>
      <c r="CO52" s="73">
        <f t="shared" si="85"/>
        <v>12.929001692047377</v>
      </c>
      <c r="CP52" s="80">
        <f t="shared" si="86"/>
        <v>797.86368866328269</v>
      </c>
      <c r="CQ52" s="80">
        <f t="shared" si="87"/>
        <v>8.9422527944969907</v>
      </c>
      <c r="CR52" s="80">
        <f t="shared" si="88"/>
        <v>20.030050761421322</v>
      </c>
      <c r="CS52" s="80">
        <f t="shared" si="89"/>
        <v>17.964805414551609</v>
      </c>
      <c r="CT52" s="80">
        <f t="shared" si="90"/>
        <v>21.64263959390863</v>
      </c>
      <c r="CU52" s="80">
        <f t="shared" si="91"/>
        <v>20.822199661590524</v>
      </c>
      <c r="CV52" s="80">
        <f t="shared" si="92"/>
        <v>21.274856175972928</v>
      </c>
      <c r="CW52" s="80">
        <f t="shared" si="93"/>
        <v>21.953840947546531</v>
      </c>
      <c r="CX52" s="80">
        <f t="shared" si="94"/>
        <v>21.388020304568528</v>
      </c>
      <c r="CY52" s="80">
        <f t="shared" si="95"/>
        <v>21.579646166807077</v>
      </c>
      <c r="CZ52" s="80">
        <f t="shared" si="96"/>
        <v>0</v>
      </c>
      <c r="DA52" s="80">
        <f t="shared" si="97"/>
        <v>18.672081218274112</v>
      </c>
      <c r="DB52" s="80">
        <f t="shared" si="98"/>
        <v>18.38917089678511</v>
      </c>
      <c r="DC52" s="80">
        <f t="shared" si="99"/>
        <v>15.560067681895095</v>
      </c>
      <c r="DD52" s="80">
        <f t="shared" si="100"/>
        <v>21.246565143824025</v>
      </c>
      <c r="DE52" s="80">
        <f t="shared" si="101"/>
        <v>21.953840947546531</v>
      </c>
      <c r="DF52" s="80">
        <f t="shared" si="102"/>
        <v>22.067005076142134</v>
      </c>
      <c r="DG52" s="80">
        <f t="shared" si="103"/>
        <v>21.289001692047378</v>
      </c>
      <c r="DH52" s="80">
        <f t="shared" si="104"/>
        <v>18.884263959390861</v>
      </c>
      <c r="DI52" s="80">
        <f t="shared" si="105"/>
        <v>22.364060913705586</v>
      </c>
      <c r="DJ52" s="80">
        <f t="shared" si="106"/>
        <v>20.426125211505923</v>
      </c>
      <c r="DK52" s="80">
        <f t="shared" si="107"/>
        <v>23.410829103214891</v>
      </c>
      <c r="DL52" s="80">
        <f t="shared" si="108"/>
        <v>21.260710659898479</v>
      </c>
      <c r="DM52" s="80">
        <f t="shared" si="109"/>
        <v>21.388020304568528</v>
      </c>
      <c r="DN52" s="80">
        <f t="shared" si="110"/>
        <v>2051.8266111573689</v>
      </c>
      <c r="DO52" s="80">
        <f t="shared" si="111"/>
        <v>278.21401015228429</v>
      </c>
      <c r="DP52" s="80">
        <f t="shared" si="112"/>
        <v>2302.1769392173151</v>
      </c>
    </row>
    <row r="53" spans="1:120" ht="10" customHeight="1">
      <c r="A53" s="64"/>
      <c r="B53" s="64"/>
      <c r="C53" s="64"/>
      <c r="D53" s="64"/>
      <c r="E53" s="64"/>
      <c r="F53" s="64"/>
      <c r="G53" s="64"/>
      <c r="H53" s="64"/>
      <c r="I53" s="9">
        <v>5525</v>
      </c>
      <c r="J53" s="134" t="s">
        <v>153</v>
      </c>
      <c r="K53" s="8">
        <v>1968</v>
      </c>
      <c r="L53" s="16">
        <v>192</v>
      </c>
      <c r="M53" s="16">
        <v>38</v>
      </c>
      <c r="N53" s="31">
        <f t="shared" si="65"/>
        <v>1</v>
      </c>
      <c r="O53" s="101">
        <f t="shared" si="61"/>
        <v>23663.710822665747</v>
      </c>
      <c r="P53" s="132">
        <f t="shared" si="6"/>
        <v>0.98598795094440617</v>
      </c>
      <c r="Q53" s="72">
        <f t="shared" si="7"/>
        <v>94.654843290662996</v>
      </c>
      <c r="R53" s="18">
        <f t="shared" si="8"/>
        <v>1.2305129627786189</v>
      </c>
      <c r="S53" s="18">
        <f t="shared" si="9"/>
        <v>6.8280693164870399E-2</v>
      </c>
      <c r="T53" s="16">
        <f t="shared" si="66"/>
        <v>190.86117302921772</v>
      </c>
      <c r="U53" s="16">
        <f t="shared" si="62"/>
        <v>36.769487037221381</v>
      </c>
      <c r="V53" s="16">
        <f t="shared" si="10"/>
        <v>190.86117302921772</v>
      </c>
      <c r="W53" s="16">
        <f t="shared" si="11"/>
        <v>36.769487037221381</v>
      </c>
      <c r="X53" s="16">
        <f t="shared" si="12"/>
        <v>0</v>
      </c>
      <c r="Y53" s="35">
        <f t="shared" si="13"/>
        <v>0</v>
      </c>
      <c r="Z53" s="16"/>
      <c r="AA53" s="9" t="s">
        <v>142</v>
      </c>
      <c r="AB53" s="9" t="s">
        <v>158</v>
      </c>
      <c r="AC53" s="9" t="s">
        <v>158</v>
      </c>
      <c r="AD53" s="9" t="s">
        <v>158</v>
      </c>
      <c r="AE53" s="9" t="s">
        <v>158</v>
      </c>
      <c r="AF53" s="9" t="s">
        <v>158</v>
      </c>
      <c r="AG53" s="9" t="s">
        <v>158</v>
      </c>
      <c r="AH53" s="9" t="s">
        <v>158</v>
      </c>
      <c r="AI53" s="9" t="s">
        <v>158</v>
      </c>
      <c r="AJ53" s="9" t="s">
        <v>158</v>
      </c>
      <c r="AK53" s="9" t="s">
        <v>158</v>
      </c>
      <c r="AL53" s="9" t="s">
        <v>158</v>
      </c>
      <c r="AM53" s="9" t="s">
        <v>158</v>
      </c>
      <c r="AN53" s="9" t="s">
        <v>158</v>
      </c>
      <c r="AO53" s="9" t="s">
        <v>158</v>
      </c>
      <c r="AP53" s="13" t="s">
        <v>158</v>
      </c>
      <c r="AQ53" s="13" t="s">
        <v>158</v>
      </c>
      <c r="AR53" s="13" t="s">
        <v>158</v>
      </c>
      <c r="AS53" s="13" t="s">
        <v>158</v>
      </c>
      <c r="AT53" s="9" t="s">
        <v>158</v>
      </c>
      <c r="AU53" s="9" t="s">
        <v>158</v>
      </c>
      <c r="AV53" s="9" t="s">
        <v>158</v>
      </c>
      <c r="AW53" s="9" t="s">
        <v>158</v>
      </c>
      <c r="AX53" s="9" t="s">
        <v>158</v>
      </c>
      <c r="AY53" s="9" t="s">
        <v>158</v>
      </c>
      <c r="AZ53" s="9" t="s">
        <v>158</v>
      </c>
      <c r="BA53" s="9" t="s">
        <v>158</v>
      </c>
      <c r="BB53" s="9" t="s">
        <v>158</v>
      </c>
      <c r="BC53" s="9" t="s">
        <v>158</v>
      </c>
      <c r="BD53" s="9" t="s">
        <v>158</v>
      </c>
      <c r="BE53" s="9" t="s">
        <v>158</v>
      </c>
      <c r="BF53" s="9" t="s">
        <v>158</v>
      </c>
      <c r="BG53" s="9"/>
      <c r="BH53" s="9" t="s">
        <v>151</v>
      </c>
      <c r="BI53" s="9" t="s">
        <v>151</v>
      </c>
      <c r="BJ53" s="9" t="s">
        <v>151</v>
      </c>
      <c r="BK53" s="9" t="s">
        <v>151</v>
      </c>
      <c r="BL53" s="9" t="s">
        <v>151</v>
      </c>
      <c r="BM53" s="9" t="s">
        <v>151</v>
      </c>
      <c r="BN53" s="9" t="s">
        <v>151</v>
      </c>
      <c r="BO53" s="9" t="s">
        <v>151</v>
      </c>
      <c r="BP53" s="9" t="s">
        <v>151</v>
      </c>
      <c r="BQ53" s="9" t="s">
        <v>151</v>
      </c>
      <c r="BR53" s="9" t="s">
        <v>151</v>
      </c>
      <c r="BS53" s="9" t="s">
        <v>151</v>
      </c>
      <c r="BT53" s="9" t="s">
        <v>151</v>
      </c>
      <c r="BU53" s="9"/>
      <c r="BV53" s="52">
        <f t="shared" si="14"/>
        <v>5525</v>
      </c>
      <c r="BW53" s="78">
        <f t="shared" si="67"/>
        <v>4106.3723553817845</v>
      </c>
      <c r="BX53" s="73">
        <f t="shared" si="68"/>
        <v>1663.0478012879487</v>
      </c>
      <c r="BY53" s="73">
        <f t="shared" si="69"/>
        <v>29.26</v>
      </c>
      <c r="BZ53" s="73">
        <f t="shared" si="70"/>
        <v>743.89387304507829</v>
      </c>
      <c r="CA53" s="73">
        <f t="shared" si="71"/>
        <v>330.55455381784731</v>
      </c>
      <c r="CB53" s="73">
        <f t="shared" si="72"/>
        <v>1110.4135985533455</v>
      </c>
      <c r="CC53" s="73">
        <f t="shared" si="73"/>
        <v>3856.9695999999999</v>
      </c>
      <c r="CD53" s="73">
        <f t="shared" si="74"/>
        <v>3976.7578331900258</v>
      </c>
      <c r="CE53" s="73">
        <f t="shared" si="75"/>
        <v>43.992433361994841</v>
      </c>
      <c r="CF53" s="73">
        <f t="shared" si="76"/>
        <v>27.352131147540984</v>
      </c>
      <c r="CG53" s="73">
        <f t="shared" si="77"/>
        <v>39.271538461538462</v>
      </c>
      <c r="CH53" s="73">
        <f t="shared" si="78"/>
        <v>18.356923076923078</v>
      </c>
      <c r="CI53" s="73">
        <f t="shared" si="79"/>
        <v>21.513846153846153</v>
      </c>
      <c r="CJ53" s="73">
        <f t="shared" si="80"/>
        <v>48.566923076923075</v>
      </c>
      <c r="CK53" s="73">
        <f t="shared" si="81"/>
        <v>35.281538461538467</v>
      </c>
      <c r="CL53" s="73">
        <f t="shared" si="82"/>
        <v>1695.9483587140439</v>
      </c>
      <c r="CM53" s="73">
        <f t="shared" si="83"/>
        <v>17.53846153846154</v>
      </c>
      <c r="CN53" s="73">
        <f t="shared" si="84"/>
        <v>13.381658206429782</v>
      </c>
      <c r="CO53" s="73">
        <f t="shared" si="85"/>
        <v>12.929001692047377</v>
      </c>
      <c r="CP53" s="80">
        <f t="shared" si="86"/>
        <v>797.86368866328269</v>
      </c>
      <c r="CQ53" s="80">
        <f t="shared" si="87"/>
        <v>8.9422527944969907</v>
      </c>
      <c r="CR53" s="80">
        <f t="shared" si="88"/>
        <v>20.030050761421322</v>
      </c>
      <c r="CS53" s="80">
        <f t="shared" si="89"/>
        <v>17.964805414551609</v>
      </c>
      <c r="CT53" s="80">
        <f t="shared" si="90"/>
        <v>21.64263959390863</v>
      </c>
      <c r="CU53" s="80">
        <f t="shared" si="91"/>
        <v>20.822199661590524</v>
      </c>
      <c r="CV53" s="80">
        <f t="shared" si="92"/>
        <v>21.274856175972928</v>
      </c>
      <c r="CW53" s="80">
        <f t="shared" si="93"/>
        <v>21.953840947546531</v>
      </c>
      <c r="CX53" s="80">
        <f t="shared" si="94"/>
        <v>21.388020304568528</v>
      </c>
      <c r="CY53" s="80">
        <f t="shared" si="95"/>
        <v>21.579646166807077</v>
      </c>
      <c r="CZ53" s="80">
        <f t="shared" si="96"/>
        <v>15.277157360406093</v>
      </c>
      <c r="DA53" s="80">
        <f t="shared" si="97"/>
        <v>18.672081218274112</v>
      </c>
      <c r="DB53" s="80">
        <f t="shared" si="98"/>
        <v>18.38917089678511</v>
      </c>
      <c r="DC53" s="80">
        <f t="shared" si="99"/>
        <v>0</v>
      </c>
      <c r="DD53" s="80">
        <f t="shared" si="100"/>
        <v>21.246565143824025</v>
      </c>
      <c r="DE53" s="80">
        <f t="shared" si="101"/>
        <v>21.953840947546531</v>
      </c>
      <c r="DF53" s="80">
        <f t="shared" si="102"/>
        <v>22.067005076142134</v>
      </c>
      <c r="DG53" s="80">
        <f t="shared" si="103"/>
        <v>21.289001692047378</v>
      </c>
      <c r="DH53" s="80">
        <f t="shared" si="104"/>
        <v>18.884263959390861</v>
      </c>
      <c r="DI53" s="80">
        <f t="shared" si="105"/>
        <v>22.364060913705586</v>
      </c>
      <c r="DJ53" s="80">
        <f t="shared" si="106"/>
        <v>20.426125211505923</v>
      </c>
      <c r="DK53" s="80">
        <f t="shared" si="107"/>
        <v>23.410829103214891</v>
      </c>
      <c r="DL53" s="80">
        <f t="shared" si="108"/>
        <v>21.260710659898479</v>
      </c>
      <c r="DM53" s="80">
        <f t="shared" si="109"/>
        <v>21.388020304568528</v>
      </c>
      <c r="DN53" s="80">
        <f t="shared" si="110"/>
        <v>2051.8266111573689</v>
      </c>
      <c r="DO53" s="80">
        <f t="shared" si="111"/>
        <v>278.21401015228429</v>
      </c>
      <c r="DP53" s="80">
        <f t="shared" si="112"/>
        <v>2302.1769392173151</v>
      </c>
    </row>
    <row r="54" spans="1:120" ht="10" customHeight="1">
      <c r="C54" s="48" t="s">
        <v>174</v>
      </c>
      <c r="F54" s="8"/>
      <c r="H54" s="64"/>
      <c r="I54" s="9">
        <v>5526</v>
      </c>
      <c r="J54" s="134" t="s">
        <v>153</v>
      </c>
      <c r="K54" s="8">
        <v>1968</v>
      </c>
      <c r="L54" s="16">
        <v>191</v>
      </c>
      <c r="M54" s="16">
        <v>38</v>
      </c>
      <c r="N54" s="31">
        <f t="shared" si="65"/>
        <v>1</v>
      </c>
      <c r="O54" s="101">
        <f t="shared" si="61"/>
        <v>23617.949119888806</v>
      </c>
      <c r="P54" s="132">
        <f t="shared" si="6"/>
        <v>0.98408121332870024</v>
      </c>
      <c r="Q54" s="72">
        <f t="shared" si="7"/>
        <v>94.471796479555223</v>
      </c>
      <c r="R54" s="18">
        <f t="shared" si="8"/>
        <v>1.2281333542342179</v>
      </c>
      <c r="S54" s="18">
        <f t="shared" si="9"/>
        <v>6.8152172954262111E-2</v>
      </c>
      <c r="T54" s="16">
        <f t="shared" si="66"/>
        <v>189.86337180886198</v>
      </c>
      <c r="U54" s="16">
        <f t="shared" si="62"/>
        <v>36.771866645765783</v>
      </c>
      <c r="V54" s="16">
        <f t="shared" si="10"/>
        <v>189.86337180886198</v>
      </c>
      <c r="W54" s="16">
        <f t="shared" si="11"/>
        <v>36.771866645765783</v>
      </c>
      <c r="X54" s="16">
        <f t="shared" si="12"/>
        <v>0</v>
      </c>
      <c r="Y54" s="35">
        <f t="shared" si="13"/>
        <v>0</v>
      </c>
      <c r="Z54" s="16"/>
      <c r="AA54" s="9" t="s">
        <v>161</v>
      </c>
      <c r="AB54" s="9" t="s">
        <v>161</v>
      </c>
      <c r="AC54" s="9" t="s">
        <v>161</v>
      </c>
      <c r="AD54" s="9" t="s">
        <v>161</v>
      </c>
      <c r="AE54" s="9" t="s">
        <v>161</v>
      </c>
      <c r="AF54" s="9" t="s">
        <v>161</v>
      </c>
      <c r="AG54" s="9" t="s">
        <v>161</v>
      </c>
      <c r="AH54" s="9" t="s">
        <v>161</v>
      </c>
      <c r="AI54" s="9" t="s">
        <v>161</v>
      </c>
      <c r="AJ54" s="9" t="s">
        <v>161</v>
      </c>
      <c r="AK54" s="9" t="s">
        <v>161</v>
      </c>
      <c r="AL54" s="9" t="s">
        <v>161</v>
      </c>
      <c r="AM54" s="9" t="s">
        <v>161</v>
      </c>
      <c r="AN54" s="9" t="s">
        <v>161</v>
      </c>
      <c r="AO54" s="9" t="s">
        <v>161</v>
      </c>
      <c r="AP54" s="13" t="s">
        <v>161</v>
      </c>
      <c r="AQ54" s="13" t="s">
        <v>161</v>
      </c>
      <c r="AR54" s="13" t="s">
        <v>161</v>
      </c>
      <c r="AS54" s="13" t="s">
        <v>161</v>
      </c>
      <c r="AT54" s="9" t="s">
        <v>161</v>
      </c>
      <c r="AU54" s="9" t="s">
        <v>161</v>
      </c>
      <c r="AV54" s="9" t="s">
        <v>161</v>
      </c>
      <c r="AW54" s="9" t="s">
        <v>161</v>
      </c>
      <c r="AX54" s="9" t="s">
        <v>161</v>
      </c>
      <c r="AY54" s="9" t="s">
        <v>161</v>
      </c>
      <c r="AZ54" s="9" t="s">
        <v>161</v>
      </c>
      <c r="BA54" s="9" t="s">
        <v>161</v>
      </c>
      <c r="BB54" s="9"/>
      <c r="BC54" s="9" t="s">
        <v>42</v>
      </c>
      <c r="BD54" s="9" t="s">
        <v>42</v>
      </c>
      <c r="BE54" s="9" t="s">
        <v>42</v>
      </c>
      <c r="BF54" s="9" t="s">
        <v>42</v>
      </c>
      <c r="BG54" s="9" t="s">
        <v>42</v>
      </c>
      <c r="BH54" s="9" t="s">
        <v>42</v>
      </c>
      <c r="BI54" s="9" t="s">
        <v>42</v>
      </c>
      <c r="BJ54" s="9" t="s">
        <v>42</v>
      </c>
      <c r="BK54" s="9" t="s">
        <v>42</v>
      </c>
      <c r="BL54" s="9" t="s">
        <v>42</v>
      </c>
      <c r="BM54" s="9" t="s">
        <v>42</v>
      </c>
      <c r="BN54" s="9" t="s">
        <v>42</v>
      </c>
      <c r="BO54" s="9" t="s">
        <v>42</v>
      </c>
      <c r="BP54" s="9" t="s">
        <v>42</v>
      </c>
      <c r="BQ54" s="9" t="s">
        <v>42</v>
      </c>
      <c r="BR54" s="9" t="s">
        <v>42</v>
      </c>
      <c r="BS54" s="9" t="s">
        <v>42</v>
      </c>
      <c r="BT54" s="9" t="s">
        <v>42</v>
      </c>
      <c r="BU54" s="9"/>
      <c r="BV54" s="52">
        <f t="shared" si="14"/>
        <v>5526</v>
      </c>
      <c r="BW54" s="78">
        <f t="shared" si="67"/>
        <v>2957.9457802207912</v>
      </c>
      <c r="BX54" s="73">
        <f t="shared" si="68"/>
        <v>1795.1467118675253</v>
      </c>
      <c r="BY54" s="73">
        <f t="shared" si="69"/>
        <v>31.584174999999998</v>
      </c>
      <c r="BZ54" s="73">
        <f t="shared" si="70"/>
        <v>802.98271591536343</v>
      </c>
      <c r="CA54" s="73">
        <f t="shared" si="71"/>
        <v>356.81110303587855</v>
      </c>
      <c r="CB54" s="73">
        <f t="shared" si="72"/>
        <v>1198.6157696202531</v>
      </c>
      <c r="CC54" s="73">
        <f t="shared" si="73"/>
        <v>4163.3357079999996</v>
      </c>
      <c r="CD54" s="73">
        <f t="shared" si="74"/>
        <v>4292.6389383490969</v>
      </c>
      <c r="CE54" s="73">
        <f t="shared" si="75"/>
        <v>47.486832330180562</v>
      </c>
      <c r="CF54" s="73">
        <f t="shared" si="76"/>
        <v>29.524760655737705</v>
      </c>
      <c r="CG54" s="73">
        <f t="shared" si="77"/>
        <v>42.390948164335661</v>
      </c>
      <c r="CH54" s="73">
        <f t="shared" si="78"/>
        <v>19.815046853146853</v>
      </c>
      <c r="CI54" s="73">
        <f t="shared" si="79"/>
        <v>23.222730069930069</v>
      </c>
      <c r="CJ54" s="73">
        <f t="shared" si="80"/>
        <v>52.424682080419579</v>
      </c>
      <c r="CK54" s="73">
        <f t="shared" si="81"/>
        <v>38.084015209790209</v>
      </c>
      <c r="CL54" s="73">
        <f t="shared" si="82"/>
        <v>1830.6606203891708</v>
      </c>
      <c r="CM54" s="73">
        <f t="shared" si="83"/>
        <v>18.931573426573426</v>
      </c>
      <c r="CN54" s="73">
        <f t="shared" si="84"/>
        <v>14.444587648054146</v>
      </c>
      <c r="CO54" s="73">
        <f t="shared" si="85"/>
        <v>13.955975803722504</v>
      </c>
      <c r="CP54" s="80">
        <f t="shared" si="86"/>
        <v>861.23945211505929</v>
      </c>
      <c r="CQ54" s="80">
        <f t="shared" si="87"/>
        <v>9.6525521926053308</v>
      </c>
      <c r="CR54" s="80">
        <f t="shared" si="88"/>
        <v>21.621074111675128</v>
      </c>
      <c r="CS54" s="80">
        <f t="shared" si="89"/>
        <v>19.391782571912014</v>
      </c>
      <c r="CT54" s="80">
        <f t="shared" si="90"/>
        <v>23.361753807106599</v>
      </c>
      <c r="CU54" s="80">
        <f t="shared" si="91"/>
        <v>22.4761448392555</v>
      </c>
      <c r="CV54" s="80">
        <f t="shared" si="92"/>
        <v>22.96475668358714</v>
      </c>
      <c r="CW54" s="80">
        <f t="shared" si="93"/>
        <v>23.697674450084602</v>
      </c>
      <c r="CX54" s="80">
        <f t="shared" si="94"/>
        <v>0</v>
      </c>
      <c r="CY54" s="80">
        <f t="shared" si="95"/>
        <v>21.35036242628475</v>
      </c>
      <c r="CZ54" s="80">
        <f t="shared" si="96"/>
        <v>15.114837563451779</v>
      </c>
      <c r="DA54" s="80">
        <f t="shared" si="97"/>
        <v>18.47369035532995</v>
      </c>
      <c r="DB54" s="80">
        <f t="shared" si="98"/>
        <v>18.193785956006767</v>
      </c>
      <c r="DC54" s="80">
        <f t="shared" si="99"/>
        <v>15.39474196277496</v>
      </c>
      <c r="DD54" s="80">
        <f t="shared" si="100"/>
        <v>21.020820389170897</v>
      </c>
      <c r="DE54" s="80">
        <f t="shared" si="101"/>
        <v>21.720581387478852</v>
      </c>
      <c r="DF54" s="80">
        <f t="shared" si="102"/>
        <v>21.832543147208124</v>
      </c>
      <c r="DG54" s="80">
        <f t="shared" si="103"/>
        <v>21.062806049069376</v>
      </c>
      <c r="DH54" s="80">
        <f t="shared" si="104"/>
        <v>18.683618654822336</v>
      </c>
      <c r="DI54" s="80">
        <f t="shared" si="105"/>
        <v>22.126442766497465</v>
      </c>
      <c r="DJ54" s="80">
        <f t="shared" si="106"/>
        <v>20.209097631133673</v>
      </c>
      <c r="DK54" s="80">
        <f t="shared" si="107"/>
        <v>23.162089043993234</v>
      </c>
      <c r="DL54" s="80">
        <f t="shared" si="108"/>
        <v>21.034815609137059</v>
      </c>
      <c r="DM54" s="80">
        <f t="shared" si="109"/>
        <v>21.16077258883249</v>
      </c>
      <c r="DN54" s="80">
        <f t="shared" si="110"/>
        <v>2030.025953413822</v>
      </c>
      <c r="DO54" s="80">
        <f t="shared" si="111"/>
        <v>275.2579862944163</v>
      </c>
      <c r="DP54" s="80">
        <f t="shared" si="112"/>
        <v>2277.7163092381311</v>
      </c>
    </row>
    <row r="55" spans="1:120" ht="10" customHeight="1">
      <c r="A55" s="120" t="str">
        <f t="shared" ref="A55:G57" si="113">S71</f>
        <v>Pu-239</v>
      </c>
      <c r="B55" s="120" t="str">
        <f t="shared" si="113"/>
        <v>Uranium</v>
      </c>
      <c r="C55" s="120" t="str">
        <f t="shared" si="113"/>
        <v>U-235</v>
      </c>
      <c r="D55" s="120" t="str">
        <f t="shared" si="113"/>
        <v>Uranium</v>
      </c>
      <c r="E55" s="120" t="str">
        <f t="shared" si="113"/>
        <v>U-235</v>
      </c>
      <c r="F55" s="120" t="str">
        <f t="shared" si="113"/>
        <v>Uranium</v>
      </c>
      <c r="G55" s="120" t="str">
        <f t="shared" si="113"/>
        <v>U-235</v>
      </c>
      <c r="H55" s="64"/>
      <c r="I55" s="9">
        <v>5527</v>
      </c>
      <c r="J55" s="134" t="s">
        <v>153</v>
      </c>
      <c r="K55" s="8">
        <v>1968</v>
      </c>
      <c r="L55" s="16">
        <v>191</v>
      </c>
      <c r="M55" s="16">
        <v>38</v>
      </c>
      <c r="N55" s="31">
        <f t="shared" si="65"/>
        <v>1</v>
      </c>
      <c r="O55" s="101">
        <f t="shared" si="61"/>
        <v>22297.901708792204</v>
      </c>
      <c r="P55" s="132">
        <f t="shared" si="6"/>
        <v>0.92907923786634183</v>
      </c>
      <c r="Q55" s="72">
        <f t="shared" si="7"/>
        <v>89.191606835168812</v>
      </c>
      <c r="R55" s="18">
        <f t="shared" si="8"/>
        <v>1.1594908888571944</v>
      </c>
      <c r="S55" s="18">
        <f t="shared" si="9"/>
        <v>6.4439085723075662E-2</v>
      </c>
      <c r="T55" s="16">
        <f t="shared" si="66"/>
        <v>189.92680384097116</v>
      </c>
      <c r="U55" s="16">
        <f t="shared" si="62"/>
        <v>36.840509111142808</v>
      </c>
      <c r="V55" s="16">
        <f t="shared" si="10"/>
        <v>189.92680384097116</v>
      </c>
      <c r="W55" s="16">
        <f t="shared" si="11"/>
        <v>36.840509111142808</v>
      </c>
      <c r="X55" s="16">
        <f t="shared" si="12"/>
        <v>0</v>
      </c>
      <c r="Y55" s="35">
        <f t="shared" si="13"/>
        <v>0</v>
      </c>
      <c r="Z55" s="16"/>
      <c r="AA55" s="9" t="s">
        <v>162</v>
      </c>
      <c r="AB55" s="9" t="s">
        <v>162</v>
      </c>
      <c r="AC55" s="9" t="s">
        <v>162</v>
      </c>
      <c r="AD55" s="9" t="s">
        <v>162</v>
      </c>
      <c r="AE55" s="9" t="s">
        <v>162</v>
      </c>
      <c r="AF55" s="9" t="s">
        <v>162</v>
      </c>
      <c r="AG55" s="9" t="s">
        <v>162</v>
      </c>
      <c r="AH55" s="9" t="s">
        <v>162</v>
      </c>
      <c r="AI55" s="9" t="s">
        <v>162</v>
      </c>
      <c r="AJ55" s="9" t="s">
        <v>162</v>
      </c>
      <c r="AK55" s="9" t="s">
        <v>162</v>
      </c>
      <c r="AL55" s="9" t="s">
        <v>162</v>
      </c>
      <c r="AM55" s="9" t="s">
        <v>162</v>
      </c>
      <c r="AN55" s="9" t="s">
        <v>162</v>
      </c>
      <c r="AO55" s="9" t="s">
        <v>162</v>
      </c>
      <c r="AP55" s="13" t="s">
        <v>162</v>
      </c>
      <c r="AQ55" s="13" t="s">
        <v>162</v>
      </c>
      <c r="AR55" s="13" t="s">
        <v>162</v>
      </c>
      <c r="AS55" s="13" t="s">
        <v>162</v>
      </c>
      <c r="AT55" s="9" t="s">
        <v>162</v>
      </c>
      <c r="AU55" s="9" t="s">
        <v>162</v>
      </c>
      <c r="AV55" s="9" t="s">
        <v>162</v>
      </c>
      <c r="AW55" s="9" t="s">
        <v>162</v>
      </c>
      <c r="AX55" s="9" t="s">
        <v>162</v>
      </c>
      <c r="AY55" s="9" t="s">
        <v>162</v>
      </c>
      <c r="AZ55" s="9" t="s">
        <v>162</v>
      </c>
      <c r="BA55" s="9" t="s">
        <v>162</v>
      </c>
      <c r="BB55" s="9" t="s">
        <v>162</v>
      </c>
      <c r="BC55" s="9" t="s">
        <v>162</v>
      </c>
      <c r="BD55" s="9"/>
      <c r="BE55" s="9" t="s">
        <v>146</v>
      </c>
      <c r="BF55" s="9" t="s">
        <v>146</v>
      </c>
      <c r="BG55" s="9" t="s">
        <v>146</v>
      </c>
      <c r="BH55" s="9" t="s">
        <v>146</v>
      </c>
      <c r="BI55" s="9" t="s">
        <v>146</v>
      </c>
      <c r="BJ55" s="9" t="s">
        <v>146</v>
      </c>
      <c r="BK55" s="9" t="s">
        <v>146</v>
      </c>
      <c r="BL55" s="9" t="s">
        <v>146</v>
      </c>
      <c r="BM55" s="9" t="s">
        <v>146</v>
      </c>
      <c r="BN55" s="9" t="s">
        <v>146</v>
      </c>
      <c r="BO55" s="9" t="s">
        <v>146</v>
      </c>
      <c r="BP55" s="9" t="s">
        <v>146</v>
      </c>
      <c r="BQ55" s="9" t="s">
        <v>146</v>
      </c>
      <c r="BR55" s="9" t="s">
        <v>146</v>
      </c>
      <c r="BS55" s="9" t="s">
        <v>146</v>
      </c>
      <c r="BT55" s="9" t="s">
        <v>146</v>
      </c>
      <c r="BU55" s="9"/>
      <c r="BV55" s="52">
        <f t="shared" si="14"/>
        <v>5527</v>
      </c>
      <c r="BW55" s="78">
        <f t="shared" si="67"/>
        <v>2740.2803311867524</v>
      </c>
      <c r="BX55" s="73">
        <f t="shared" si="68"/>
        <v>1663.0478012879487</v>
      </c>
      <c r="BY55" s="73">
        <f t="shared" si="69"/>
        <v>29.26</v>
      </c>
      <c r="BZ55" s="73">
        <f t="shared" si="70"/>
        <v>743.89387304507829</v>
      </c>
      <c r="CA55" s="73">
        <f t="shared" si="71"/>
        <v>330.55455381784731</v>
      </c>
      <c r="CB55" s="73">
        <f t="shared" si="72"/>
        <v>1110.4135985533455</v>
      </c>
      <c r="CC55" s="73">
        <f t="shared" si="73"/>
        <v>3856.9695999999999</v>
      </c>
      <c r="CD55" s="73">
        <f t="shared" si="74"/>
        <v>3976.7578331900258</v>
      </c>
      <c r="CE55" s="73">
        <f t="shared" si="75"/>
        <v>43.992433361994841</v>
      </c>
      <c r="CF55" s="73">
        <f t="shared" si="76"/>
        <v>27.352131147540984</v>
      </c>
      <c r="CG55" s="73">
        <f t="shared" si="77"/>
        <v>39.271538461538462</v>
      </c>
      <c r="CH55" s="73">
        <f t="shared" si="78"/>
        <v>18.356923076923078</v>
      </c>
      <c r="CI55" s="73">
        <f t="shared" si="79"/>
        <v>21.513846153846153</v>
      </c>
      <c r="CJ55" s="73">
        <f t="shared" si="80"/>
        <v>48.566923076923075</v>
      </c>
      <c r="CK55" s="73">
        <f t="shared" si="81"/>
        <v>35.281538461538467</v>
      </c>
      <c r="CL55" s="73">
        <f t="shared" si="82"/>
        <v>1695.9483587140439</v>
      </c>
      <c r="CM55" s="73">
        <f t="shared" si="83"/>
        <v>17.53846153846154</v>
      </c>
      <c r="CN55" s="73">
        <f t="shared" si="84"/>
        <v>13.381658206429782</v>
      </c>
      <c r="CO55" s="73">
        <f t="shared" si="85"/>
        <v>12.929001692047377</v>
      </c>
      <c r="CP55" s="80">
        <f t="shared" si="86"/>
        <v>797.86368866328269</v>
      </c>
      <c r="CQ55" s="80">
        <f t="shared" si="87"/>
        <v>8.9422527944969907</v>
      </c>
      <c r="CR55" s="80">
        <f t="shared" si="88"/>
        <v>20.030050761421322</v>
      </c>
      <c r="CS55" s="80">
        <f t="shared" si="89"/>
        <v>17.964805414551609</v>
      </c>
      <c r="CT55" s="80">
        <f t="shared" si="90"/>
        <v>21.64263959390863</v>
      </c>
      <c r="CU55" s="80">
        <f t="shared" si="91"/>
        <v>20.822199661590524</v>
      </c>
      <c r="CV55" s="80">
        <f t="shared" si="92"/>
        <v>21.274856175972928</v>
      </c>
      <c r="CW55" s="80">
        <f t="shared" si="93"/>
        <v>21.953840947546531</v>
      </c>
      <c r="CX55" s="80">
        <f t="shared" si="94"/>
        <v>21.388020304568528</v>
      </c>
      <c r="CY55" s="80">
        <f t="shared" si="95"/>
        <v>21.579646166807077</v>
      </c>
      <c r="CZ55" s="80">
        <f t="shared" si="96"/>
        <v>0</v>
      </c>
      <c r="DA55" s="80">
        <f t="shared" si="97"/>
        <v>18.672081218274112</v>
      </c>
      <c r="DB55" s="80">
        <f t="shared" si="98"/>
        <v>18.38917089678511</v>
      </c>
      <c r="DC55" s="80">
        <f t="shared" si="99"/>
        <v>15.560067681895095</v>
      </c>
      <c r="DD55" s="80">
        <f t="shared" si="100"/>
        <v>21.246565143824025</v>
      </c>
      <c r="DE55" s="80">
        <f t="shared" si="101"/>
        <v>21.953840947546531</v>
      </c>
      <c r="DF55" s="80">
        <f t="shared" si="102"/>
        <v>22.067005076142134</v>
      </c>
      <c r="DG55" s="80">
        <f t="shared" si="103"/>
        <v>21.289001692047378</v>
      </c>
      <c r="DH55" s="80">
        <f t="shared" si="104"/>
        <v>18.884263959390861</v>
      </c>
      <c r="DI55" s="80">
        <f t="shared" si="105"/>
        <v>22.364060913705586</v>
      </c>
      <c r="DJ55" s="80">
        <f t="shared" si="106"/>
        <v>20.426125211505923</v>
      </c>
      <c r="DK55" s="80">
        <f t="shared" si="107"/>
        <v>23.410829103214891</v>
      </c>
      <c r="DL55" s="80">
        <f t="shared" si="108"/>
        <v>21.260710659898479</v>
      </c>
      <c r="DM55" s="80">
        <f t="shared" si="109"/>
        <v>21.388020304568528</v>
      </c>
      <c r="DN55" s="80">
        <f t="shared" si="110"/>
        <v>2051.8266111573689</v>
      </c>
      <c r="DO55" s="80">
        <f t="shared" si="111"/>
        <v>278.21401015228429</v>
      </c>
      <c r="DP55" s="80">
        <f t="shared" si="112"/>
        <v>2302.1769392173151</v>
      </c>
    </row>
    <row r="56" spans="1:120" ht="10" customHeight="1">
      <c r="A56" s="121" t="str">
        <f t="shared" si="113"/>
        <v>now</v>
      </c>
      <c r="B56" s="121" t="str">
        <f t="shared" si="113"/>
        <v>now</v>
      </c>
      <c r="C56" s="121" t="str">
        <f t="shared" si="113"/>
        <v>now</v>
      </c>
      <c r="D56" s="121" t="str">
        <f t="shared" si="113"/>
        <v>in Core</v>
      </c>
      <c r="E56" s="121" t="str">
        <f t="shared" si="113"/>
        <v>In Core</v>
      </c>
      <c r="F56" s="121" t="str">
        <f t="shared" si="113"/>
        <v>Out Core</v>
      </c>
      <c r="G56" s="121" t="str">
        <f t="shared" si="113"/>
        <v>Out Core</v>
      </c>
      <c r="H56" s="64"/>
      <c r="I56" s="9">
        <v>5528</v>
      </c>
      <c r="J56" s="134" t="s">
        <v>153</v>
      </c>
      <c r="K56" s="8">
        <v>1968</v>
      </c>
      <c r="L56" s="16">
        <v>191</v>
      </c>
      <c r="M56" s="16">
        <v>38</v>
      </c>
      <c r="N56" s="31">
        <f t="shared" si="65"/>
        <v>1</v>
      </c>
      <c r="O56" s="101">
        <f t="shared" si="61"/>
        <v>23156.832766635591</v>
      </c>
      <c r="P56" s="132">
        <f t="shared" si="6"/>
        <v>0.96486803194314963</v>
      </c>
      <c r="Q56" s="72">
        <f t="shared" si="7"/>
        <v>92.627331066542368</v>
      </c>
      <c r="R56" s="18">
        <f t="shared" si="8"/>
        <v>1.2041553038650505</v>
      </c>
      <c r="S56" s="18">
        <f t="shared" si="9"/>
        <v>6.6856394513023207E-2</v>
      </c>
      <c r="T56" s="16">
        <f t="shared" si="66"/>
        <v>189.88552849112438</v>
      </c>
      <c r="U56" s="16">
        <f t="shared" si="62"/>
        <v>36.795844696134949</v>
      </c>
      <c r="V56" s="16">
        <f t="shared" si="10"/>
        <v>189.88552849112438</v>
      </c>
      <c r="W56" s="16">
        <f t="shared" si="11"/>
        <v>36.795844696134949</v>
      </c>
      <c r="X56" s="16">
        <f t="shared" si="12"/>
        <v>0</v>
      </c>
      <c r="Y56" s="35">
        <f t="shared" si="13"/>
        <v>0</v>
      </c>
      <c r="Z56" s="16"/>
      <c r="AA56" s="9" t="s">
        <v>66</v>
      </c>
      <c r="AB56" s="9" t="s">
        <v>65</v>
      </c>
      <c r="AC56" s="9" t="s">
        <v>65</v>
      </c>
      <c r="AD56" s="9" t="s">
        <v>140</v>
      </c>
      <c r="AE56" s="9" t="s">
        <v>140</v>
      </c>
      <c r="AF56" s="9" t="s">
        <v>140</v>
      </c>
      <c r="AG56" s="9" t="s">
        <v>140</v>
      </c>
      <c r="AH56" s="9" t="s">
        <v>140</v>
      </c>
      <c r="AI56" s="9" t="s">
        <v>140</v>
      </c>
      <c r="AJ56" s="9" t="s">
        <v>140</v>
      </c>
      <c r="AK56" s="9" t="s">
        <v>140</v>
      </c>
      <c r="AL56" s="9" t="s">
        <v>140</v>
      </c>
      <c r="AM56" s="9" t="s">
        <v>140</v>
      </c>
      <c r="AN56" s="9" t="s">
        <v>140</v>
      </c>
      <c r="AO56" s="9" t="s">
        <v>140</v>
      </c>
      <c r="AP56" s="13" t="s">
        <v>140</v>
      </c>
      <c r="AQ56" s="13" t="s">
        <v>140</v>
      </c>
      <c r="AR56" s="13" t="s">
        <v>140</v>
      </c>
      <c r="AS56" s="13" t="s">
        <v>140</v>
      </c>
      <c r="AT56" s="9" t="s">
        <v>140</v>
      </c>
      <c r="AU56" s="9" t="s">
        <v>140</v>
      </c>
      <c r="AV56" s="9" t="s">
        <v>140</v>
      </c>
      <c r="AW56" s="9" t="s">
        <v>140</v>
      </c>
      <c r="AX56" s="9" t="s">
        <v>140</v>
      </c>
      <c r="AY56" s="9" t="s">
        <v>140</v>
      </c>
      <c r="AZ56" s="9" t="s">
        <v>140</v>
      </c>
      <c r="BA56" s="9" t="s">
        <v>140</v>
      </c>
      <c r="BB56" s="9" t="s">
        <v>140</v>
      </c>
      <c r="BC56" s="9" t="s">
        <v>140</v>
      </c>
      <c r="BD56" s="9" t="s">
        <v>140</v>
      </c>
      <c r="BE56" s="9" t="s">
        <v>140</v>
      </c>
      <c r="BF56" s="9" t="s">
        <v>140</v>
      </c>
      <c r="BG56" s="9" t="s">
        <v>140</v>
      </c>
      <c r="BH56" s="9" t="s">
        <v>140</v>
      </c>
      <c r="BI56" s="9" t="s">
        <v>140</v>
      </c>
      <c r="BJ56" s="9" t="s">
        <v>140</v>
      </c>
      <c r="BK56" s="9" t="s">
        <v>140</v>
      </c>
      <c r="BL56" s="9" t="s">
        <v>140</v>
      </c>
      <c r="BM56" s="9" t="s">
        <v>140</v>
      </c>
      <c r="BN56" s="9" t="s">
        <v>140</v>
      </c>
      <c r="BO56" s="9" t="s">
        <v>140</v>
      </c>
      <c r="BP56" s="9" t="s">
        <v>140</v>
      </c>
      <c r="BQ56" s="9" t="s">
        <v>140</v>
      </c>
      <c r="BR56" s="9" t="s">
        <v>140</v>
      </c>
      <c r="BS56" s="9" t="s">
        <v>140</v>
      </c>
      <c r="BT56" s="9" t="s">
        <v>140</v>
      </c>
      <c r="BU56" s="9"/>
      <c r="BV56" s="52">
        <f t="shared" si="14"/>
        <v>5528</v>
      </c>
      <c r="BW56" s="78">
        <f t="shared" si="67"/>
        <v>2740.2803311867524</v>
      </c>
      <c r="BX56" s="73">
        <f t="shared" si="68"/>
        <v>2492.1149267709293</v>
      </c>
      <c r="BY56" s="73">
        <f t="shared" si="69"/>
        <v>43.846775000000001</v>
      </c>
      <c r="BZ56" s="73">
        <f t="shared" si="70"/>
        <v>743.89387304507829</v>
      </c>
      <c r="CA56" s="73">
        <f t="shared" si="71"/>
        <v>330.55455381784731</v>
      </c>
      <c r="CB56" s="73">
        <f t="shared" si="72"/>
        <v>1110.4135985533455</v>
      </c>
      <c r="CC56" s="73">
        <f t="shared" si="73"/>
        <v>3856.9695999999999</v>
      </c>
      <c r="CD56" s="73">
        <f t="shared" si="74"/>
        <v>3976.7578331900258</v>
      </c>
      <c r="CE56" s="73">
        <f t="shared" si="75"/>
        <v>43.992433361994841</v>
      </c>
      <c r="CF56" s="73">
        <f t="shared" si="76"/>
        <v>27.352131147540984</v>
      </c>
      <c r="CG56" s="73">
        <f t="shared" si="77"/>
        <v>39.271538461538462</v>
      </c>
      <c r="CH56" s="73">
        <f t="shared" si="78"/>
        <v>18.356923076923078</v>
      </c>
      <c r="CI56" s="73">
        <f t="shared" si="79"/>
        <v>21.513846153846153</v>
      </c>
      <c r="CJ56" s="73">
        <f t="shared" si="80"/>
        <v>48.566923076923075</v>
      </c>
      <c r="CK56" s="73">
        <f t="shared" si="81"/>
        <v>35.281538461538467</v>
      </c>
      <c r="CL56" s="73">
        <f t="shared" si="82"/>
        <v>1695.9483587140439</v>
      </c>
      <c r="CM56" s="73">
        <f t="shared" si="83"/>
        <v>17.53846153846154</v>
      </c>
      <c r="CN56" s="73">
        <f t="shared" si="84"/>
        <v>13.381658206429782</v>
      </c>
      <c r="CO56" s="73">
        <f t="shared" si="85"/>
        <v>12.929001692047377</v>
      </c>
      <c r="CP56" s="80">
        <f t="shared" si="86"/>
        <v>797.86368866328269</v>
      </c>
      <c r="CQ56" s="80">
        <f t="shared" si="87"/>
        <v>8.9422527944969907</v>
      </c>
      <c r="CR56" s="80">
        <f t="shared" si="88"/>
        <v>20.030050761421322</v>
      </c>
      <c r="CS56" s="80">
        <f t="shared" si="89"/>
        <v>17.964805414551609</v>
      </c>
      <c r="CT56" s="80">
        <f t="shared" si="90"/>
        <v>21.64263959390863</v>
      </c>
      <c r="CU56" s="80">
        <f t="shared" si="91"/>
        <v>20.822199661590524</v>
      </c>
      <c r="CV56" s="80">
        <f t="shared" si="92"/>
        <v>21.274856175972928</v>
      </c>
      <c r="CW56" s="80">
        <f t="shared" si="93"/>
        <v>21.953840947546531</v>
      </c>
      <c r="CX56" s="80">
        <f t="shared" si="94"/>
        <v>21.388020304568528</v>
      </c>
      <c r="CY56" s="80">
        <f t="shared" si="95"/>
        <v>21.579646166807077</v>
      </c>
      <c r="CZ56" s="80">
        <f t="shared" si="96"/>
        <v>15.277157360406093</v>
      </c>
      <c r="DA56" s="80">
        <f t="shared" si="97"/>
        <v>18.672081218274112</v>
      </c>
      <c r="DB56" s="80">
        <f t="shared" si="98"/>
        <v>18.38917089678511</v>
      </c>
      <c r="DC56" s="80">
        <f t="shared" si="99"/>
        <v>15.560067681895095</v>
      </c>
      <c r="DD56" s="80">
        <f t="shared" si="100"/>
        <v>21.246565143824025</v>
      </c>
      <c r="DE56" s="80">
        <f t="shared" si="101"/>
        <v>21.953840947546531</v>
      </c>
      <c r="DF56" s="80">
        <f t="shared" si="102"/>
        <v>22.067005076142134</v>
      </c>
      <c r="DG56" s="80">
        <f t="shared" si="103"/>
        <v>21.289001692047378</v>
      </c>
      <c r="DH56" s="80">
        <f t="shared" si="104"/>
        <v>18.884263959390861</v>
      </c>
      <c r="DI56" s="80">
        <f t="shared" si="105"/>
        <v>22.364060913705586</v>
      </c>
      <c r="DJ56" s="80">
        <f t="shared" si="106"/>
        <v>20.426125211505923</v>
      </c>
      <c r="DK56" s="80">
        <f t="shared" si="107"/>
        <v>23.410829103214891</v>
      </c>
      <c r="DL56" s="80">
        <f t="shared" si="108"/>
        <v>21.260710659898479</v>
      </c>
      <c r="DM56" s="80">
        <f t="shared" si="109"/>
        <v>21.388020304568528</v>
      </c>
      <c r="DN56" s="80">
        <f t="shared" si="110"/>
        <v>2051.8266111573689</v>
      </c>
      <c r="DO56" s="80">
        <f t="shared" si="111"/>
        <v>278.21401015228429</v>
      </c>
      <c r="DP56" s="80">
        <f t="shared" si="112"/>
        <v>2302.1769392173151</v>
      </c>
    </row>
    <row r="57" spans="1:120" ht="10" customHeight="1">
      <c r="A57" s="122">
        <f t="shared" si="113"/>
        <v>4.4021883110738456</v>
      </c>
      <c r="B57" s="122">
        <f t="shared" si="113"/>
        <v>12755.243384464691</v>
      </c>
      <c r="C57" s="122">
        <f t="shared" si="113"/>
        <v>2477.0915779031789</v>
      </c>
      <c r="D57" s="122">
        <f t="shared" si="113"/>
        <v>11992.374856517064</v>
      </c>
      <c r="E57" s="122">
        <f t="shared" si="113"/>
        <v>2328.4740909273714</v>
      </c>
      <c r="F57" s="122">
        <f t="shared" si="113"/>
        <v>762.86852794762763</v>
      </c>
      <c r="G57" s="122">
        <f t="shared" si="113"/>
        <v>148.61748697580794</v>
      </c>
      <c r="H57" s="64"/>
      <c r="I57" s="9">
        <v>5529</v>
      </c>
      <c r="J57" s="134" t="s">
        <v>153</v>
      </c>
      <c r="K57" s="8">
        <v>1968</v>
      </c>
      <c r="L57" s="16">
        <v>191</v>
      </c>
      <c r="M57" s="16">
        <v>38</v>
      </c>
      <c r="N57" s="31">
        <f t="shared" si="65"/>
        <v>1</v>
      </c>
      <c r="O57" s="101">
        <f t="shared" si="61"/>
        <v>4753.0924920883162</v>
      </c>
      <c r="P57" s="132">
        <f t="shared" si="6"/>
        <v>0.19804552050367985</v>
      </c>
      <c r="Q57" s="72">
        <f t="shared" si="7"/>
        <v>19.012369968353266</v>
      </c>
      <c r="R57" s="18">
        <f t="shared" si="8"/>
        <v>0.24716080958859243</v>
      </c>
      <c r="S57" s="18">
        <f t="shared" si="9"/>
        <v>1.4012104070685472E-2</v>
      </c>
      <c r="T57" s="16">
        <f t="shared" si="66"/>
        <v>190.77095799158724</v>
      </c>
      <c r="U57" s="16">
        <f t="shared" si="62"/>
        <v>37.752839190411407</v>
      </c>
      <c r="V57" s="16">
        <f t="shared" si="10"/>
        <v>0</v>
      </c>
      <c r="W57" s="16">
        <f t="shared" si="11"/>
        <v>0</v>
      </c>
      <c r="X57" s="16">
        <f t="shared" si="12"/>
        <v>190.77095799158724</v>
      </c>
      <c r="Y57" s="35">
        <f t="shared" si="13"/>
        <v>37.752839190411407</v>
      </c>
      <c r="Z57" s="16"/>
      <c r="AA57" s="9" t="s">
        <v>44</v>
      </c>
      <c r="AB57" s="9" t="s">
        <v>44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13"/>
      <c r="AQ57" s="13"/>
      <c r="AR57" s="13"/>
      <c r="AS57" s="13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52">
        <f t="shared" si="14"/>
        <v>5529</v>
      </c>
      <c r="BW57" s="78">
        <f t="shared" si="67"/>
        <v>2957.9457802207912</v>
      </c>
      <c r="BX57" s="73">
        <f t="shared" si="68"/>
        <v>1795.1467118675253</v>
      </c>
      <c r="BY57" s="73">
        <f t="shared" si="69"/>
        <v>0</v>
      </c>
      <c r="BZ57" s="73">
        <f t="shared" si="70"/>
        <v>0</v>
      </c>
      <c r="CA57" s="73">
        <f t="shared" si="71"/>
        <v>0</v>
      </c>
      <c r="CB57" s="73">
        <f t="shared" si="72"/>
        <v>0</v>
      </c>
      <c r="CC57" s="73">
        <f t="shared" si="73"/>
        <v>0</v>
      </c>
      <c r="CD57" s="73">
        <f t="shared" si="74"/>
        <v>0</v>
      </c>
      <c r="CE57" s="73">
        <f t="shared" si="75"/>
        <v>0</v>
      </c>
      <c r="CF57" s="73">
        <f t="shared" si="76"/>
        <v>0</v>
      </c>
      <c r="CG57" s="73">
        <f t="shared" si="77"/>
        <v>0</v>
      </c>
      <c r="CH57" s="73">
        <f t="shared" si="78"/>
        <v>0</v>
      </c>
      <c r="CI57" s="73">
        <f t="shared" si="79"/>
        <v>0</v>
      </c>
      <c r="CJ57" s="73">
        <f t="shared" si="80"/>
        <v>0</v>
      </c>
      <c r="CK57" s="73">
        <f t="shared" si="81"/>
        <v>0</v>
      </c>
      <c r="CL57" s="73">
        <f t="shared" si="82"/>
        <v>0</v>
      </c>
      <c r="CM57" s="73">
        <f t="shared" si="83"/>
        <v>0</v>
      </c>
      <c r="CN57" s="73">
        <f t="shared" si="84"/>
        <v>0</v>
      </c>
      <c r="CO57" s="73">
        <f t="shared" si="85"/>
        <v>0</v>
      </c>
      <c r="CP57" s="80">
        <f t="shared" si="86"/>
        <v>0</v>
      </c>
      <c r="CQ57" s="80">
        <f t="shared" si="87"/>
        <v>0</v>
      </c>
      <c r="CR57" s="80">
        <f t="shared" si="88"/>
        <v>0</v>
      </c>
      <c r="CS57" s="80">
        <f t="shared" si="89"/>
        <v>0</v>
      </c>
      <c r="CT57" s="80">
        <f t="shared" si="90"/>
        <v>0</v>
      </c>
      <c r="CU57" s="80">
        <f t="shared" si="91"/>
        <v>0</v>
      </c>
      <c r="CV57" s="80">
        <f t="shared" si="92"/>
        <v>0</v>
      </c>
      <c r="CW57" s="80">
        <f t="shared" si="93"/>
        <v>0</v>
      </c>
      <c r="CX57" s="80">
        <f t="shared" si="94"/>
        <v>0</v>
      </c>
      <c r="CY57" s="80">
        <f t="shared" si="95"/>
        <v>0</v>
      </c>
      <c r="CZ57" s="80">
        <f t="shared" si="96"/>
        <v>0</v>
      </c>
      <c r="DA57" s="80">
        <f t="shared" si="97"/>
        <v>0</v>
      </c>
      <c r="DB57" s="80">
        <f t="shared" si="98"/>
        <v>0</v>
      </c>
      <c r="DC57" s="80">
        <f t="shared" si="99"/>
        <v>0</v>
      </c>
      <c r="DD57" s="80">
        <f t="shared" si="100"/>
        <v>0</v>
      </c>
      <c r="DE57" s="80">
        <f t="shared" si="101"/>
        <v>0</v>
      </c>
      <c r="DF57" s="80">
        <f t="shared" si="102"/>
        <v>0</v>
      </c>
      <c r="DG57" s="80">
        <f t="shared" si="103"/>
        <v>0</v>
      </c>
      <c r="DH57" s="80">
        <f t="shared" si="104"/>
        <v>0</v>
      </c>
      <c r="DI57" s="80">
        <f t="shared" si="105"/>
        <v>0</v>
      </c>
      <c r="DJ57" s="80">
        <f t="shared" si="106"/>
        <v>0</v>
      </c>
      <c r="DK57" s="80">
        <f t="shared" si="107"/>
        <v>0</v>
      </c>
      <c r="DL57" s="80">
        <f t="shared" si="108"/>
        <v>0</v>
      </c>
      <c r="DM57" s="80">
        <f t="shared" si="109"/>
        <v>0</v>
      </c>
      <c r="DN57" s="80">
        <f t="shared" si="110"/>
        <v>0</v>
      </c>
      <c r="DO57" s="80">
        <f t="shared" si="111"/>
        <v>0</v>
      </c>
      <c r="DP57" s="80">
        <f t="shared" si="112"/>
        <v>0</v>
      </c>
    </row>
    <row r="58" spans="1:120" ht="10" customHeight="1">
      <c r="A58" s="68"/>
      <c r="B58" s="68"/>
      <c r="C58" s="68"/>
      <c r="D58" s="68"/>
      <c r="E58" s="64"/>
      <c r="F58" s="64"/>
      <c r="G58" s="64"/>
      <c r="H58" s="64"/>
      <c r="I58" s="9">
        <v>5530</v>
      </c>
      <c r="J58" s="134" t="s">
        <v>153</v>
      </c>
      <c r="K58" s="8">
        <v>1968</v>
      </c>
      <c r="L58" s="16">
        <v>191</v>
      </c>
      <c r="M58" s="16">
        <v>38</v>
      </c>
      <c r="N58" s="31">
        <f t="shared" si="65"/>
        <v>1</v>
      </c>
      <c r="O58" s="101">
        <f t="shared" si="61"/>
        <v>24061.857558457134</v>
      </c>
      <c r="P58" s="132">
        <f t="shared" si="6"/>
        <v>1.0025773982690473</v>
      </c>
      <c r="Q58" s="72">
        <f t="shared" si="7"/>
        <v>96.247430233828538</v>
      </c>
      <c r="R58" s="18">
        <f t="shared" si="8"/>
        <v>1.251216593039771</v>
      </c>
      <c r="S58" s="18">
        <f t="shared" si="9"/>
        <v>6.9398309265246788E-2</v>
      </c>
      <c r="T58" s="16">
        <f t="shared" si="66"/>
        <v>189.84204325479016</v>
      </c>
      <c r="U58" s="16">
        <f t="shared" si="62"/>
        <v>36.748783406960229</v>
      </c>
      <c r="V58" s="16">
        <f t="shared" si="10"/>
        <v>189.84204325479016</v>
      </c>
      <c r="W58" s="16">
        <f t="shared" si="11"/>
        <v>36.748783406960229</v>
      </c>
      <c r="X58" s="16">
        <f t="shared" si="12"/>
        <v>0</v>
      </c>
      <c r="Y58" s="35">
        <f t="shared" si="13"/>
        <v>0</v>
      </c>
      <c r="Z58" s="16"/>
      <c r="AA58" s="9" t="s">
        <v>163</v>
      </c>
      <c r="AB58" s="9" t="s">
        <v>163</v>
      </c>
      <c r="AC58" s="9" t="s">
        <v>163</v>
      </c>
      <c r="AD58" s="9" t="s">
        <v>163</v>
      </c>
      <c r="AE58" s="9" t="s">
        <v>163</v>
      </c>
      <c r="AF58" s="9" t="s">
        <v>163</v>
      </c>
      <c r="AG58" s="9" t="s">
        <v>163</v>
      </c>
      <c r="AH58" s="9" t="s">
        <v>163</v>
      </c>
      <c r="AI58" s="9" t="s">
        <v>163</v>
      </c>
      <c r="AJ58" s="9" t="s">
        <v>163</v>
      </c>
      <c r="AK58" s="9" t="s">
        <v>163</v>
      </c>
      <c r="AL58" s="9" t="s">
        <v>163</v>
      </c>
      <c r="AM58" s="9" t="s">
        <v>163</v>
      </c>
      <c r="AN58" s="9" t="s">
        <v>163</v>
      </c>
      <c r="AO58" s="9" t="s">
        <v>163</v>
      </c>
      <c r="AP58" s="13" t="s">
        <v>163</v>
      </c>
      <c r="AQ58" s="13" t="s">
        <v>163</v>
      </c>
      <c r="AR58" s="13" t="s">
        <v>163</v>
      </c>
      <c r="AS58" s="13" t="s">
        <v>163</v>
      </c>
      <c r="AT58" s="9" t="s">
        <v>163</v>
      </c>
      <c r="AU58" s="9" t="s">
        <v>163</v>
      </c>
      <c r="AV58" s="9" t="s">
        <v>163</v>
      </c>
      <c r="AW58" s="9" t="s">
        <v>163</v>
      </c>
      <c r="AX58" s="9" t="s">
        <v>163</v>
      </c>
      <c r="AY58" s="9" t="s">
        <v>163</v>
      </c>
      <c r="AZ58" s="9" t="s">
        <v>163</v>
      </c>
      <c r="BA58" s="9"/>
      <c r="BB58" s="9" t="s">
        <v>161</v>
      </c>
      <c r="BC58" s="9" t="s">
        <v>161</v>
      </c>
      <c r="BD58" s="9" t="s">
        <v>161</v>
      </c>
      <c r="BE58" s="9" t="s">
        <v>161</v>
      </c>
      <c r="BF58" s="9" t="s">
        <v>161</v>
      </c>
      <c r="BG58" s="9" t="s">
        <v>161</v>
      </c>
      <c r="BH58" s="9" t="s">
        <v>161</v>
      </c>
      <c r="BI58" s="9" t="s">
        <v>161</v>
      </c>
      <c r="BJ58" s="9" t="s">
        <v>161</v>
      </c>
      <c r="BK58" s="9" t="s">
        <v>161</v>
      </c>
      <c r="BL58" s="9" t="s">
        <v>161</v>
      </c>
      <c r="BM58" s="9" t="s">
        <v>161</v>
      </c>
      <c r="BN58" s="9" t="s">
        <v>161</v>
      </c>
      <c r="BO58" s="9" t="s">
        <v>161</v>
      </c>
      <c r="BP58" s="9" t="s">
        <v>161</v>
      </c>
      <c r="BQ58" s="9" t="s">
        <v>161</v>
      </c>
      <c r="BR58" s="9" t="s">
        <v>161</v>
      </c>
      <c r="BS58" s="9" t="s">
        <v>161</v>
      </c>
      <c r="BT58" s="9" t="s">
        <v>161</v>
      </c>
      <c r="BU58" s="9"/>
      <c r="BV58" s="52">
        <f t="shared" si="14"/>
        <v>5530</v>
      </c>
      <c r="BW58" s="78">
        <f t="shared" si="67"/>
        <v>2957.9457802207912</v>
      </c>
      <c r="BX58" s="73">
        <f t="shared" si="68"/>
        <v>1795.1467118675253</v>
      </c>
      <c r="BY58" s="73">
        <f t="shared" si="69"/>
        <v>31.584174999999998</v>
      </c>
      <c r="BZ58" s="73">
        <f t="shared" si="70"/>
        <v>802.98271591536343</v>
      </c>
      <c r="CA58" s="73">
        <f t="shared" si="71"/>
        <v>356.81110303587855</v>
      </c>
      <c r="CB58" s="73">
        <f t="shared" si="72"/>
        <v>1198.6157696202531</v>
      </c>
      <c r="CC58" s="73">
        <f t="shared" si="73"/>
        <v>4163.3357079999996</v>
      </c>
      <c r="CD58" s="73">
        <f t="shared" si="74"/>
        <v>4292.6389383490969</v>
      </c>
      <c r="CE58" s="73">
        <f t="shared" si="75"/>
        <v>47.486832330180562</v>
      </c>
      <c r="CF58" s="73">
        <f t="shared" si="76"/>
        <v>29.524760655737705</v>
      </c>
      <c r="CG58" s="73">
        <f t="shared" si="77"/>
        <v>42.390948164335661</v>
      </c>
      <c r="CH58" s="73">
        <f t="shared" si="78"/>
        <v>19.815046853146853</v>
      </c>
      <c r="CI58" s="73">
        <f t="shared" si="79"/>
        <v>23.222730069930069</v>
      </c>
      <c r="CJ58" s="73">
        <f t="shared" si="80"/>
        <v>52.424682080419579</v>
      </c>
      <c r="CK58" s="73">
        <f t="shared" si="81"/>
        <v>38.084015209790209</v>
      </c>
      <c r="CL58" s="73">
        <f t="shared" si="82"/>
        <v>1830.6606203891708</v>
      </c>
      <c r="CM58" s="73">
        <f t="shared" si="83"/>
        <v>18.931573426573426</v>
      </c>
      <c r="CN58" s="73">
        <f t="shared" si="84"/>
        <v>14.444587648054146</v>
      </c>
      <c r="CO58" s="73">
        <f t="shared" si="85"/>
        <v>13.955975803722504</v>
      </c>
      <c r="CP58" s="80">
        <f t="shared" si="86"/>
        <v>861.23945211505929</v>
      </c>
      <c r="CQ58" s="80">
        <f t="shared" si="87"/>
        <v>9.6525521926053308</v>
      </c>
      <c r="CR58" s="80">
        <f t="shared" si="88"/>
        <v>21.621074111675128</v>
      </c>
      <c r="CS58" s="80">
        <f t="shared" si="89"/>
        <v>19.391782571912014</v>
      </c>
      <c r="CT58" s="80">
        <f t="shared" si="90"/>
        <v>23.361753807106599</v>
      </c>
      <c r="CU58" s="80">
        <f t="shared" si="91"/>
        <v>22.4761448392555</v>
      </c>
      <c r="CV58" s="80">
        <f t="shared" si="92"/>
        <v>22.96475668358714</v>
      </c>
      <c r="CW58" s="80">
        <f t="shared" si="93"/>
        <v>0</v>
      </c>
      <c r="CX58" s="80">
        <f t="shared" si="94"/>
        <v>23.086909644670051</v>
      </c>
      <c r="CY58" s="80">
        <f t="shared" si="95"/>
        <v>23.293756697556866</v>
      </c>
      <c r="CZ58" s="80">
        <f t="shared" si="96"/>
        <v>16.490649746192894</v>
      </c>
      <c r="DA58" s="80">
        <f t="shared" si="97"/>
        <v>20.155238578680205</v>
      </c>
      <c r="DB58" s="80">
        <f t="shared" si="98"/>
        <v>19.849856175972924</v>
      </c>
      <c r="DC58" s="80">
        <f t="shared" si="99"/>
        <v>16.796032148900171</v>
      </c>
      <c r="DD58" s="80">
        <f t="shared" si="100"/>
        <v>22.934218443316411</v>
      </c>
      <c r="DE58" s="80">
        <f t="shared" si="101"/>
        <v>23.697674450084602</v>
      </c>
      <c r="DF58" s="80">
        <f t="shared" si="102"/>
        <v>23.819827411167513</v>
      </c>
      <c r="DG58" s="80">
        <f t="shared" si="103"/>
        <v>22.980025803722505</v>
      </c>
      <c r="DH58" s="80">
        <f t="shared" si="104"/>
        <v>20.384275380710658</v>
      </c>
      <c r="DI58" s="80">
        <f t="shared" si="105"/>
        <v>24.140478934010154</v>
      </c>
      <c r="DJ58" s="80">
        <f t="shared" si="106"/>
        <v>22.048609475465312</v>
      </c>
      <c r="DK58" s="80">
        <f t="shared" si="107"/>
        <v>25.270393824027074</v>
      </c>
      <c r="DL58" s="80">
        <f t="shared" si="108"/>
        <v>22.949487563451779</v>
      </c>
      <c r="DM58" s="80">
        <f t="shared" si="109"/>
        <v>23.086909644670051</v>
      </c>
      <c r="DN58" s="80">
        <f t="shared" si="110"/>
        <v>2214.8069294754373</v>
      </c>
      <c r="DO58" s="80">
        <f t="shared" si="111"/>
        <v>300.31305482233506</v>
      </c>
      <c r="DP58" s="80">
        <f t="shared" si="112"/>
        <v>2485.0430392755993</v>
      </c>
    </row>
    <row r="59" spans="1:120" ht="10" customHeight="1">
      <c r="A59" s="64"/>
      <c r="B59" s="64"/>
      <c r="C59" s="64"/>
      <c r="D59" s="64"/>
      <c r="E59" s="64"/>
      <c r="F59" s="64"/>
      <c r="G59" s="8"/>
      <c r="H59" s="64"/>
      <c r="I59" s="9">
        <v>5531</v>
      </c>
      <c r="J59" s="134" t="s">
        <v>153</v>
      </c>
      <c r="K59" s="8">
        <v>1968</v>
      </c>
      <c r="L59" s="16">
        <v>191</v>
      </c>
      <c r="M59" s="16">
        <v>38</v>
      </c>
      <c r="N59" s="31">
        <f t="shared" si="65"/>
        <v>1</v>
      </c>
      <c r="O59" s="101">
        <f t="shared" si="61"/>
        <v>24061.857558457134</v>
      </c>
      <c r="P59" s="132">
        <f t="shared" si="6"/>
        <v>1.0025773982690473</v>
      </c>
      <c r="Q59" s="72">
        <f t="shared" si="7"/>
        <v>96.247430233828538</v>
      </c>
      <c r="R59" s="18">
        <f t="shared" si="8"/>
        <v>1.251216593039771</v>
      </c>
      <c r="S59" s="18">
        <f t="shared" si="9"/>
        <v>6.9398309265246788E-2</v>
      </c>
      <c r="T59" s="16">
        <f t="shared" si="66"/>
        <v>189.84204325479016</v>
      </c>
      <c r="U59" s="16">
        <f t="shared" si="62"/>
        <v>36.748783406960229</v>
      </c>
      <c r="V59" s="16">
        <f t="shared" si="10"/>
        <v>189.84204325479016</v>
      </c>
      <c r="W59" s="16">
        <f t="shared" si="11"/>
        <v>36.748783406960229</v>
      </c>
      <c r="X59" s="16">
        <f t="shared" si="12"/>
        <v>0</v>
      </c>
      <c r="Y59" s="35">
        <f t="shared" si="13"/>
        <v>0</v>
      </c>
      <c r="AA59" s="9" t="s">
        <v>164</v>
      </c>
      <c r="AB59" s="9" t="s">
        <v>164</v>
      </c>
      <c r="AC59" s="9" t="s">
        <v>164</v>
      </c>
      <c r="AD59" s="9" t="s">
        <v>164</v>
      </c>
      <c r="AE59" s="9" t="s">
        <v>164</v>
      </c>
      <c r="AF59" s="9" t="s">
        <v>164</v>
      </c>
      <c r="AG59" s="9" t="s">
        <v>164</v>
      </c>
      <c r="AH59" s="9" t="s">
        <v>164</v>
      </c>
      <c r="AI59" s="9" t="s">
        <v>164</v>
      </c>
      <c r="AJ59" s="9" t="s">
        <v>164</v>
      </c>
      <c r="AK59" s="9" t="s">
        <v>164</v>
      </c>
      <c r="AL59" s="9" t="s">
        <v>164</v>
      </c>
      <c r="AM59" s="9" t="s">
        <v>164</v>
      </c>
      <c r="AN59" s="9" t="s">
        <v>164</v>
      </c>
      <c r="AO59" s="9" t="s">
        <v>164</v>
      </c>
      <c r="AP59" s="13" t="s">
        <v>164</v>
      </c>
      <c r="AQ59" s="13" t="s">
        <v>164</v>
      </c>
      <c r="AR59" s="13" t="s">
        <v>164</v>
      </c>
      <c r="AS59" s="13" t="s">
        <v>164</v>
      </c>
      <c r="AT59" s="9" t="s">
        <v>164</v>
      </c>
      <c r="AU59" s="9" t="s">
        <v>164</v>
      </c>
      <c r="AV59" s="9" t="s">
        <v>164</v>
      </c>
      <c r="AW59" s="9" t="s">
        <v>164</v>
      </c>
      <c r="AX59" s="9" t="s">
        <v>164</v>
      </c>
      <c r="AY59" s="9" t="s">
        <v>164</v>
      </c>
      <c r="AZ59" s="9" t="s">
        <v>164</v>
      </c>
      <c r="BA59" s="9"/>
      <c r="BB59" s="9" t="s">
        <v>44</v>
      </c>
      <c r="BC59" s="9" t="s">
        <v>44</v>
      </c>
      <c r="BD59" s="9" t="s">
        <v>44</v>
      </c>
      <c r="BE59" s="9" t="s">
        <v>44</v>
      </c>
      <c r="BF59" s="9" t="s">
        <v>44</v>
      </c>
      <c r="BG59" s="9" t="s">
        <v>44</v>
      </c>
      <c r="BH59" s="9" t="s">
        <v>44</v>
      </c>
      <c r="BI59" s="9" t="s">
        <v>44</v>
      </c>
      <c r="BJ59" s="9" t="s">
        <v>44</v>
      </c>
      <c r="BK59" s="9" t="s">
        <v>44</v>
      </c>
      <c r="BL59" s="9" t="s">
        <v>44</v>
      </c>
      <c r="BM59" s="9" t="s">
        <v>44</v>
      </c>
      <c r="BN59" s="9" t="s">
        <v>44</v>
      </c>
      <c r="BO59" s="9" t="s">
        <v>44</v>
      </c>
      <c r="BP59" s="9" t="s">
        <v>44</v>
      </c>
      <c r="BQ59" s="9" t="s">
        <v>44</v>
      </c>
      <c r="BR59" s="9" t="s">
        <v>44</v>
      </c>
      <c r="BS59" s="9" t="s">
        <v>44</v>
      </c>
      <c r="BT59" s="9" t="s">
        <v>44</v>
      </c>
      <c r="BU59" s="9"/>
      <c r="BV59" s="52">
        <f t="shared" si="14"/>
        <v>5531</v>
      </c>
      <c r="BW59" s="78">
        <f t="shared" si="67"/>
        <v>2957.9457802207912</v>
      </c>
      <c r="BX59" s="73">
        <f t="shared" si="68"/>
        <v>1795.1467118675253</v>
      </c>
      <c r="BY59" s="73">
        <f t="shared" si="69"/>
        <v>31.584174999999998</v>
      </c>
      <c r="BZ59" s="73">
        <f t="shared" si="70"/>
        <v>802.98271591536343</v>
      </c>
      <c r="CA59" s="73">
        <f t="shared" si="71"/>
        <v>356.81110303587855</v>
      </c>
      <c r="CB59" s="73">
        <f t="shared" si="72"/>
        <v>1198.6157696202531</v>
      </c>
      <c r="CC59" s="73">
        <f t="shared" si="73"/>
        <v>4163.3357079999996</v>
      </c>
      <c r="CD59" s="73">
        <f t="shared" si="74"/>
        <v>4292.6389383490969</v>
      </c>
      <c r="CE59" s="73">
        <f t="shared" si="75"/>
        <v>47.486832330180562</v>
      </c>
      <c r="CF59" s="73">
        <f t="shared" si="76"/>
        <v>29.524760655737705</v>
      </c>
      <c r="CG59" s="73">
        <f t="shared" si="77"/>
        <v>42.390948164335661</v>
      </c>
      <c r="CH59" s="73">
        <f t="shared" si="78"/>
        <v>19.815046853146853</v>
      </c>
      <c r="CI59" s="73">
        <f t="shared" si="79"/>
        <v>23.222730069930069</v>
      </c>
      <c r="CJ59" s="73">
        <f t="shared" si="80"/>
        <v>52.424682080419579</v>
      </c>
      <c r="CK59" s="73">
        <f t="shared" si="81"/>
        <v>38.084015209790209</v>
      </c>
      <c r="CL59" s="73">
        <f t="shared" si="82"/>
        <v>1830.6606203891708</v>
      </c>
      <c r="CM59" s="73">
        <f t="shared" si="83"/>
        <v>18.931573426573426</v>
      </c>
      <c r="CN59" s="73">
        <f t="shared" si="84"/>
        <v>14.444587648054146</v>
      </c>
      <c r="CO59" s="73">
        <f t="shared" si="85"/>
        <v>13.955975803722504</v>
      </c>
      <c r="CP59" s="80">
        <f t="shared" si="86"/>
        <v>861.23945211505929</v>
      </c>
      <c r="CQ59" s="80">
        <f t="shared" si="87"/>
        <v>9.6525521926053308</v>
      </c>
      <c r="CR59" s="80">
        <f t="shared" si="88"/>
        <v>21.621074111675128</v>
      </c>
      <c r="CS59" s="80">
        <f t="shared" si="89"/>
        <v>19.391782571912014</v>
      </c>
      <c r="CT59" s="80">
        <f t="shared" si="90"/>
        <v>23.361753807106599</v>
      </c>
      <c r="CU59" s="80">
        <f t="shared" si="91"/>
        <v>22.4761448392555</v>
      </c>
      <c r="CV59" s="80">
        <f t="shared" si="92"/>
        <v>22.96475668358714</v>
      </c>
      <c r="CW59" s="80">
        <f t="shared" si="93"/>
        <v>0</v>
      </c>
      <c r="CX59" s="80">
        <f t="shared" si="94"/>
        <v>23.086909644670051</v>
      </c>
      <c r="CY59" s="80">
        <f t="shared" si="95"/>
        <v>23.293756697556866</v>
      </c>
      <c r="CZ59" s="80">
        <f t="shared" si="96"/>
        <v>16.490649746192894</v>
      </c>
      <c r="DA59" s="80">
        <f t="shared" si="97"/>
        <v>20.155238578680205</v>
      </c>
      <c r="DB59" s="80">
        <f t="shared" si="98"/>
        <v>19.849856175972924</v>
      </c>
      <c r="DC59" s="80">
        <f t="shared" si="99"/>
        <v>16.796032148900171</v>
      </c>
      <c r="DD59" s="80">
        <f t="shared" si="100"/>
        <v>22.934218443316411</v>
      </c>
      <c r="DE59" s="80">
        <f t="shared" si="101"/>
        <v>23.697674450084602</v>
      </c>
      <c r="DF59" s="80">
        <f t="shared" si="102"/>
        <v>23.819827411167513</v>
      </c>
      <c r="DG59" s="80">
        <f t="shared" si="103"/>
        <v>22.980025803722505</v>
      </c>
      <c r="DH59" s="80">
        <f t="shared" si="104"/>
        <v>20.384275380710658</v>
      </c>
      <c r="DI59" s="80">
        <f t="shared" si="105"/>
        <v>24.140478934010154</v>
      </c>
      <c r="DJ59" s="80">
        <f t="shared" si="106"/>
        <v>22.048609475465312</v>
      </c>
      <c r="DK59" s="80">
        <f t="shared" si="107"/>
        <v>25.270393824027074</v>
      </c>
      <c r="DL59" s="80">
        <f t="shared" si="108"/>
        <v>22.949487563451779</v>
      </c>
      <c r="DM59" s="80">
        <f t="shared" si="109"/>
        <v>23.086909644670051</v>
      </c>
      <c r="DN59" s="80">
        <f t="shared" si="110"/>
        <v>2214.8069294754373</v>
      </c>
      <c r="DO59" s="80">
        <f t="shared" si="111"/>
        <v>300.31305482233506</v>
      </c>
      <c r="DP59" s="80">
        <f t="shared" si="112"/>
        <v>2485.0430392755993</v>
      </c>
    </row>
    <row r="60" spans="1:120" ht="10" customHeight="1">
      <c r="A60" s="65" t="s">
        <v>175</v>
      </c>
      <c r="B60" s="22"/>
      <c r="E60" s="64"/>
      <c r="F60" s="64"/>
      <c r="H60" s="64"/>
      <c r="I60" s="9">
        <v>5533</v>
      </c>
      <c r="J60" s="134" t="s">
        <v>153</v>
      </c>
      <c r="K60" s="8">
        <v>1968</v>
      </c>
      <c r="L60" s="16">
        <v>192</v>
      </c>
      <c r="M60" s="16">
        <v>38</v>
      </c>
      <c r="N60" s="31">
        <f t="shared" si="65"/>
        <v>1</v>
      </c>
      <c r="O60" s="101">
        <f t="shared" si="61"/>
        <v>30568.787798121481</v>
      </c>
      <c r="P60" s="132">
        <f t="shared" si="6"/>
        <v>1.273699491588395</v>
      </c>
      <c r="Q60" s="72">
        <f t="shared" si="7"/>
        <v>122.27515119248592</v>
      </c>
      <c r="R60" s="85">
        <f t="shared" si="8"/>
        <v>1.5895769655023169</v>
      </c>
      <c r="S60" s="18">
        <f t="shared" si="9"/>
        <v>8.7520509920875428E-2</v>
      </c>
      <c r="T60" s="86">
        <f t="shared" si="66"/>
        <v>190.52954753009212</v>
      </c>
      <c r="U60" s="86">
        <f t="shared" si="62"/>
        <v>36.410423034497683</v>
      </c>
      <c r="V60" s="16">
        <f t="shared" si="10"/>
        <v>190.52954753009212</v>
      </c>
      <c r="W60" s="16">
        <f t="shared" si="11"/>
        <v>36.410423034497683</v>
      </c>
      <c r="X60" s="16">
        <f t="shared" si="12"/>
        <v>0</v>
      </c>
      <c r="Y60" s="35">
        <f t="shared" si="13"/>
        <v>0</v>
      </c>
      <c r="AA60" s="9" t="s">
        <v>165</v>
      </c>
      <c r="AB60" s="9" t="s">
        <v>165</v>
      </c>
      <c r="AC60" s="9" t="s">
        <v>165</v>
      </c>
      <c r="AD60" s="9" t="s">
        <v>165</v>
      </c>
      <c r="AE60" s="9" t="s">
        <v>165</v>
      </c>
      <c r="AF60" s="9" t="s">
        <v>165</v>
      </c>
      <c r="AG60" s="9" t="s">
        <v>165</v>
      </c>
      <c r="AH60" s="9" t="s">
        <v>165</v>
      </c>
      <c r="AI60" s="9"/>
      <c r="AJ60" s="9" t="s">
        <v>115</v>
      </c>
      <c r="AK60" s="9" t="s">
        <v>115</v>
      </c>
      <c r="AL60" s="9" t="s">
        <v>115</v>
      </c>
      <c r="AM60" s="9" t="s">
        <v>115</v>
      </c>
      <c r="AN60" s="9" t="s">
        <v>115</v>
      </c>
      <c r="AO60" s="9" t="s">
        <v>115</v>
      </c>
      <c r="AP60" s="13" t="s">
        <v>115</v>
      </c>
      <c r="AQ60" s="13"/>
      <c r="AR60" s="13" t="s">
        <v>115</v>
      </c>
      <c r="AS60" s="13" t="s">
        <v>115</v>
      </c>
      <c r="AT60" s="9" t="s">
        <v>115</v>
      </c>
      <c r="AU60" s="9" t="s">
        <v>115</v>
      </c>
      <c r="AV60" s="9" t="s">
        <v>115</v>
      </c>
      <c r="AW60" s="9"/>
      <c r="AX60" s="9" t="s">
        <v>54</v>
      </c>
      <c r="AY60" s="9" t="s">
        <v>54</v>
      </c>
      <c r="AZ60" s="9" t="s">
        <v>54</v>
      </c>
      <c r="BA60" s="9" t="s">
        <v>54</v>
      </c>
      <c r="BB60" s="9" t="s">
        <v>54</v>
      </c>
      <c r="BC60" s="9" t="s">
        <v>54</v>
      </c>
      <c r="BD60" s="9" t="s">
        <v>54</v>
      </c>
      <c r="BE60" s="9" t="s">
        <v>54</v>
      </c>
      <c r="BF60" s="9" t="s">
        <v>54</v>
      </c>
      <c r="BG60" s="9" t="s">
        <v>54</v>
      </c>
      <c r="BH60" s="9" t="s">
        <v>54</v>
      </c>
      <c r="BI60" s="9" t="s">
        <v>54</v>
      </c>
      <c r="BJ60" s="9" t="s">
        <v>54</v>
      </c>
      <c r="BK60" s="9" t="s">
        <v>54</v>
      </c>
      <c r="BL60" s="9" t="s">
        <v>54</v>
      </c>
      <c r="BM60" s="9" t="s">
        <v>54</v>
      </c>
      <c r="BN60" s="9" t="s">
        <v>54</v>
      </c>
      <c r="BO60" s="9" t="s">
        <v>54</v>
      </c>
      <c r="BP60" s="9" t="s">
        <v>54</v>
      </c>
      <c r="BQ60" s="9" t="s">
        <v>54</v>
      </c>
      <c r="BR60" s="9" t="s">
        <v>54</v>
      </c>
      <c r="BS60" s="9" t="s">
        <v>54</v>
      </c>
      <c r="BT60" s="9" t="s">
        <v>54</v>
      </c>
      <c r="BU60" s="9"/>
      <c r="BV60" s="52">
        <f t="shared" si="14"/>
        <v>5533</v>
      </c>
      <c r="BW60" s="78">
        <f t="shared" si="67"/>
        <v>3767.5740598896045</v>
      </c>
      <c r="BX60" s="73">
        <f t="shared" si="68"/>
        <v>2286.5017440662373</v>
      </c>
      <c r="BY60" s="73">
        <f t="shared" si="69"/>
        <v>40.229174999999998</v>
      </c>
      <c r="BZ60" s="73">
        <f t="shared" si="70"/>
        <v>1022.7695420423183</v>
      </c>
      <c r="CA60" s="73">
        <f t="shared" si="71"/>
        <v>454.47494848206071</v>
      </c>
      <c r="CB60" s="73">
        <f t="shared" si="72"/>
        <v>1526.6925146473779</v>
      </c>
      <c r="CC60" s="73">
        <f t="shared" si="73"/>
        <v>5302.8949080000002</v>
      </c>
      <c r="CD60" s="73">
        <f t="shared" si="74"/>
        <v>5467.590116337059</v>
      </c>
      <c r="CE60" s="73">
        <f t="shared" si="75"/>
        <v>0</v>
      </c>
      <c r="CF60" s="73">
        <f t="shared" si="76"/>
        <v>37.606072131147542</v>
      </c>
      <c r="CG60" s="73">
        <f t="shared" si="77"/>
        <v>53.993902709790213</v>
      </c>
      <c r="CH60" s="73">
        <f t="shared" si="78"/>
        <v>25.238683216783215</v>
      </c>
      <c r="CI60" s="73">
        <f t="shared" si="79"/>
        <v>29.579093706293705</v>
      </c>
      <c r="CJ60" s="73">
        <f t="shared" si="80"/>
        <v>66.774000262237763</v>
      </c>
      <c r="CK60" s="73">
        <f t="shared" si="81"/>
        <v>48.508106118881123</v>
      </c>
      <c r="CL60" s="73">
        <f t="shared" si="82"/>
        <v>2331.7362718274112</v>
      </c>
      <c r="CM60" s="73">
        <f t="shared" si="83"/>
        <v>0</v>
      </c>
      <c r="CN60" s="73">
        <f t="shared" si="84"/>
        <v>18.398259390862943</v>
      </c>
      <c r="CO60" s="73">
        <f t="shared" si="85"/>
        <v>17.77590812182741</v>
      </c>
      <c r="CP60" s="80">
        <f t="shared" si="86"/>
        <v>1096.9719055837563</v>
      </c>
      <c r="CQ60" s="80">
        <f t="shared" si="87"/>
        <v>12.294581427343079</v>
      </c>
      <c r="CR60" s="80">
        <f t="shared" si="88"/>
        <v>27.539043654822336</v>
      </c>
      <c r="CS60" s="80">
        <f t="shared" si="89"/>
        <v>0</v>
      </c>
      <c r="CT60" s="80">
        <f t="shared" si="90"/>
        <v>29.756170050761423</v>
      </c>
      <c r="CU60" s="80">
        <f t="shared" si="91"/>
        <v>28.62815837563452</v>
      </c>
      <c r="CV60" s="80">
        <f t="shared" si="92"/>
        <v>29.250509644670053</v>
      </c>
      <c r="CW60" s="80">
        <f t="shared" si="93"/>
        <v>30.18403654822335</v>
      </c>
      <c r="CX60" s="80">
        <f t="shared" si="94"/>
        <v>29.406097461928933</v>
      </c>
      <c r="CY60" s="80">
        <f t="shared" si="95"/>
        <v>29.669561246840772</v>
      </c>
      <c r="CZ60" s="80">
        <f t="shared" si="96"/>
        <v>21.004355329949242</v>
      </c>
      <c r="DA60" s="80">
        <f t="shared" si="97"/>
        <v>25.671989847715739</v>
      </c>
      <c r="DB60" s="80">
        <f t="shared" si="98"/>
        <v>25.283020304568527</v>
      </c>
      <c r="DC60" s="80">
        <f t="shared" si="99"/>
        <v>21.393324873096446</v>
      </c>
      <c r="DD60" s="80">
        <f t="shared" si="100"/>
        <v>29.211612690355327</v>
      </c>
      <c r="DE60" s="80">
        <f t="shared" si="101"/>
        <v>30.18403654822335</v>
      </c>
      <c r="DF60" s="80">
        <f t="shared" si="102"/>
        <v>30.339624365482234</v>
      </c>
      <c r="DG60" s="80">
        <f t="shared" si="103"/>
        <v>29.269958121827411</v>
      </c>
      <c r="DH60" s="80">
        <f t="shared" si="104"/>
        <v>25.963717005076141</v>
      </c>
      <c r="DI60" s="80">
        <f t="shared" si="105"/>
        <v>30.748042385786803</v>
      </c>
      <c r="DJ60" s="80">
        <f t="shared" si="106"/>
        <v>28.083601015228425</v>
      </c>
      <c r="DK60" s="80">
        <f t="shared" si="107"/>
        <v>32.187229695431476</v>
      </c>
      <c r="DL60" s="80">
        <f t="shared" si="108"/>
        <v>29.231061167512692</v>
      </c>
      <c r="DM60" s="80">
        <f t="shared" si="109"/>
        <v>29.406097461928933</v>
      </c>
      <c r="DN60" s="80">
        <f t="shared" si="110"/>
        <v>2821.0284282264784</v>
      </c>
      <c r="DO60" s="80">
        <f t="shared" si="111"/>
        <v>382.51264873096449</v>
      </c>
      <c r="DP60" s="80">
        <f t="shared" si="112"/>
        <v>3165.2316804079878</v>
      </c>
    </row>
    <row r="61" spans="1:120" ht="10" customHeight="1">
      <c r="B61" s="24" t="s">
        <v>118</v>
      </c>
      <c r="C61" s="21" t="s">
        <v>176</v>
      </c>
      <c r="E61" s="64"/>
      <c r="F61" s="64"/>
      <c r="H61" s="70"/>
      <c r="I61" s="47">
        <v>7202</v>
      </c>
      <c r="J61" s="127" t="s">
        <v>197</v>
      </c>
      <c r="K61" s="123">
        <v>25396</v>
      </c>
      <c r="L61" s="43">
        <v>192</v>
      </c>
      <c r="M61" s="43">
        <v>38</v>
      </c>
      <c r="N61" s="44">
        <f t="shared" si="65"/>
        <v>1</v>
      </c>
      <c r="O61" s="101">
        <f t="shared" si="61"/>
        <v>26794.471591478465</v>
      </c>
      <c r="P61" s="132">
        <f t="shared" si="6"/>
        <v>1.1164363163116027</v>
      </c>
      <c r="Q61" s="71">
        <f t="shared" si="7"/>
        <v>107.17788636591386</v>
      </c>
      <c r="R61" s="18">
        <f t="shared" si="8"/>
        <v>1.3933125227568801</v>
      </c>
      <c r="S61" s="18">
        <f t="shared" si="9"/>
        <v>7.7041565964693901E-2</v>
      </c>
      <c r="T61" s="16">
        <f t="shared" si="66"/>
        <v>190.71077653923683</v>
      </c>
      <c r="U61" s="16">
        <f t="shared" si="62"/>
        <v>36.606687477243121</v>
      </c>
      <c r="V61" s="16">
        <f t="shared" si="10"/>
        <v>190.71077653923683</v>
      </c>
      <c r="W61" s="16">
        <f t="shared" si="11"/>
        <v>36.606687477243121</v>
      </c>
      <c r="X61" s="16">
        <f t="shared" si="12"/>
        <v>0</v>
      </c>
      <c r="Y61" s="35">
        <f t="shared" si="13"/>
        <v>0</v>
      </c>
      <c r="AA61" s="45"/>
      <c r="AB61" s="45"/>
      <c r="AC61" s="45"/>
      <c r="AD61" s="45" t="s">
        <v>56</v>
      </c>
      <c r="AE61" s="45" t="s">
        <v>56</v>
      </c>
      <c r="AF61" s="45" t="s">
        <v>56</v>
      </c>
      <c r="AG61" s="45" t="s">
        <v>56</v>
      </c>
      <c r="AH61" s="45" t="s">
        <v>56</v>
      </c>
      <c r="AI61" s="45" t="s">
        <v>56</v>
      </c>
      <c r="AJ61" s="45" t="s">
        <v>56</v>
      </c>
      <c r="AK61" s="45" t="s">
        <v>56</v>
      </c>
      <c r="AL61" s="45" t="s">
        <v>56</v>
      </c>
      <c r="AM61" s="45" t="s">
        <v>56</v>
      </c>
      <c r="AN61" s="45" t="s">
        <v>56</v>
      </c>
      <c r="AO61" s="45" t="s">
        <v>56</v>
      </c>
      <c r="AP61" s="46" t="s">
        <v>56</v>
      </c>
      <c r="AQ61" s="46" t="s">
        <v>56</v>
      </c>
      <c r="AR61" s="46" t="s">
        <v>56</v>
      </c>
      <c r="AS61" s="46" t="s">
        <v>56</v>
      </c>
      <c r="AT61" s="45" t="s">
        <v>56</v>
      </c>
      <c r="AU61" s="45" t="s">
        <v>56</v>
      </c>
      <c r="AV61" s="45" t="s">
        <v>56</v>
      </c>
      <c r="AW61" s="45" t="s">
        <v>56</v>
      </c>
      <c r="AX61" s="45" t="s">
        <v>56</v>
      </c>
      <c r="AY61" s="45" t="s">
        <v>56</v>
      </c>
      <c r="AZ61" s="45" t="s">
        <v>56</v>
      </c>
      <c r="BA61" s="45" t="s">
        <v>56</v>
      </c>
      <c r="BB61" s="45" t="s">
        <v>56</v>
      </c>
      <c r="BC61" s="45" t="s">
        <v>56</v>
      </c>
      <c r="BD61" s="45" t="s">
        <v>56</v>
      </c>
      <c r="BE61" s="45" t="s">
        <v>56</v>
      </c>
      <c r="BF61" s="45" t="s">
        <v>56</v>
      </c>
      <c r="BG61" s="45" t="s">
        <v>56</v>
      </c>
      <c r="BH61" s="45" t="s">
        <v>56</v>
      </c>
      <c r="BI61" s="45" t="s">
        <v>56</v>
      </c>
      <c r="BJ61" s="45" t="s">
        <v>56</v>
      </c>
      <c r="BK61" s="45" t="s">
        <v>56</v>
      </c>
      <c r="BL61" s="45" t="s">
        <v>56</v>
      </c>
      <c r="BM61" s="45" t="s">
        <v>56</v>
      </c>
      <c r="BN61" s="45" t="s">
        <v>56</v>
      </c>
      <c r="BO61" s="45" t="s">
        <v>56</v>
      </c>
      <c r="BP61" s="45" t="s">
        <v>56</v>
      </c>
      <c r="BQ61" s="45" t="s">
        <v>56</v>
      </c>
      <c r="BR61" s="45" t="s">
        <v>56</v>
      </c>
      <c r="BS61" s="45" t="s">
        <v>56</v>
      </c>
      <c r="BT61" s="45" t="s">
        <v>56</v>
      </c>
      <c r="BU61" s="45"/>
      <c r="BV61" s="52">
        <f t="shared" si="14"/>
        <v>7202</v>
      </c>
      <c r="BW61" s="81">
        <f t="shared" si="67"/>
        <v>0</v>
      </c>
      <c r="BX61" s="82">
        <f t="shared" si="68"/>
        <v>0</v>
      </c>
      <c r="BY61" s="82">
        <f t="shared" si="69"/>
        <v>0</v>
      </c>
      <c r="BZ61" s="82">
        <f t="shared" si="70"/>
        <v>1114.7418754369826</v>
      </c>
      <c r="CA61" s="82">
        <f t="shared" si="71"/>
        <v>495.34351149954</v>
      </c>
      <c r="CB61" s="82">
        <f t="shared" si="72"/>
        <v>1663.9800141048825</v>
      </c>
      <c r="CC61" s="82">
        <f t="shared" si="73"/>
        <v>5779.7566040000002</v>
      </c>
      <c r="CD61" s="82">
        <f t="shared" si="74"/>
        <v>5959.2619938950993</v>
      </c>
      <c r="CE61" s="82">
        <f t="shared" si="75"/>
        <v>65.923661220980222</v>
      </c>
      <c r="CF61" s="82">
        <f t="shared" si="76"/>
        <v>40.987790163934427</v>
      </c>
      <c r="CG61" s="82">
        <f t="shared" si="77"/>
        <v>58.849292919580421</v>
      </c>
      <c r="CH61" s="82">
        <f t="shared" si="78"/>
        <v>27.508266433566433</v>
      </c>
      <c r="CI61" s="82">
        <f t="shared" si="79"/>
        <v>32.238987412587413</v>
      </c>
      <c r="CJ61" s="82">
        <f t="shared" si="80"/>
        <v>72.778638024475526</v>
      </c>
      <c r="CK61" s="82">
        <f t="shared" si="81"/>
        <v>52.870187237762245</v>
      </c>
      <c r="CL61" s="82">
        <f t="shared" si="82"/>
        <v>2541.4171598138746</v>
      </c>
      <c r="CM61" s="82">
        <f t="shared" si="83"/>
        <v>26.281783216783218</v>
      </c>
      <c r="CN61" s="82">
        <f t="shared" si="84"/>
        <v>20.052718950930625</v>
      </c>
      <c r="CO61" s="82">
        <f t="shared" si="85"/>
        <v>19.374402876480541</v>
      </c>
      <c r="CP61" s="83">
        <f t="shared" si="86"/>
        <v>1195.6168707275804</v>
      </c>
      <c r="CQ61" s="83">
        <f t="shared" si="87"/>
        <v>13.400169045571797</v>
      </c>
      <c r="CR61" s="83">
        <f t="shared" si="88"/>
        <v>30.015486294416245</v>
      </c>
      <c r="CS61" s="83">
        <f t="shared" si="89"/>
        <v>26.920669204737735</v>
      </c>
      <c r="CT61" s="83">
        <f t="shared" si="90"/>
        <v>32.431987309644668</v>
      </c>
      <c r="CU61" s="83">
        <f t="shared" si="91"/>
        <v>31.202539424703893</v>
      </c>
      <c r="CV61" s="83">
        <f t="shared" si="92"/>
        <v>31.880855499153977</v>
      </c>
      <c r="CW61" s="83">
        <f t="shared" si="93"/>
        <v>32.898329610829101</v>
      </c>
      <c r="CX61" s="83">
        <f t="shared" si="94"/>
        <v>32.050434517766497</v>
      </c>
      <c r="CY61" s="83">
        <f t="shared" si="95"/>
        <v>32.33759022746419</v>
      </c>
      <c r="CZ61" s="83">
        <f t="shared" si="96"/>
        <v>22.893167512690358</v>
      </c>
      <c r="DA61" s="83">
        <f t="shared" si="97"/>
        <v>27.980538071065993</v>
      </c>
      <c r="DB61" s="83">
        <f t="shared" si="98"/>
        <v>27.556590524534684</v>
      </c>
      <c r="DC61" s="83">
        <f t="shared" si="99"/>
        <v>23.31711505922166</v>
      </c>
      <c r="DD61" s="83">
        <f t="shared" si="100"/>
        <v>31.838460744500843</v>
      </c>
      <c r="DE61" s="83">
        <f t="shared" si="101"/>
        <v>32.898329610829101</v>
      </c>
      <c r="DF61" s="83">
        <f t="shared" si="102"/>
        <v>33.067908629441625</v>
      </c>
      <c r="DG61" s="83">
        <f t="shared" si="103"/>
        <v>31.902052876480543</v>
      </c>
      <c r="DH61" s="83">
        <f t="shared" si="104"/>
        <v>28.298498730964464</v>
      </c>
      <c r="DI61" s="83">
        <f t="shared" si="105"/>
        <v>33.513053553299493</v>
      </c>
      <c r="DJ61" s="83">
        <f t="shared" si="106"/>
        <v>30.609012859560067</v>
      </c>
      <c r="DK61" s="83">
        <f t="shared" si="107"/>
        <v>35.081659475465315</v>
      </c>
      <c r="DL61" s="83">
        <f t="shared" si="108"/>
        <v>31.859658121827415</v>
      </c>
      <c r="DM61" s="83">
        <f t="shared" si="109"/>
        <v>32.050434517766497</v>
      </c>
      <c r="DN61" s="83">
        <f t="shared" si="110"/>
        <v>3074.7088092422982</v>
      </c>
      <c r="DO61" s="83">
        <f t="shared" si="111"/>
        <v>416.91001725888327</v>
      </c>
      <c r="DP61" s="83">
        <f t="shared" si="112"/>
        <v>3449.8644656203105</v>
      </c>
    </row>
    <row r="62" spans="1:120" ht="10" customHeight="1">
      <c r="B62" s="9" t="s">
        <v>120</v>
      </c>
      <c r="C62" s="59">
        <v>1.3187</v>
      </c>
      <c r="E62" s="64"/>
      <c r="F62" s="64"/>
      <c r="H62" s="64"/>
      <c r="I62" s="9">
        <v>7945</v>
      </c>
      <c r="J62" s="127" t="s">
        <v>198</v>
      </c>
      <c r="K62" s="123">
        <v>25938</v>
      </c>
      <c r="L62" s="16">
        <v>190</v>
      </c>
      <c r="M62" s="16">
        <v>38</v>
      </c>
      <c r="N62" s="31">
        <f t="shared" si="65"/>
        <v>1</v>
      </c>
      <c r="O62" s="101">
        <f t="shared" si="61"/>
        <v>23520.406190437065</v>
      </c>
      <c r="P62" s="132">
        <f t="shared" si="6"/>
        <v>0.98001692460154433</v>
      </c>
      <c r="Q62" s="72">
        <f t="shared" si="7"/>
        <v>94.081624761748259</v>
      </c>
      <c r="R62" s="18">
        <f t="shared" si="8"/>
        <v>1.2230611219027272</v>
      </c>
      <c r="S62" s="18">
        <f t="shared" si="9"/>
        <v>6.7878182143733271E-2</v>
      </c>
      <c r="T62" s="16">
        <f t="shared" si="66"/>
        <v>188.86805864180087</v>
      </c>
      <c r="U62" s="16">
        <f t="shared" si="62"/>
        <v>36.776938878097276</v>
      </c>
      <c r="V62" s="16">
        <f t="shared" si="10"/>
        <v>188.86805864180087</v>
      </c>
      <c r="W62" s="16">
        <f t="shared" si="11"/>
        <v>36.776938878097276</v>
      </c>
      <c r="X62" s="16">
        <f t="shared" si="12"/>
        <v>0</v>
      </c>
      <c r="Y62" s="35">
        <f t="shared" si="13"/>
        <v>0</v>
      </c>
      <c r="AA62" s="9"/>
      <c r="AB62" s="9"/>
      <c r="AC62" s="9"/>
      <c r="AD62" s="9"/>
      <c r="AE62" s="9"/>
      <c r="AF62" s="9"/>
      <c r="AG62" s="9" t="s">
        <v>142</v>
      </c>
      <c r="AH62" s="9" t="s">
        <v>142</v>
      </c>
      <c r="AI62" s="9" t="s">
        <v>142</v>
      </c>
      <c r="AJ62" s="9" t="s">
        <v>142</v>
      </c>
      <c r="AK62" s="9" t="s">
        <v>142</v>
      </c>
      <c r="AL62" s="9" t="s">
        <v>142</v>
      </c>
      <c r="AM62" s="9" t="s">
        <v>142</v>
      </c>
      <c r="AN62" s="9" t="s">
        <v>142</v>
      </c>
      <c r="AO62" s="9" t="s">
        <v>142</v>
      </c>
      <c r="AP62" s="13" t="s">
        <v>142</v>
      </c>
      <c r="AQ62" s="13" t="s">
        <v>142</v>
      </c>
      <c r="AR62" s="13" t="s">
        <v>142</v>
      </c>
      <c r="AS62" s="13" t="s">
        <v>142</v>
      </c>
      <c r="AT62" s="9" t="s">
        <v>142</v>
      </c>
      <c r="AU62" s="9" t="s">
        <v>142</v>
      </c>
      <c r="AV62" s="9" t="s">
        <v>142</v>
      </c>
      <c r="AW62" s="9" t="s">
        <v>142</v>
      </c>
      <c r="AX62" s="9" t="s">
        <v>142</v>
      </c>
      <c r="AY62" s="9" t="s">
        <v>142</v>
      </c>
      <c r="AZ62" s="9" t="s">
        <v>142</v>
      </c>
      <c r="BA62" s="9" t="s">
        <v>142</v>
      </c>
      <c r="BB62" s="9" t="s">
        <v>142</v>
      </c>
      <c r="BC62" s="9" t="s">
        <v>142</v>
      </c>
      <c r="BD62" s="9" t="s">
        <v>142</v>
      </c>
      <c r="BE62" s="9" t="s">
        <v>142</v>
      </c>
      <c r="BF62" s="9" t="s">
        <v>142</v>
      </c>
      <c r="BG62" s="9" t="s">
        <v>142</v>
      </c>
      <c r="BH62" s="9" t="s">
        <v>142</v>
      </c>
      <c r="BI62" s="9" t="s">
        <v>142</v>
      </c>
      <c r="BJ62" s="9" t="s">
        <v>142</v>
      </c>
      <c r="BK62" s="9" t="s">
        <v>142</v>
      </c>
      <c r="BL62" s="9" t="s">
        <v>142</v>
      </c>
      <c r="BM62" s="9" t="s">
        <v>142</v>
      </c>
      <c r="BN62" s="9" t="s">
        <v>142</v>
      </c>
      <c r="BO62" s="9" t="s">
        <v>142</v>
      </c>
      <c r="BP62" s="9" t="s">
        <v>142</v>
      </c>
      <c r="BQ62" s="9" t="s">
        <v>142</v>
      </c>
      <c r="BR62" s="9" t="s">
        <v>142</v>
      </c>
      <c r="BS62" s="9" t="s">
        <v>142</v>
      </c>
      <c r="BT62" s="9" t="s">
        <v>142</v>
      </c>
      <c r="BU62" s="9"/>
      <c r="BV62" s="52">
        <f t="shared" si="14"/>
        <v>7945</v>
      </c>
      <c r="BW62" s="78">
        <f t="shared" si="67"/>
        <v>0</v>
      </c>
      <c r="BX62" s="73">
        <f t="shared" si="68"/>
        <v>0</v>
      </c>
      <c r="BY62" s="73">
        <f t="shared" si="69"/>
        <v>0</v>
      </c>
      <c r="BZ62" s="73">
        <f t="shared" si="70"/>
        <v>0</v>
      </c>
      <c r="CA62" s="73">
        <f t="shared" si="71"/>
        <v>0</v>
      </c>
      <c r="CB62" s="73">
        <f t="shared" si="72"/>
        <v>0</v>
      </c>
      <c r="CC62" s="73">
        <f t="shared" si="73"/>
        <v>5779.7566040000002</v>
      </c>
      <c r="CD62" s="73">
        <f t="shared" si="74"/>
        <v>5959.2619938950993</v>
      </c>
      <c r="CE62" s="73">
        <f t="shared" si="75"/>
        <v>65.923661220980222</v>
      </c>
      <c r="CF62" s="73">
        <f t="shared" si="76"/>
        <v>40.987790163934427</v>
      </c>
      <c r="CG62" s="73">
        <f t="shared" si="77"/>
        <v>58.849292919580421</v>
      </c>
      <c r="CH62" s="73">
        <f t="shared" si="78"/>
        <v>27.508266433566433</v>
      </c>
      <c r="CI62" s="73">
        <f t="shared" si="79"/>
        <v>32.238987412587413</v>
      </c>
      <c r="CJ62" s="73">
        <f t="shared" si="80"/>
        <v>72.778638024475526</v>
      </c>
      <c r="CK62" s="73">
        <f t="shared" si="81"/>
        <v>52.870187237762245</v>
      </c>
      <c r="CL62" s="73">
        <f t="shared" si="82"/>
        <v>2541.4171598138746</v>
      </c>
      <c r="CM62" s="73">
        <f t="shared" si="83"/>
        <v>26.281783216783218</v>
      </c>
      <c r="CN62" s="73">
        <f t="shared" si="84"/>
        <v>20.052718950930625</v>
      </c>
      <c r="CO62" s="73">
        <f t="shared" si="85"/>
        <v>19.374402876480541</v>
      </c>
      <c r="CP62" s="80">
        <f t="shared" si="86"/>
        <v>1195.6168707275804</v>
      </c>
      <c r="CQ62" s="80">
        <f t="shared" si="87"/>
        <v>13.400169045571797</v>
      </c>
      <c r="CR62" s="80">
        <f t="shared" si="88"/>
        <v>30.015486294416245</v>
      </c>
      <c r="CS62" s="80">
        <f t="shared" si="89"/>
        <v>26.920669204737735</v>
      </c>
      <c r="CT62" s="80">
        <f t="shared" si="90"/>
        <v>32.431987309644668</v>
      </c>
      <c r="CU62" s="80">
        <f t="shared" si="91"/>
        <v>31.202539424703893</v>
      </c>
      <c r="CV62" s="80">
        <f t="shared" si="92"/>
        <v>31.880855499153977</v>
      </c>
      <c r="CW62" s="80">
        <f t="shared" si="93"/>
        <v>32.898329610829101</v>
      </c>
      <c r="CX62" s="80">
        <f t="shared" si="94"/>
        <v>32.050434517766497</v>
      </c>
      <c r="CY62" s="80">
        <f t="shared" si="95"/>
        <v>32.33759022746419</v>
      </c>
      <c r="CZ62" s="80">
        <f t="shared" si="96"/>
        <v>22.893167512690358</v>
      </c>
      <c r="DA62" s="80">
        <f t="shared" si="97"/>
        <v>27.980538071065993</v>
      </c>
      <c r="DB62" s="80">
        <f t="shared" si="98"/>
        <v>27.556590524534684</v>
      </c>
      <c r="DC62" s="80">
        <f t="shared" si="99"/>
        <v>23.31711505922166</v>
      </c>
      <c r="DD62" s="80">
        <f t="shared" si="100"/>
        <v>31.838460744500843</v>
      </c>
      <c r="DE62" s="80">
        <f t="shared" si="101"/>
        <v>32.898329610829101</v>
      </c>
      <c r="DF62" s="80">
        <f t="shared" si="102"/>
        <v>33.067908629441625</v>
      </c>
      <c r="DG62" s="80">
        <f t="shared" si="103"/>
        <v>31.902052876480543</v>
      </c>
      <c r="DH62" s="80">
        <f t="shared" si="104"/>
        <v>28.298498730964464</v>
      </c>
      <c r="DI62" s="80">
        <f t="shared" si="105"/>
        <v>33.513053553299493</v>
      </c>
      <c r="DJ62" s="80">
        <f t="shared" si="106"/>
        <v>30.609012859560067</v>
      </c>
      <c r="DK62" s="80">
        <f t="shared" si="107"/>
        <v>35.081659475465315</v>
      </c>
      <c r="DL62" s="80">
        <f t="shared" si="108"/>
        <v>31.859658121827415</v>
      </c>
      <c r="DM62" s="80">
        <f t="shared" si="109"/>
        <v>32.050434517766497</v>
      </c>
      <c r="DN62" s="80">
        <f t="shared" si="110"/>
        <v>3074.7088092422982</v>
      </c>
      <c r="DO62" s="80">
        <f t="shared" si="111"/>
        <v>416.91001725888327</v>
      </c>
      <c r="DP62" s="80">
        <f t="shared" si="112"/>
        <v>3449.8644656203105</v>
      </c>
    </row>
    <row r="63" spans="1:120" ht="10" customHeight="1">
      <c r="B63" s="9" t="s">
        <v>121</v>
      </c>
      <c r="C63" s="59">
        <v>1.2099</v>
      </c>
      <c r="E63" s="64"/>
      <c r="F63" s="64"/>
      <c r="G63" s="64"/>
      <c r="H63" s="64"/>
      <c r="I63" s="9">
        <v>7946</v>
      </c>
      <c r="J63" s="127" t="s">
        <v>198</v>
      </c>
      <c r="K63" s="123">
        <v>25939</v>
      </c>
      <c r="L63" s="16">
        <v>189</v>
      </c>
      <c r="M63" s="16">
        <v>38</v>
      </c>
      <c r="N63" s="31">
        <f t="shared" si="65"/>
        <v>1</v>
      </c>
      <c r="O63" s="101">
        <f t="shared" si="61"/>
        <v>25184.386204541948</v>
      </c>
      <c r="P63" s="132">
        <f t="shared" si="6"/>
        <v>1.0493494251892479</v>
      </c>
      <c r="Q63" s="72">
        <f t="shared" si="7"/>
        <v>100.73754481816779</v>
      </c>
      <c r="R63" s="18">
        <f t="shared" si="8"/>
        <v>1.3095880826361812</v>
      </c>
      <c r="S63" s="18">
        <f t="shared" si="9"/>
        <v>7.2543841546588661E-2</v>
      </c>
      <c r="T63" s="16">
        <f t="shared" si="66"/>
        <v>187.78811452655995</v>
      </c>
      <c r="U63" s="16">
        <f t="shared" si="62"/>
        <v>36.690411917363818</v>
      </c>
      <c r="V63" s="16">
        <f t="shared" si="10"/>
        <v>187.78811452655995</v>
      </c>
      <c r="W63" s="16">
        <f t="shared" si="11"/>
        <v>36.690411917363818</v>
      </c>
      <c r="X63" s="16">
        <f t="shared" si="12"/>
        <v>0</v>
      </c>
      <c r="Y63" s="35">
        <f t="shared" si="13"/>
        <v>0</v>
      </c>
      <c r="AA63" s="9"/>
      <c r="AB63" s="9"/>
      <c r="AC63" s="9"/>
      <c r="AD63" s="9"/>
      <c r="AE63" s="9"/>
      <c r="AF63" s="9" t="s">
        <v>141</v>
      </c>
      <c r="AG63" s="9" t="s">
        <v>141</v>
      </c>
      <c r="AH63" s="9" t="s">
        <v>141</v>
      </c>
      <c r="AI63" s="9" t="s">
        <v>141</v>
      </c>
      <c r="AJ63" s="9" t="s">
        <v>141</v>
      </c>
      <c r="AK63" s="9" t="s">
        <v>141</v>
      </c>
      <c r="AL63" s="9" t="s">
        <v>141</v>
      </c>
      <c r="AM63" s="9" t="s">
        <v>141</v>
      </c>
      <c r="AN63" s="9" t="s">
        <v>141</v>
      </c>
      <c r="AO63" s="9" t="s">
        <v>141</v>
      </c>
      <c r="AP63" s="13" t="s">
        <v>141</v>
      </c>
      <c r="AQ63" s="13" t="s">
        <v>141</v>
      </c>
      <c r="AR63" s="13" t="s">
        <v>141</v>
      </c>
      <c r="AS63" s="13" t="s">
        <v>141</v>
      </c>
      <c r="AT63" s="9" t="s">
        <v>141</v>
      </c>
      <c r="AU63" s="9" t="s">
        <v>141</v>
      </c>
      <c r="AV63" s="9" t="s">
        <v>141</v>
      </c>
      <c r="AW63" s="9" t="s">
        <v>141</v>
      </c>
      <c r="AX63" s="9" t="s">
        <v>141</v>
      </c>
      <c r="AY63" s="9" t="s">
        <v>141</v>
      </c>
      <c r="AZ63" s="9" t="s">
        <v>141</v>
      </c>
      <c r="BA63" s="9" t="s">
        <v>141</v>
      </c>
      <c r="BB63" s="9" t="s">
        <v>141</v>
      </c>
      <c r="BC63" s="9" t="s">
        <v>141</v>
      </c>
      <c r="BD63" s="9" t="s">
        <v>141</v>
      </c>
      <c r="BE63" s="9" t="s">
        <v>141</v>
      </c>
      <c r="BF63" s="9" t="s">
        <v>141</v>
      </c>
      <c r="BG63" s="9" t="s">
        <v>141</v>
      </c>
      <c r="BH63" s="9" t="s">
        <v>141</v>
      </c>
      <c r="BI63" s="9" t="s">
        <v>141</v>
      </c>
      <c r="BJ63" s="9" t="s">
        <v>141</v>
      </c>
      <c r="BK63" s="9" t="s">
        <v>141</v>
      </c>
      <c r="BL63" s="9" t="s">
        <v>141</v>
      </c>
      <c r="BM63" s="9" t="s">
        <v>141</v>
      </c>
      <c r="BN63" s="9" t="s">
        <v>141</v>
      </c>
      <c r="BO63" s="9" t="s">
        <v>141</v>
      </c>
      <c r="BP63" s="9" t="s">
        <v>141</v>
      </c>
      <c r="BQ63" s="9" t="s">
        <v>141</v>
      </c>
      <c r="BR63" s="9" t="s">
        <v>141</v>
      </c>
      <c r="BS63" s="9" t="s">
        <v>141</v>
      </c>
      <c r="BT63" s="9" t="s">
        <v>141</v>
      </c>
      <c r="BU63" s="9"/>
      <c r="BV63" s="52">
        <f t="shared" si="14"/>
        <v>7946</v>
      </c>
      <c r="BW63" s="78">
        <f t="shared" si="67"/>
        <v>0</v>
      </c>
      <c r="BX63" s="73">
        <f t="shared" si="68"/>
        <v>0</v>
      </c>
      <c r="BY63" s="73">
        <f t="shared" si="69"/>
        <v>0</v>
      </c>
      <c r="BZ63" s="73">
        <f t="shared" si="70"/>
        <v>0</v>
      </c>
      <c r="CA63" s="73">
        <f t="shared" si="71"/>
        <v>0</v>
      </c>
      <c r="CB63" s="73">
        <f t="shared" si="72"/>
        <v>1663.9800141048825</v>
      </c>
      <c r="CC63" s="73">
        <f t="shared" si="73"/>
        <v>5779.7566040000002</v>
      </c>
      <c r="CD63" s="73">
        <f t="shared" si="74"/>
        <v>5959.2619938950993</v>
      </c>
      <c r="CE63" s="73">
        <f t="shared" si="75"/>
        <v>65.923661220980222</v>
      </c>
      <c r="CF63" s="73">
        <f t="shared" si="76"/>
        <v>40.987790163934427</v>
      </c>
      <c r="CG63" s="73">
        <f t="shared" si="77"/>
        <v>58.849292919580421</v>
      </c>
      <c r="CH63" s="73">
        <f t="shared" si="78"/>
        <v>27.508266433566433</v>
      </c>
      <c r="CI63" s="73">
        <f t="shared" si="79"/>
        <v>32.238987412587413</v>
      </c>
      <c r="CJ63" s="73">
        <f t="shared" si="80"/>
        <v>72.778638024475526</v>
      </c>
      <c r="CK63" s="73">
        <f t="shared" si="81"/>
        <v>52.870187237762245</v>
      </c>
      <c r="CL63" s="73">
        <f t="shared" si="82"/>
        <v>2541.4171598138746</v>
      </c>
      <c r="CM63" s="73">
        <f t="shared" si="83"/>
        <v>26.281783216783218</v>
      </c>
      <c r="CN63" s="73">
        <f t="shared" si="84"/>
        <v>20.052718950930625</v>
      </c>
      <c r="CO63" s="73">
        <f t="shared" si="85"/>
        <v>19.374402876480541</v>
      </c>
      <c r="CP63" s="80">
        <f t="shared" si="86"/>
        <v>1195.6168707275804</v>
      </c>
      <c r="CQ63" s="80">
        <f t="shared" si="87"/>
        <v>13.400169045571797</v>
      </c>
      <c r="CR63" s="80">
        <f t="shared" si="88"/>
        <v>30.015486294416245</v>
      </c>
      <c r="CS63" s="80">
        <f t="shared" si="89"/>
        <v>26.920669204737735</v>
      </c>
      <c r="CT63" s="80">
        <f t="shared" si="90"/>
        <v>32.431987309644668</v>
      </c>
      <c r="CU63" s="80">
        <f t="shared" si="91"/>
        <v>31.202539424703893</v>
      </c>
      <c r="CV63" s="80">
        <f t="shared" si="92"/>
        <v>31.880855499153977</v>
      </c>
      <c r="CW63" s="80">
        <f t="shared" si="93"/>
        <v>32.898329610829101</v>
      </c>
      <c r="CX63" s="80">
        <f t="shared" si="94"/>
        <v>32.050434517766497</v>
      </c>
      <c r="CY63" s="80">
        <f t="shared" si="95"/>
        <v>32.33759022746419</v>
      </c>
      <c r="CZ63" s="80">
        <f t="shared" si="96"/>
        <v>22.893167512690358</v>
      </c>
      <c r="DA63" s="80">
        <f t="shared" si="97"/>
        <v>27.980538071065993</v>
      </c>
      <c r="DB63" s="80">
        <f t="shared" si="98"/>
        <v>27.556590524534684</v>
      </c>
      <c r="DC63" s="80">
        <f t="shared" si="99"/>
        <v>23.31711505922166</v>
      </c>
      <c r="DD63" s="80">
        <f t="shared" si="100"/>
        <v>31.838460744500843</v>
      </c>
      <c r="DE63" s="80">
        <f t="shared" si="101"/>
        <v>32.898329610829101</v>
      </c>
      <c r="DF63" s="80">
        <f t="shared" si="102"/>
        <v>33.067908629441625</v>
      </c>
      <c r="DG63" s="80">
        <f t="shared" si="103"/>
        <v>31.902052876480543</v>
      </c>
      <c r="DH63" s="80">
        <f t="shared" si="104"/>
        <v>28.298498730964464</v>
      </c>
      <c r="DI63" s="80">
        <f t="shared" si="105"/>
        <v>33.513053553299493</v>
      </c>
      <c r="DJ63" s="80">
        <f t="shared" si="106"/>
        <v>30.609012859560067</v>
      </c>
      <c r="DK63" s="80">
        <f t="shared" si="107"/>
        <v>35.081659475465315</v>
      </c>
      <c r="DL63" s="80">
        <f t="shared" si="108"/>
        <v>31.859658121827415</v>
      </c>
      <c r="DM63" s="80">
        <f t="shared" si="109"/>
        <v>32.050434517766497</v>
      </c>
      <c r="DN63" s="80">
        <f t="shared" si="110"/>
        <v>3074.7088092422982</v>
      </c>
      <c r="DO63" s="80">
        <f t="shared" si="111"/>
        <v>416.91001725888327</v>
      </c>
      <c r="DP63" s="80">
        <f t="shared" si="112"/>
        <v>3449.8644656203105</v>
      </c>
    </row>
    <row r="64" spans="1:120" ht="10" customHeight="1">
      <c r="B64" s="9" t="s">
        <v>123</v>
      </c>
      <c r="C64" s="59">
        <v>0.94989999999999997</v>
      </c>
      <c r="D64" s="22"/>
      <c r="E64" s="64"/>
      <c r="F64" s="64"/>
      <c r="G64" s="64"/>
      <c r="H64" s="64"/>
      <c r="I64" s="9">
        <v>8102</v>
      </c>
      <c r="J64" s="126"/>
      <c r="K64" s="7">
        <v>31274</v>
      </c>
      <c r="L64" s="16">
        <v>190.5</v>
      </c>
      <c r="M64" s="16">
        <v>39</v>
      </c>
      <c r="N64" s="31">
        <f t="shared" si="65"/>
        <v>1.0263157894736843</v>
      </c>
      <c r="O64" s="101">
        <f t="shared" si="61"/>
        <v>11093.815142513648</v>
      </c>
      <c r="P64" s="132">
        <f t="shared" si="6"/>
        <v>0.46224229760473534</v>
      </c>
      <c r="Q64" s="72">
        <f t="shared" si="7"/>
        <v>44.375260570054593</v>
      </c>
      <c r="R64" s="18">
        <f t="shared" si="8"/>
        <v>0.57687838741070963</v>
      </c>
      <c r="S64" s="18">
        <f t="shared" si="9"/>
        <v>3.2469694397968964E-2</v>
      </c>
      <c r="T64" s="16">
        <f t="shared" si="66"/>
        <v>189.96564610855472</v>
      </c>
      <c r="U64" s="16">
        <f t="shared" si="62"/>
        <v>38.423121612589291</v>
      </c>
      <c r="V64" s="16">
        <f t="shared" si="10"/>
        <v>189.96564610855472</v>
      </c>
      <c r="W64" s="16">
        <f t="shared" si="11"/>
        <v>38.423121612589291</v>
      </c>
      <c r="X64" s="16">
        <f t="shared" si="12"/>
        <v>0</v>
      </c>
      <c r="Y64" s="35">
        <f t="shared" si="13"/>
        <v>0</v>
      </c>
      <c r="Z64" s="16"/>
      <c r="AA64" s="9"/>
      <c r="AB64" s="9"/>
      <c r="AC64" s="9"/>
      <c r="AD64" s="9"/>
      <c r="AE64" s="9"/>
      <c r="AF64" s="9"/>
      <c r="AG64" s="9"/>
      <c r="AH64" s="9"/>
      <c r="AI64" s="9" t="s">
        <v>131</v>
      </c>
      <c r="AJ64" s="9" t="s">
        <v>131</v>
      </c>
      <c r="AK64" s="9" t="s">
        <v>131</v>
      </c>
      <c r="AL64" s="9" t="s">
        <v>131</v>
      </c>
      <c r="AM64" s="9" t="s">
        <v>131</v>
      </c>
      <c r="AN64" s="9" t="s">
        <v>131</v>
      </c>
      <c r="AO64" s="9" t="s">
        <v>131</v>
      </c>
      <c r="AP64" s="13" t="s">
        <v>131</v>
      </c>
      <c r="AQ64" s="13" t="s">
        <v>131</v>
      </c>
      <c r="AR64" s="13" t="s">
        <v>131</v>
      </c>
      <c r="AS64" s="13" t="s">
        <v>131</v>
      </c>
      <c r="AT64" s="9" t="s">
        <v>131</v>
      </c>
      <c r="AU64" s="9" t="s">
        <v>131</v>
      </c>
      <c r="AV64" s="9" t="s">
        <v>131</v>
      </c>
      <c r="AW64" s="9" t="s">
        <v>131</v>
      </c>
      <c r="AX64" s="9" t="s">
        <v>131</v>
      </c>
      <c r="AY64" s="9" t="s">
        <v>131</v>
      </c>
      <c r="AZ64" s="9" t="s">
        <v>131</v>
      </c>
      <c r="BA64" s="9" t="s">
        <v>131</v>
      </c>
      <c r="BB64" s="9" t="s">
        <v>131</v>
      </c>
      <c r="BC64" s="9" t="s">
        <v>131</v>
      </c>
      <c r="BD64" s="9" t="s">
        <v>131</v>
      </c>
      <c r="BE64" s="9" t="s">
        <v>131</v>
      </c>
      <c r="BF64" s="9" t="s">
        <v>131</v>
      </c>
      <c r="BG64" s="9" t="s">
        <v>131</v>
      </c>
      <c r="BH64" s="9" t="s">
        <v>131</v>
      </c>
      <c r="BI64" s="9" t="s">
        <v>131</v>
      </c>
      <c r="BJ64" s="9" t="s">
        <v>131</v>
      </c>
      <c r="BK64" s="9" t="s">
        <v>131</v>
      </c>
      <c r="BL64" s="9" t="s">
        <v>131</v>
      </c>
      <c r="BM64" s="9" t="s">
        <v>131</v>
      </c>
      <c r="BN64" s="9" t="s">
        <v>131</v>
      </c>
      <c r="BO64" s="9" t="s">
        <v>131</v>
      </c>
      <c r="BP64" s="9" t="s">
        <v>131</v>
      </c>
      <c r="BQ64" s="9" t="s">
        <v>131</v>
      </c>
      <c r="BR64" s="9" t="s">
        <v>131</v>
      </c>
      <c r="BS64" s="9" t="s">
        <v>131</v>
      </c>
      <c r="BT64" s="9" t="s">
        <v>131</v>
      </c>
      <c r="BU64" s="9"/>
      <c r="BV64" s="52">
        <f t="shared" si="14"/>
        <v>8102</v>
      </c>
      <c r="BW64" s="78">
        <f t="shared" si="67"/>
        <v>0</v>
      </c>
      <c r="BX64" s="73">
        <f t="shared" si="68"/>
        <v>0</v>
      </c>
      <c r="BY64" s="73">
        <f t="shared" si="69"/>
        <v>0</v>
      </c>
      <c r="BZ64" s="73">
        <f t="shared" si="70"/>
        <v>0</v>
      </c>
      <c r="CA64" s="73">
        <f t="shared" si="71"/>
        <v>0</v>
      </c>
      <c r="CB64" s="73">
        <f t="shared" si="72"/>
        <v>0</v>
      </c>
      <c r="CC64" s="73">
        <f t="shared" si="73"/>
        <v>0</v>
      </c>
      <c r="CD64" s="73">
        <f t="shared" si="74"/>
        <v>0</v>
      </c>
      <c r="CE64" s="73">
        <f t="shared" si="75"/>
        <v>62.076296646603616</v>
      </c>
      <c r="CF64" s="73">
        <f t="shared" si="76"/>
        <v>38.595705608283005</v>
      </c>
      <c r="CG64" s="73">
        <f t="shared" si="77"/>
        <v>55.414794886363637</v>
      </c>
      <c r="CH64" s="73">
        <f t="shared" si="78"/>
        <v>25.902859090909093</v>
      </c>
      <c r="CI64" s="73">
        <f t="shared" si="79"/>
        <v>30.357490909090913</v>
      </c>
      <c r="CJ64" s="73">
        <f t="shared" si="80"/>
        <v>68.531210795454555</v>
      </c>
      <c r="CK64" s="73">
        <f t="shared" si="81"/>
        <v>49.784635227272737</v>
      </c>
      <c r="CL64" s="73">
        <f t="shared" si="82"/>
        <v>2393.0977526649749</v>
      </c>
      <c r="CM64" s="73">
        <f t="shared" si="83"/>
        <v>24.747954545454547</v>
      </c>
      <c r="CN64" s="73">
        <f t="shared" si="84"/>
        <v>18.882424111675128</v>
      </c>
      <c r="CO64" s="73">
        <f t="shared" si="85"/>
        <v>18.243695177664975</v>
      </c>
      <c r="CP64" s="80">
        <f t="shared" si="86"/>
        <v>1125.8395873096449</v>
      </c>
      <c r="CQ64" s="80">
        <f t="shared" si="87"/>
        <v>12.618123043852108</v>
      </c>
      <c r="CR64" s="80">
        <f t="shared" si="88"/>
        <v>28.263755329949241</v>
      </c>
      <c r="CS64" s="80">
        <f t="shared" si="89"/>
        <v>25.349554568527925</v>
      </c>
      <c r="CT64" s="80">
        <f t="shared" si="90"/>
        <v>30.539227157360411</v>
      </c>
      <c r="CU64" s="80">
        <f t="shared" si="91"/>
        <v>29.381530964467007</v>
      </c>
      <c r="CV64" s="80">
        <f t="shared" si="92"/>
        <v>30.02025989847716</v>
      </c>
      <c r="CW64" s="80">
        <f t="shared" si="93"/>
        <v>30.978353299492387</v>
      </c>
      <c r="CX64" s="80">
        <f t="shared" si="94"/>
        <v>30.179942131979697</v>
      </c>
      <c r="CY64" s="80">
        <f t="shared" si="95"/>
        <v>30.450339174389214</v>
      </c>
      <c r="CZ64" s="80">
        <f t="shared" si="96"/>
        <v>21.557101522842643</v>
      </c>
      <c r="DA64" s="80">
        <f t="shared" si="97"/>
        <v>26.347568527918789</v>
      </c>
      <c r="DB64" s="80">
        <f t="shared" si="98"/>
        <v>25.948362944162437</v>
      </c>
      <c r="DC64" s="80">
        <f t="shared" si="99"/>
        <v>21.956307106598988</v>
      </c>
      <c r="DD64" s="80">
        <f t="shared" si="100"/>
        <v>29.980339340101523</v>
      </c>
      <c r="DE64" s="80">
        <f t="shared" si="101"/>
        <v>30.978353299492387</v>
      </c>
      <c r="DF64" s="80">
        <f t="shared" si="102"/>
        <v>31.138035532994927</v>
      </c>
      <c r="DG64" s="80">
        <f t="shared" si="103"/>
        <v>30.040220177664978</v>
      </c>
      <c r="DH64" s="80">
        <f t="shared" si="104"/>
        <v>26.646972715736041</v>
      </c>
      <c r="DI64" s="80">
        <f t="shared" si="105"/>
        <v>31.557201395939089</v>
      </c>
      <c r="DJ64" s="80">
        <f t="shared" si="106"/>
        <v>28.822643147208126</v>
      </c>
      <c r="DK64" s="80">
        <f t="shared" si="107"/>
        <v>33.034262055837566</v>
      </c>
      <c r="DL64" s="80">
        <f t="shared" si="108"/>
        <v>30.000299619289343</v>
      </c>
      <c r="DM64" s="80">
        <f t="shared" si="109"/>
        <v>30.179942131979697</v>
      </c>
      <c r="DN64" s="80">
        <f t="shared" si="110"/>
        <v>2895.2660184429647</v>
      </c>
      <c r="DO64" s="80">
        <f t="shared" si="111"/>
        <v>392.57877106598994</v>
      </c>
      <c r="DP64" s="80">
        <f t="shared" si="112"/>
        <v>3248.5272509450406</v>
      </c>
    </row>
    <row r="65" spans="1:150" ht="10" customHeight="1">
      <c r="B65" s="9" t="s">
        <v>126</v>
      </c>
      <c r="C65" s="59">
        <v>0.88</v>
      </c>
      <c r="E65" s="64"/>
      <c r="F65" s="64"/>
      <c r="G65" s="64"/>
      <c r="H65" s="64"/>
      <c r="I65" s="9">
        <v>8103</v>
      </c>
      <c r="J65" s="126"/>
      <c r="K65" s="7">
        <v>31274</v>
      </c>
      <c r="L65" s="16">
        <v>190.5</v>
      </c>
      <c r="M65" s="16">
        <v>39</v>
      </c>
      <c r="N65" s="31">
        <f t="shared" si="65"/>
        <v>1.0263157894736843</v>
      </c>
      <c r="O65" s="101">
        <f t="shared" si="61"/>
        <v>11093.815142513648</v>
      </c>
      <c r="P65" s="132">
        <f t="shared" si="6"/>
        <v>0.46224229760473534</v>
      </c>
      <c r="Q65" s="72">
        <f t="shared" si="7"/>
        <v>44.375260570054593</v>
      </c>
      <c r="R65" s="18">
        <f t="shared" si="8"/>
        <v>0.57687838741070963</v>
      </c>
      <c r="S65" s="18">
        <f t="shared" si="9"/>
        <v>3.2469694397968964E-2</v>
      </c>
      <c r="T65" s="16">
        <f t="shared" si="66"/>
        <v>189.96564610855472</v>
      </c>
      <c r="U65" s="16">
        <f t="shared" si="62"/>
        <v>38.423121612589291</v>
      </c>
      <c r="V65" s="16">
        <f t="shared" si="10"/>
        <v>189.96564610855472</v>
      </c>
      <c r="W65" s="16">
        <f t="shared" si="11"/>
        <v>38.423121612589291</v>
      </c>
      <c r="X65" s="16">
        <f t="shared" si="12"/>
        <v>0</v>
      </c>
      <c r="Y65" s="35">
        <f t="shared" si="13"/>
        <v>0</v>
      </c>
      <c r="Z65" s="16"/>
      <c r="AA65" s="9"/>
      <c r="AB65" s="9"/>
      <c r="AC65" s="9"/>
      <c r="AD65" s="9"/>
      <c r="AE65" s="9"/>
      <c r="AF65" s="9"/>
      <c r="AG65" s="9"/>
      <c r="AH65" s="9"/>
      <c r="AI65" s="9" t="s">
        <v>165</v>
      </c>
      <c r="AJ65" s="9" t="s">
        <v>165</v>
      </c>
      <c r="AK65" s="9" t="s">
        <v>165</v>
      </c>
      <c r="AL65" s="9" t="s">
        <v>165</v>
      </c>
      <c r="AM65" s="9" t="s">
        <v>165</v>
      </c>
      <c r="AN65" s="9" t="s">
        <v>165</v>
      </c>
      <c r="AO65" s="9" t="s">
        <v>165</v>
      </c>
      <c r="AP65" s="13" t="s">
        <v>165</v>
      </c>
      <c r="AQ65" s="13" t="s">
        <v>165</v>
      </c>
      <c r="AR65" s="13" t="s">
        <v>165</v>
      </c>
      <c r="AS65" s="13" t="s">
        <v>165</v>
      </c>
      <c r="AT65" s="9" t="s">
        <v>165</v>
      </c>
      <c r="AU65" s="9" t="s">
        <v>165</v>
      </c>
      <c r="AV65" s="9" t="s">
        <v>165</v>
      </c>
      <c r="AW65" s="9" t="s">
        <v>165</v>
      </c>
      <c r="AX65" s="9" t="s">
        <v>165</v>
      </c>
      <c r="AY65" s="9" t="s">
        <v>165</v>
      </c>
      <c r="AZ65" s="9" t="s">
        <v>165</v>
      </c>
      <c r="BA65" s="9" t="s">
        <v>165</v>
      </c>
      <c r="BB65" s="9" t="s">
        <v>165</v>
      </c>
      <c r="BC65" s="9" t="s">
        <v>165</v>
      </c>
      <c r="BD65" s="9" t="s">
        <v>165</v>
      </c>
      <c r="BE65" s="9" t="s">
        <v>165</v>
      </c>
      <c r="BF65" s="9" t="s">
        <v>165</v>
      </c>
      <c r="BG65" s="9" t="s">
        <v>165</v>
      </c>
      <c r="BH65" s="9" t="s">
        <v>165</v>
      </c>
      <c r="BI65" s="9" t="s">
        <v>165</v>
      </c>
      <c r="BJ65" s="9" t="s">
        <v>165</v>
      </c>
      <c r="BK65" s="9" t="s">
        <v>165</v>
      </c>
      <c r="BL65" s="9" t="s">
        <v>165</v>
      </c>
      <c r="BM65" s="9" t="s">
        <v>165</v>
      </c>
      <c r="BN65" s="9" t="s">
        <v>165</v>
      </c>
      <c r="BO65" s="9" t="s">
        <v>165</v>
      </c>
      <c r="BP65" s="9" t="s">
        <v>165</v>
      </c>
      <c r="BQ65" s="9" t="s">
        <v>165</v>
      </c>
      <c r="BR65" s="9" t="s">
        <v>165</v>
      </c>
      <c r="BS65" s="9" t="s">
        <v>165</v>
      </c>
      <c r="BT65" s="9" t="s">
        <v>165</v>
      </c>
      <c r="BU65" s="9"/>
      <c r="BV65" s="52">
        <f t="shared" si="14"/>
        <v>8103</v>
      </c>
      <c r="BW65" s="78">
        <f t="shared" si="67"/>
        <v>0</v>
      </c>
      <c r="BX65" s="73">
        <f t="shared" si="68"/>
        <v>0</v>
      </c>
      <c r="BY65" s="73">
        <f t="shared" si="69"/>
        <v>0</v>
      </c>
      <c r="BZ65" s="73">
        <f t="shared" si="70"/>
        <v>0</v>
      </c>
      <c r="CA65" s="73">
        <f t="shared" si="71"/>
        <v>0</v>
      </c>
      <c r="CB65" s="73">
        <f t="shared" si="72"/>
        <v>0</v>
      </c>
      <c r="CC65" s="73">
        <f t="shared" si="73"/>
        <v>0</v>
      </c>
      <c r="CD65" s="73">
        <f t="shared" si="74"/>
        <v>0</v>
      </c>
      <c r="CE65" s="73">
        <f t="shared" si="75"/>
        <v>62.076296646603616</v>
      </c>
      <c r="CF65" s="73">
        <f t="shared" si="76"/>
        <v>38.595705608283005</v>
      </c>
      <c r="CG65" s="73">
        <f t="shared" si="77"/>
        <v>55.414794886363637</v>
      </c>
      <c r="CH65" s="73">
        <f t="shared" si="78"/>
        <v>25.902859090909093</v>
      </c>
      <c r="CI65" s="73">
        <f t="shared" si="79"/>
        <v>30.357490909090913</v>
      </c>
      <c r="CJ65" s="73">
        <f t="shared" si="80"/>
        <v>68.531210795454555</v>
      </c>
      <c r="CK65" s="73">
        <f t="shared" si="81"/>
        <v>49.784635227272737</v>
      </c>
      <c r="CL65" s="73">
        <f t="shared" si="82"/>
        <v>2393.0977526649749</v>
      </c>
      <c r="CM65" s="73">
        <f t="shared" si="83"/>
        <v>24.747954545454547</v>
      </c>
      <c r="CN65" s="73">
        <f t="shared" si="84"/>
        <v>18.882424111675128</v>
      </c>
      <c r="CO65" s="73">
        <f t="shared" si="85"/>
        <v>18.243695177664975</v>
      </c>
      <c r="CP65" s="80">
        <f t="shared" si="86"/>
        <v>1125.8395873096449</v>
      </c>
      <c r="CQ65" s="80">
        <f t="shared" si="87"/>
        <v>12.618123043852108</v>
      </c>
      <c r="CR65" s="80">
        <f t="shared" si="88"/>
        <v>28.263755329949241</v>
      </c>
      <c r="CS65" s="80">
        <f t="shared" si="89"/>
        <v>25.349554568527925</v>
      </c>
      <c r="CT65" s="80">
        <f t="shared" si="90"/>
        <v>30.539227157360411</v>
      </c>
      <c r="CU65" s="80">
        <f t="shared" si="91"/>
        <v>29.381530964467007</v>
      </c>
      <c r="CV65" s="80">
        <f t="shared" si="92"/>
        <v>30.02025989847716</v>
      </c>
      <c r="CW65" s="80">
        <f t="shared" si="93"/>
        <v>30.978353299492387</v>
      </c>
      <c r="CX65" s="80">
        <f t="shared" si="94"/>
        <v>30.179942131979697</v>
      </c>
      <c r="CY65" s="80">
        <f t="shared" si="95"/>
        <v>30.450339174389214</v>
      </c>
      <c r="CZ65" s="80">
        <f t="shared" si="96"/>
        <v>21.557101522842643</v>
      </c>
      <c r="DA65" s="80">
        <f t="shared" si="97"/>
        <v>26.347568527918789</v>
      </c>
      <c r="DB65" s="80">
        <f t="shared" si="98"/>
        <v>25.948362944162437</v>
      </c>
      <c r="DC65" s="80">
        <f t="shared" si="99"/>
        <v>21.956307106598988</v>
      </c>
      <c r="DD65" s="80">
        <f t="shared" si="100"/>
        <v>29.980339340101523</v>
      </c>
      <c r="DE65" s="80">
        <f t="shared" si="101"/>
        <v>30.978353299492387</v>
      </c>
      <c r="DF65" s="80">
        <f t="shared" si="102"/>
        <v>31.138035532994927</v>
      </c>
      <c r="DG65" s="80">
        <f t="shared" si="103"/>
        <v>30.040220177664978</v>
      </c>
      <c r="DH65" s="80">
        <f t="shared" si="104"/>
        <v>26.646972715736041</v>
      </c>
      <c r="DI65" s="80">
        <f t="shared" si="105"/>
        <v>31.557201395939089</v>
      </c>
      <c r="DJ65" s="80">
        <f t="shared" si="106"/>
        <v>28.822643147208126</v>
      </c>
      <c r="DK65" s="80">
        <f t="shared" si="107"/>
        <v>33.034262055837566</v>
      </c>
      <c r="DL65" s="80">
        <f t="shared" si="108"/>
        <v>30.000299619289343</v>
      </c>
      <c r="DM65" s="80">
        <f t="shared" si="109"/>
        <v>30.179942131979697</v>
      </c>
      <c r="DN65" s="80">
        <f t="shared" si="110"/>
        <v>2895.2660184429647</v>
      </c>
      <c r="DO65" s="80">
        <f t="shared" si="111"/>
        <v>392.57877106598994</v>
      </c>
      <c r="DP65" s="80">
        <f t="shared" si="112"/>
        <v>3248.5272509450406</v>
      </c>
    </row>
    <row r="66" spans="1:150" ht="10" customHeight="1">
      <c r="B66" s="11" t="s">
        <v>128</v>
      </c>
      <c r="C66" s="60">
        <v>0.87065000000000003</v>
      </c>
      <c r="E66" s="64"/>
      <c r="F66" s="64"/>
      <c r="G66" s="64"/>
      <c r="H66" s="64"/>
      <c r="I66" s="9">
        <v>8104</v>
      </c>
      <c r="J66" s="126"/>
      <c r="K66" s="7">
        <v>31274</v>
      </c>
      <c r="L66" s="16">
        <v>190.5</v>
      </c>
      <c r="M66" s="16">
        <v>39</v>
      </c>
      <c r="N66" s="31">
        <f t="shared" si="65"/>
        <v>1.0263157894736843</v>
      </c>
      <c r="O66" s="101">
        <f t="shared" si="61"/>
        <v>12091.424108135177</v>
      </c>
      <c r="P66" s="132">
        <f t="shared" si="6"/>
        <v>0.50380933783896575</v>
      </c>
      <c r="Q66" s="72">
        <f t="shared" si="7"/>
        <v>48.365696432540709</v>
      </c>
      <c r="R66" s="18">
        <f t="shared" si="8"/>
        <v>0.62875405362302916</v>
      </c>
      <c r="S66" s="18">
        <f t="shared" si="9"/>
        <v>3.5349477135046874E-2</v>
      </c>
      <c r="T66" s="16">
        <f t="shared" si="66"/>
        <v>189.91763449621291</v>
      </c>
      <c r="U66" s="16">
        <f t="shared" si="62"/>
        <v>38.371245946376973</v>
      </c>
      <c r="V66" s="16">
        <f t="shared" si="10"/>
        <v>189.91763449621291</v>
      </c>
      <c r="W66" s="16">
        <f t="shared" si="11"/>
        <v>38.371245946376973</v>
      </c>
      <c r="X66" s="16">
        <f t="shared" si="12"/>
        <v>0</v>
      </c>
      <c r="Y66" s="35">
        <f t="shared" si="13"/>
        <v>0</v>
      </c>
      <c r="Z66" s="16"/>
      <c r="AA66" s="9"/>
      <c r="AB66" s="9"/>
      <c r="AC66" s="9"/>
      <c r="AD66" s="9"/>
      <c r="AE66" s="9"/>
      <c r="AF66" s="9"/>
      <c r="AG66" s="9"/>
      <c r="AH66" s="9"/>
      <c r="AI66" s="9" t="s">
        <v>49</v>
      </c>
      <c r="AJ66" s="9" t="s">
        <v>49</v>
      </c>
      <c r="AK66" s="9" t="s">
        <v>49</v>
      </c>
      <c r="AL66" s="9" t="s">
        <v>49</v>
      </c>
      <c r="AM66" s="9" t="s">
        <v>49</v>
      </c>
      <c r="AN66" s="9" t="s">
        <v>49</v>
      </c>
      <c r="AO66" s="9" t="s">
        <v>49</v>
      </c>
      <c r="AP66" s="13" t="s">
        <v>49</v>
      </c>
      <c r="AQ66" s="13" t="s">
        <v>49</v>
      </c>
      <c r="AR66" s="13" t="s">
        <v>49</v>
      </c>
      <c r="AS66" s="13" t="s">
        <v>49</v>
      </c>
      <c r="AT66" s="9" t="s">
        <v>49</v>
      </c>
      <c r="AU66" s="9" t="s">
        <v>49</v>
      </c>
      <c r="AV66" s="9" t="s">
        <v>49</v>
      </c>
      <c r="AW66" s="9" t="s">
        <v>49</v>
      </c>
      <c r="AX66" s="9" t="s">
        <v>49</v>
      </c>
      <c r="AY66" s="9" t="s">
        <v>49</v>
      </c>
      <c r="AZ66" s="9" t="s">
        <v>49</v>
      </c>
      <c r="BA66" s="9" t="s">
        <v>49</v>
      </c>
      <c r="BB66" s="9" t="s">
        <v>49</v>
      </c>
      <c r="BC66" s="9" t="s">
        <v>49</v>
      </c>
      <c r="BD66" s="9" t="s">
        <v>49</v>
      </c>
      <c r="BE66" s="9" t="s">
        <v>49</v>
      </c>
      <c r="BF66" s="9" t="s">
        <v>49</v>
      </c>
      <c r="BG66" s="9" t="s">
        <v>49</v>
      </c>
      <c r="BH66" s="9" t="s">
        <v>49</v>
      </c>
      <c r="BI66" s="9" t="s">
        <v>49</v>
      </c>
      <c r="BJ66" s="9" t="s">
        <v>49</v>
      </c>
      <c r="BK66" s="9" t="s">
        <v>49</v>
      </c>
      <c r="BL66" s="9" t="s">
        <v>49</v>
      </c>
      <c r="BM66" s="9" t="s">
        <v>49</v>
      </c>
      <c r="BN66" s="9" t="s">
        <v>49</v>
      </c>
      <c r="BO66" s="9" t="s">
        <v>49</v>
      </c>
      <c r="BP66" s="9" t="s">
        <v>49</v>
      </c>
      <c r="BQ66" s="9" t="s">
        <v>49</v>
      </c>
      <c r="BR66" s="9" t="s">
        <v>49</v>
      </c>
      <c r="BS66" s="9" t="s">
        <v>49</v>
      </c>
      <c r="BT66" s="9" t="s">
        <v>49</v>
      </c>
      <c r="BU66" s="9"/>
      <c r="BV66" s="52">
        <f t="shared" si="14"/>
        <v>8104</v>
      </c>
      <c r="BW66" s="78">
        <f t="shared" si="67"/>
        <v>0</v>
      </c>
      <c r="BX66" s="73">
        <f t="shared" si="68"/>
        <v>0</v>
      </c>
      <c r="BY66" s="73">
        <f t="shared" si="69"/>
        <v>0</v>
      </c>
      <c r="BZ66" s="73">
        <f t="shared" si="70"/>
        <v>0</v>
      </c>
      <c r="CA66" s="73">
        <f t="shared" si="71"/>
        <v>0</v>
      </c>
      <c r="CB66" s="73">
        <f t="shared" si="72"/>
        <v>0</v>
      </c>
      <c r="CC66" s="73">
        <f t="shared" si="73"/>
        <v>0</v>
      </c>
      <c r="CD66" s="73">
        <f t="shared" si="74"/>
        <v>0</v>
      </c>
      <c r="CE66" s="73">
        <f t="shared" si="75"/>
        <v>67.658494411006032</v>
      </c>
      <c r="CF66" s="73">
        <f t="shared" si="76"/>
        <v>42.066416220880072</v>
      </c>
      <c r="CG66" s="73">
        <f t="shared" si="77"/>
        <v>60.397958522727279</v>
      </c>
      <c r="CH66" s="73">
        <f t="shared" si="78"/>
        <v>28.232168181818182</v>
      </c>
      <c r="CI66" s="73">
        <f t="shared" si="79"/>
        <v>33.087381818181818</v>
      </c>
      <c r="CJ66" s="73">
        <f t="shared" si="80"/>
        <v>74.693865340909099</v>
      </c>
      <c r="CK66" s="73">
        <f t="shared" si="81"/>
        <v>54.261507954545465</v>
      </c>
      <c r="CL66" s="73">
        <f t="shared" si="82"/>
        <v>2608.2965587563453</v>
      </c>
      <c r="CM66" s="73">
        <f t="shared" si="83"/>
        <v>26.973409090909094</v>
      </c>
      <c r="CN66" s="73">
        <f t="shared" si="84"/>
        <v>20.580422081218277</v>
      </c>
      <c r="CO66" s="73">
        <f t="shared" si="85"/>
        <v>19.884255583756346</v>
      </c>
      <c r="CP66" s="80">
        <f t="shared" si="86"/>
        <v>1227.0804725888327</v>
      </c>
      <c r="CQ66" s="80">
        <f t="shared" si="87"/>
        <v>13.752805073086847</v>
      </c>
      <c r="CR66" s="80">
        <f t="shared" si="88"/>
        <v>30.805367512690356</v>
      </c>
      <c r="CS66" s="80">
        <f t="shared" si="89"/>
        <v>27.629107868020309</v>
      </c>
      <c r="CT66" s="80">
        <f t="shared" si="90"/>
        <v>33.285460659898483</v>
      </c>
      <c r="CU66" s="80">
        <f t="shared" si="91"/>
        <v>32.023658883248736</v>
      </c>
      <c r="CV66" s="80">
        <f t="shared" si="92"/>
        <v>32.71982538071066</v>
      </c>
      <c r="CW66" s="80">
        <f t="shared" si="93"/>
        <v>33.764075126903556</v>
      </c>
      <c r="CX66" s="80">
        <f t="shared" si="94"/>
        <v>32.893867005076146</v>
      </c>
      <c r="CY66" s="80">
        <f t="shared" si="95"/>
        <v>33.188579443976408</v>
      </c>
      <c r="CZ66" s="80">
        <f t="shared" si="96"/>
        <v>23.495619289340105</v>
      </c>
      <c r="DA66" s="80">
        <f t="shared" si="97"/>
        <v>28.716868020304574</v>
      </c>
      <c r="DB66" s="80">
        <f t="shared" si="98"/>
        <v>28.281763959390862</v>
      </c>
      <c r="DC66" s="80">
        <f t="shared" si="99"/>
        <v>23.93072335025381</v>
      </c>
      <c r="DD66" s="80">
        <f t="shared" si="100"/>
        <v>32.676314974619288</v>
      </c>
      <c r="DE66" s="80">
        <f t="shared" si="101"/>
        <v>33.764075126903556</v>
      </c>
      <c r="DF66" s="80">
        <f t="shared" si="102"/>
        <v>33.938116751269042</v>
      </c>
      <c r="DG66" s="80">
        <f t="shared" si="103"/>
        <v>32.741580583756352</v>
      </c>
      <c r="DH66" s="80">
        <f t="shared" si="104"/>
        <v>29.043196065989846</v>
      </c>
      <c r="DI66" s="80">
        <f t="shared" si="105"/>
        <v>34.39497601522843</v>
      </c>
      <c r="DJ66" s="80">
        <f t="shared" si="106"/>
        <v>31.414513197969548</v>
      </c>
      <c r="DK66" s="80">
        <f t="shared" si="107"/>
        <v>36.004861040609143</v>
      </c>
      <c r="DL66" s="80">
        <f t="shared" si="108"/>
        <v>32.698070177664981</v>
      </c>
      <c r="DM66" s="80">
        <f t="shared" si="109"/>
        <v>32.893867005076146</v>
      </c>
      <c r="DN66" s="80">
        <f t="shared" si="110"/>
        <v>3155.6221989592013</v>
      </c>
      <c r="DO66" s="80">
        <f t="shared" si="111"/>
        <v>427.88133350253815</v>
      </c>
      <c r="DP66" s="80">
        <f t="shared" si="112"/>
        <v>3540.6503726103188</v>
      </c>
    </row>
    <row r="67" spans="1:150" ht="10" customHeight="1">
      <c r="A67" s="64"/>
      <c r="B67" s="64"/>
      <c r="C67" s="64"/>
      <c r="D67" s="64"/>
      <c r="E67" s="64"/>
      <c r="F67" s="64"/>
      <c r="G67" s="64"/>
      <c r="H67" s="64"/>
      <c r="I67" s="9">
        <v>8105</v>
      </c>
      <c r="J67" s="126"/>
      <c r="K67" s="7">
        <v>31274</v>
      </c>
      <c r="L67" s="16">
        <v>190.5</v>
      </c>
      <c r="M67" s="16">
        <v>39</v>
      </c>
      <c r="N67" s="31">
        <f t="shared" si="65"/>
        <v>1.0263157894736843</v>
      </c>
      <c r="O67" s="101">
        <f t="shared" si="61"/>
        <v>10993.143140258762</v>
      </c>
      <c r="P67" s="132">
        <f t="shared" si="6"/>
        <v>0.45804763084411509</v>
      </c>
      <c r="Q67" s="72">
        <f t="shared" si="7"/>
        <v>43.972572561035051</v>
      </c>
      <c r="R67" s="18">
        <f t="shared" si="8"/>
        <v>0.57164344329345562</v>
      </c>
      <c r="S67" s="18">
        <f t="shared" si="9"/>
        <v>3.2178722030060794E-2</v>
      </c>
      <c r="T67" s="16">
        <f t="shared" si="66"/>
        <v>189.97049148230462</v>
      </c>
      <c r="U67" s="16">
        <f t="shared" si="62"/>
        <v>38.428356556706547</v>
      </c>
      <c r="V67" s="16">
        <f t="shared" si="10"/>
        <v>189.97049148230462</v>
      </c>
      <c r="W67" s="16">
        <f t="shared" si="11"/>
        <v>38.428356556706547</v>
      </c>
      <c r="X67" s="16">
        <f t="shared" si="12"/>
        <v>0</v>
      </c>
      <c r="Y67" s="35">
        <f t="shared" si="13"/>
        <v>0</v>
      </c>
      <c r="Z67" s="16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">
        <v>59</v>
      </c>
      <c r="AL67" s="9" t="s">
        <v>59</v>
      </c>
      <c r="AM67" s="9" t="s">
        <v>59</v>
      </c>
      <c r="AN67" s="9" t="s">
        <v>59</v>
      </c>
      <c r="AO67" s="9" t="s">
        <v>59</v>
      </c>
      <c r="AP67" s="13" t="s">
        <v>59</v>
      </c>
      <c r="AQ67" s="13" t="s">
        <v>59</v>
      </c>
      <c r="AR67" s="13" t="s">
        <v>59</v>
      </c>
      <c r="AS67" s="13" t="s">
        <v>59</v>
      </c>
      <c r="AT67" s="9" t="s">
        <v>59</v>
      </c>
      <c r="AU67" s="9" t="s">
        <v>59</v>
      </c>
      <c r="AV67" s="9" t="s">
        <v>59</v>
      </c>
      <c r="AW67" s="9" t="s">
        <v>59</v>
      </c>
      <c r="AX67" s="9" t="s">
        <v>59</v>
      </c>
      <c r="AY67" s="9" t="s">
        <v>59</v>
      </c>
      <c r="AZ67" s="9" t="s">
        <v>59</v>
      </c>
      <c r="BA67" s="9" t="s">
        <v>59</v>
      </c>
      <c r="BB67" s="9" t="s">
        <v>59</v>
      </c>
      <c r="BC67" s="9" t="s">
        <v>59</v>
      </c>
      <c r="BD67" s="9" t="s">
        <v>59</v>
      </c>
      <c r="BE67" s="9" t="s">
        <v>59</v>
      </c>
      <c r="BF67" s="9" t="s">
        <v>59</v>
      </c>
      <c r="BG67" s="9" t="s">
        <v>59</v>
      </c>
      <c r="BH67" s="9" t="s">
        <v>59</v>
      </c>
      <c r="BI67" s="9" t="s">
        <v>59</v>
      </c>
      <c r="BJ67" s="9" t="s">
        <v>59</v>
      </c>
      <c r="BK67" s="9" t="s">
        <v>59</v>
      </c>
      <c r="BL67" s="9" t="s">
        <v>59</v>
      </c>
      <c r="BM67" s="9" t="s">
        <v>59</v>
      </c>
      <c r="BN67" s="9" t="s">
        <v>59</v>
      </c>
      <c r="BO67" s="9" t="s">
        <v>59</v>
      </c>
      <c r="BP67" s="9" t="s">
        <v>59</v>
      </c>
      <c r="BQ67" s="9" t="s">
        <v>59</v>
      </c>
      <c r="BR67" s="9" t="s">
        <v>59</v>
      </c>
      <c r="BS67" s="9" t="s">
        <v>59</v>
      </c>
      <c r="BT67" s="9" t="s">
        <v>59</v>
      </c>
      <c r="BU67" s="9"/>
      <c r="BV67" s="52">
        <f t="shared" si="14"/>
        <v>8105</v>
      </c>
      <c r="BW67" s="78">
        <f t="shared" si="67"/>
        <v>0</v>
      </c>
      <c r="BX67" s="73">
        <f t="shared" si="68"/>
        <v>0</v>
      </c>
      <c r="BY67" s="73">
        <f t="shared" si="69"/>
        <v>0</v>
      </c>
      <c r="BZ67" s="73">
        <f t="shared" si="70"/>
        <v>0</v>
      </c>
      <c r="CA67" s="73">
        <f t="shared" si="71"/>
        <v>0</v>
      </c>
      <c r="CB67" s="73">
        <f t="shared" si="72"/>
        <v>0</v>
      </c>
      <c r="CC67" s="73">
        <f t="shared" si="73"/>
        <v>0</v>
      </c>
      <c r="CD67" s="73">
        <f t="shared" si="74"/>
        <v>0</v>
      </c>
      <c r="CE67" s="73">
        <f t="shared" si="75"/>
        <v>0</v>
      </c>
      <c r="CF67" s="73">
        <f t="shared" si="76"/>
        <v>0</v>
      </c>
      <c r="CG67" s="73">
        <f t="shared" si="77"/>
        <v>55.414794886363637</v>
      </c>
      <c r="CH67" s="73">
        <f t="shared" si="78"/>
        <v>25.902859090909093</v>
      </c>
      <c r="CI67" s="73">
        <f t="shared" si="79"/>
        <v>30.357490909090913</v>
      </c>
      <c r="CJ67" s="73">
        <f t="shared" si="80"/>
        <v>68.531210795454555</v>
      </c>
      <c r="CK67" s="73">
        <f t="shared" si="81"/>
        <v>49.784635227272737</v>
      </c>
      <c r="CL67" s="73">
        <f t="shared" si="82"/>
        <v>2393.0977526649749</v>
      </c>
      <c r="CM67" s="73">
        <f t="shared" si="83"/>
        <v>24.747954545454547</v>
      </c>
      <c r="CN67" s="73">
        <f t="shared" si="84"/>
        <v>18.882424111675128</v>
      </c>
      <c r="CO67" s="73">
        <f t="shared" si="85"/>
        <v>18.243695177664975</v>
      </c>
      <c r="CP67" s="80">
        <f t="shared" si="86"/>
        <v>1125.8395873096449</v>
      </c>
      <c r="CQ67" s="80">
        <f t="shared" si="87"/>
        <v>12.618123043852108</v>
      </c>
      <c r="CR67" s="80">
        <f t="shared" si="88"/>
        <v>28.263755329949241</v>
      </c>
      <c r="CS67" s="80">
        <f t="shared" si="89"/>
        <v>25.349554568527925</v>
      </c>
      <c r="CT67" s="80">
        <f t="shared" si="90"/>
        <v>30.539227157360411</v>
      </c>
      <c r="CU67" s="80">
        <f t="shared" si="91"/>
        <v>29.381530964467007</v>
      </c>
      <c r="CV67" s="80">
        <f t="shared" si="92"/>
        <v>30.02025989847716</v>
      </c>
      <c r="CW67" s="80">
        <f t="shared" si="93"/>
        <v>30.978353299492387</v>
      </c>
      <c r="CX67" s="80">
        <f t="shared" si="94"/>
        <v>30.179942131979697</v>
      </c>
      <c r="CY67" s="80">
        <f t="shared" si="95"/>
        <v>30.450339174389214</v>
      </c>
      <c r="CZ67" s="80">
        <f t="shared" si="96"/>
        <v>21.557101522842643</v>
      </c>
      <c r="DA67" s="80">
        <f t="shared" si="97"/>
        <v>26.347568527918789</v>
      </c>
      <c r="DB67" s="80">
        <f t="shared" si="98"/>
        <v>25.948362944162437</v>
      </c>
      <c r="DC67" s="80">
        <f t="shared" si="99"/>
        <v>21.956307106598988</v>
      </c>
      <c r="DD67" s="80">
        <f t="shared" si="100"/>
        <v>29.980339340101523</v>
      </c>
      <c r="DE67" s="80">
        <f t="shared" si="101"/>
        <v>30.978353299492387</v>
      </c>
      <c r="DF67" s="80">
        <f t="shared" si="102"/>
        <v>31.138035532994927</v>
      </c>
      <c r="DG67" s="80">
        <f t="shared" si="103"/>
        <v>30.040220177664978</v>
      </c>
      <c r="DH67" s="80">
        <f t="shared" si="104"/>
        <v>26.646972715736041</v>
      </c>
      <c r="DI67" s="80">
        <f t="shared" si="105"/>
        <v>31.557201395939089</v>
      </c>
      <c r="DJ67" s="80">
        <f t="shared" si="106"/>
        <v>28.822643147208126</v>
      </c>
      <c r="DK67" s="80">
        <f t="shared" si="107"/>
        <v>33.034262055837566</v>
      </c>
      <c r="DL67" s="80">
        <f t="shared" si="108"/>
        <v>30.000299619289343</v>
      </c>
      <c r="DM67" s="80">
        <f t="shared" si="109"/>
        <v>30.179942131979697</v>
      </c>
      <c r="DN67" s="80">
        <f t="shared" si="110"/>
        <v>2895.2660184429647</v>
      </c>
      <c r="DO67" s="80">
        <f t="shared" si="111"/>
        <v>392.57877106598994</v>
      </c>
      <c r="DP67" s="80">
        <f t="shared" si="112"/>
        <v>3248.5272509450406</v>
      </c>
    </row>
    <row r="68" spans="1:150" ht="10" customHeight="1">
      <c r="A68" s="93"/>
      <c r="D68" s="64"/>
      <c r="E68" s="64"/>
      <c r="G68" s="64"/>
      <c r="H68" s="64"/>
      <c r="I68" s="9">
        <v>9678</v>
      </c>
      <c r="J68" s="126"/>
      <c r="K68" s="7">
        <v>29231</v>
      </c>
      <c r="L68" s="16">
        <v>187.97</v>
      </c>
      <c r="M68" s="16">
        <v>37.42</v>
      </c>
      <c r="N68" s="31">
        <f t="shared" si="65"/>
        <v>0.98473684210526324</v>
      </c>
      <c r="O68" s="101">
        <f t="shared" si="61"/>
        <v>17469.871250644082</v>
      </c>
      <c r="P68" s="132">
        <f>O68/1000/24</f>
        <v>0.72791130211017008</v>
      </c>
      <c r="Q68" s="72">
        <f>O68/250</f>
        <v>69.879485002576331</v>
      </c>
      <c r="R68" s="18">
        <f>0.000052*O68</f>
        <v>0.90843330503349218</v>
      </c>
      <c r="S68" s="18">
        <f>1.3*(1-EXP(-0.00000228*O68))</f>
        <v>5.0763008655042685E-2</v>
      </c>
      <c r="T68" s="16">
        <f t="shared" si="66"/>
        <v>187.1289000159658</v>
      </c>
      <c r="U68" s="16">
        <f t="shared" si="62"/>
        <v>36.511566694966511</v>
      </c>
      <c r="V68" s="16">
        <f>IF(BT68&gt;0,T68,0)</f>
        <v>187.1289000159658</v>
      </c>
      <c r="W68" s="16">
        <f>IF(BT68&gt;0,U68,0)</f>
        <v>36.511566694966511</v>
      </c>
      <c r="X68" s="16">
        <f>IF(BT68=0,T68,0)</f>
        <v>0</v>
      </c>
      <c r="Y68" s="35">
        <f>IF(BT68=0,U68,0)</f>
        <v>0</v>
      </c>
      <c r="Z68" s="16"/>
      <c r="AA68" s="9"/>
      <c r="AB68" s="9"/>
      <c r="AC68" s="9"/>
      <c r="AD68" s="9"/>
      <c r="AE68" s="9"/>
      <c r="AF68" s="9"/>
      <c r="AG68" s="9"/>
      <c r="AH68" s="9" t="s">
        <v>61</v>
      </c>
      <c r="AI68" s="9" t="s">
        <v>61</v>
      </c>
      <c r="AJ68" s="9" t="s">
        <v>61</v>
      </c>
      <c r="AK68" s="9" t="s">
        <v>61</v>
      </c>
      <c r="AL68" s="9" t="s">
        <v>61</v>
      </c>
      <c r="AM68" s="9" t="s">
        <v>61</v>
      </c>
      <c r="AN68" s="9" t="s">
        <v>61</v>
      </c>
      <c r="AO68" s="9" t="s">
        <v>61</v>
      </c>
      <c r="AP68" s="13" t="s">
        <v>61</v>
      </c>
      <c r="AQ68" s="13" t="s">
        <v>61</v>
      </c>
      <c r="AR68" s="13" t="s">
        <v>61</v>
      </c>
      <c r="AS68" s="13" t="s">
        <v>61</v>
      </c>
      <c r="AT68" s="9" t="s">
        <v>61</v>
      </c>
      <c r="AU68" s="9" t="s">
        <v>61</v>
      </c>
      <c r="AV68" s="9" t="s">
        <v>61</v>
      </c>
      <c r="AW68" s="9" t="s">
        <v>61</v>
      </c>
      <c r="AX68" s="9" t="s">
        <v>61</v>
      </c>
      <c r="AY68" s="9" t="s">
        <v>61</v>
      </c>
      <c r="AZ68" s="9" t="s">
        <v>61</v>
      </c>
      <c r="BA68" s="9" t="s">
        <v>61</v>
      </c>
      <c r="BB68" s="9" t="s">
        <v>61</v>
      </c>
      <c r="BC68" s="9" t="s">
        <v>61</v>
      </c>
      <c r="BD68" s="9" t="s">
        <v>61</v>
      </c>
      <c r="BE68" s="9" t="s">
        <v>61</v>
      </c>
      <c r="BF68" s="9" t="s">
        <v>61</v>
      </c>
      <c r="BG68" s="9" t="s">
        <v>61</v>
      </c>
      <c r="BH68" s="9" t="s">
        <v>61</v>
      </c>
      <c r="BI68" s="9" t="s">
        <v>61</v>
      </c>
      <c r="BJ68" s="9" t="s">
        <v>61</v>
      </c>
      <c r="BK68" s="9" t="s">
        <v>61</v>
      </c>
      <c r="BL68" s="9" t="s">
        <v>61</v>
      </c>
      <c r="BM68" s="9" t="s">
        <v>61</v>
      </c>
      <c r="BN68" s="9" t="s">
        <v>61</v>
      </c>
      <c r="BO68" s="9" t="s">
        <v>61</v>
      </c>
      <c r="BP68" s="9" t="s">
        <v>61</v>
      </c>
      <c r="BQ68" s="9" t="s">
        <v>61</v>
      </c>
      <c r="BR68" s="9" t="s">
        <v>61</v>
      </c>
      <c r="BS68" s="9" t="s">
        <v>61</v>
      </c>
      <c r="BT68" s="9" t="s">
        <v>61</v>
      </c>
      <c r="BU68" s="9"/>
      <c r="BV68" s="52">
        <f>I68</f>
        <v>9678</v>
      </c>
      <c r="BW68" s="78">
        <f t="shared" si="67"/>
        <v>0</v>
      </c>
      <c r="BX68" s="73">
        <f t="shared" si="68"/>
        <v>0</v>
      </c>
      <c r="BY68" s="73">
        <f t="shared" si="69"/>
        <v>0</v>
      </c>
      <c r="BZ68" s="73">
        <f t="shared" si="70"/>
        <v>0</v>
      </c>
      <c r="CA68" s="73">
        <f t="shared" si="71"/>
        <v>0</v>
      </c>
      <c r="CB68" s="73">
        <f t="shared" si="72"/>
        <v>0</v>
      </c>
      <c r="CC68" s="73">
        <f t="shared" si="73"/>
        <v>0</v>
      </c>
      <c r="CD68" s="73">
        <f t="shared" si="74"/>
        <v>5868.3048371461746</v>
      </c>
      <c r="CE68" s="73">
        <f t="shared" si="75"/>
        <v>64.91745797076527</v>
      </c>
      <c r="CF68" s="73">
        <f t="shared" si="76"/>
        <v>40.362187050905952</v>
      </c>
      <c r="CG68" s="73">
        <f t="shared" si="77"/>
        <v>57.951066869755252</v>
      </c>
      <c r="CH68" s="73">
        <f t="shared" si="78"/>
        <v>27.08840341958042</v>
      </c>
      <c r="CI68" s="73">
        <f t="shared" si="79"/>
        <v>31.746918657342661</v>
      </c>
      <c r="CJ68" s="73">
        <f t="shared" si="80"/>
        <v>71.667806180944055</v>
      </c>
      <c r="CK68" s="73">
        <f t="shared" si="81"/>
        <v>52.063221222027984</v>
      </c>
      <c r="CL68" s="73">
        <f t="shared" si="82"/>
        <v>2502.6271084272421</v>
      </c>
      <c r="CM68" s="73">
        <f t="shared" si="83"/>
        <v>25.880640209790212</v>
      </c>
      <c r="CN68" s="73">
        <f t="shared" si="84"/>
        <v>19.746651135363795</v>
      </c>
      <c r="CO68" s="73">
        <f t="shared" si="85"/>
        <v>19.078688306260577</v>
      </c>
      <c r="CP68" s="80">
        <f t="shared" si="86"/>
        <v>1177.3679816480544</v>
      </c>
      <c r="CQ68" s="80">
        <f t="shared" si="87"/>
        <v>13.195640149613071</v>
      </c>
      <c r="CR68" s="80">
        <f t="shared" si="88"/>
        <v>29.557355187817262</v>
      </c>
      <c r="CS68" s="80">
        <f t="shared" si="89"/>
        <v>26.509774780033844</v>
      </c>
      <c r="CT68" s="80">
        <f t="shared" si="90"/>
        <v>31.936972766497465</v>
      </c>
      <c r="CU68" s="80">
        <f t="shared" si="91"/>
        <v>30.726290138747892</v>
      </c>
      <c r="CV68" s="80">
        <f t="shared" si="92"/>
        <v>31.394252967851102</v>
      </c>
      <c r="CW68" s="80">
        <f t="shared" si="93"/>
        <v>32.396197211505921</v>
      </c>
      <c r="CX68" s="80">
        <f t="shared" si="94"/>
        <v>31.561243675126907</v>
      </c>
      <c r="CY68" s="80">
        <f t="shared" si="95"/>
        <v>31.84401648188711</v>
      </c>
      <c r="CZ68" s="80">
        <f t="shared" si="96"/>
        <v>22.543745482233504</v>
      </c>
      <c r="DA68" s="80">
        <f t="shared" si="97"/>
        <v>27.55346670050762</v>
      </c>
      <c r="DB68" s="80">
        <f t="shared" si="98"/>
        <v>27.135989932318104</v>
      </c>
      <c r="DC68" s="80">
        <f t="shared" si="99"/>
        <v>22.961222250423013</v>
      </c>
      <c r="DD68" s="80">
        <f t="shared" si="100"/>
        <v>31.352505291032148</v>
      </c>
      <c r="DE68" s="80">
        <f t="shared" si="101"/>
        <v>32.396197211505921</v>
      </c>
      <c r="DF68" s="80">
        <f t="shared" si="102"/>
        <v>32.563187918781729</v>
      </c>
      <c r="DG68" s="80">
        <f t="shared" si="103"/>
        <v>31.415126806260581</v>
      </c>
      <c r="DH68" s="80">
        <f t="shared" si="104"/>
        <v>27.866574276649747</v>
      </c>
      <c r="DI68" s="80">
        <f t="shared" si="105"/>
        <v>33.001538525380717</v>
      </c>
      <c r="DJ68" s="80">
        <f t="shared" si="106"/>
        <v>30.141822663282571</v>
      </c>
      <c r="DK68" s="80">
        <f t="shared" si="107"/>
        <v>34.546202567681902</v>
      </c>
      <c r="DL68" s="80">
        <f t="shared" si="108"/>
        <v>31.373379129441631</v>
      </c>
      <c r="DM68" s="80">
        <f t="shared" si="109"/>
        <v>31.561243675126907</v>
      </c>
      <c r="DN68" s="80">
        <f t="shared" si="110"/>
        <v>3027.7790432064953</v>
      </c>
      <c r="DO68" s="80">
        <f t="shared" si="111"/>
        <v>410.54665383756355</v>
      </c>
      <c r="DP68" s="80">
        <f t="shared" si="112"/>
        <v>3397.2086395661058</v>
      </c>
    </row>
    <row r="69" spans="1:150" ht="10" customHeight="1">
      <c r="G69" s="64"/>
      <c r="H69" s="64"/>
      <c r="I69" s="9">
        <v>9679</v>
      </c>
      <c r="J69" s="126"/>
      <c r="K69" s="7">
        <v>29231</v>
      </c>
      <c r="L69" s="16">
        <v>188.12</v>
      </c>
      <c r="M69" s="16">
        <v>37.450000000000003</v>
      </c>
      <c r="N69" s="31">
        <f t="shared" si="65"/>
        <v>0.98552631578947381</v>
      </c>
      <c r="O69" s="101">
        <f>SUM(BW69:DP69)</f>
        <v>17483.87702663337</v>
      </c>
      <c r="P69" s="132">
        <f>O69/1000/24</f>
        <v>0.72849487610972374</v>
      </c>
      <c r="Q69" s="72">
        <f>O69/250</f>
        <v>69.935508106533476</v>
      </c>
      <c r="R69" s="18">
        <f>0.000052*O69</f>
        <v>0.90916160538493518</v>
      </c>
      <c r="S69" s="18">
        <f>1.3*(1-EXP(-0.00000228*O69))</f>
        <v>5.0802900114393937E-2</v>
      </c>
      <c r="T69" s="16">
        <f>L69-R69*0.87-S69</f>
        <v>187.2782265032007</v>
      </c>
      <c r="U69" s="16">
        <f>M69-R69</f>
        <v>36.540838394615065</v>
      </c>
      <c r="V69" s="16">
        <f>IF(BT69&gt;0,T69,0)</f>
        <v>187.2782265032007</v>
      </c>
      <c r="W69" s="16">
        <f>IF(BT69&gt;0,U69,0)</f>
        <v>36.540838394615065</v>
      </c>
      <c r="X69" s="16">
        <f>IF(BT69=0,T69,0)</f>
        <v>0</v>
      </c>
      <c r="Y69" s="35">
        <f>IF(BT69=0,U69,0)</f>
        <v>0</v>
      </c>
      <c r="Z69" s="16"/>
      <c r="AA69" s="9"/>
      <c r="AB69" s="9"/>
      <c r="AC69" s="9"/>
      <c r="AD69" s="9"/>
      <c r="AE69" s="9"/>
      <c r="AF69" s="9"/>
      <c r="AG69" s="9"/>
      <c r="AH69" s="9" t="s">
        <v>65</v>
      </c>
      <c r="AI69" s="9" t="s">
        <v>65</v>
      </c>
      <c r="AJ69" s="9" t="s">
        <v>65</v>
      </c>
      <c r="AK69" s="9" t="s">
        <v>65</v>
      </c>
      <c r="AL69" s="9" t="s">
        <v>65</v>
      </c>
      <c r="AM69" s="9" t="s">
        <v>65</v>
      </c>
      <c r="AN69" s="9" t="s">
        <v>65</v>
      </c>
      <c r="AO69" s="9" t="s">
        <v>65</v>
      </c>
      <c r="AP69" s="13" t="s">
        <v>65</v>
      </c>
      <c r="AQ69" s="13" t="s">
        <v>65</v>
      </c>
      <c r="AR69" s="13" t="s">
        <v>65</v>
      </c>
      <c r="AS69" s="13" t="s">
        <v>65</v>
      </c>
      <c r="AT69" s="9" t="s">
        <v>65</v>
      </c>
      <c r="AU69" s="9" t="s">
        <v>65</v>
      </c>
      <c r="AV69" s="9" t="s">
        <v>65</v>
      </c>
      <c r="AW69" s="9" t="s">
        <v>65</v>
      </c>
      <c r="AX69" s="9" t="s">
        <v>65</v>
      </c>
      <c r="AY69" s="9" t="s">
        <v>65</v>
      </c>
      <c r="AZ69" s="9" t="s">
        <v>65</v>
      </c>
      <c r="BA69" s="9" t="s">
        <v>65</v>
      </c>
      <c r="BB69" s="9" t="s">
        <v>65</v>
      </c>
      <c r="BC69" s="9" t="s">
        <v>65</v>
      </c>
      <c r="BD69" s="9" t="s">
        <v>65</v>
      </c>
      <c r="BE69" s="9" t="s">
        <v>65</v>
      </c>
      <c r="BF69" s="9" t="s">
        <v>65</v>
      </c>
      <c r="BG69" s="9" t="s">
        <v>65</v>
      </c>
      <c r="BH69" s="9" t="s">
        <v>65</v>
      </c>
      <c r="BI69" s="9" t="s">
        <v>65</v>
      </c>
      <c r="BJ69" s="9" t="s">
        <v>65</v>
      </c>
      <c r="BK69" s="9" t="s">
        <v>65</v>
      </c>
      <c r="BL69" s="9" t="s">
        <v>65</v>
      </c>
      <c r="BM69" s="9" t="s">
        <v>65</v>
      </c>
      <c r="BN69" s="9" t="s">
        <v>65</v>
      </c>
      <c r="BO69" s="9" t="s">
        <v>65</v>
      </c>
      <c r="BP69" s="9" t="s">
        <v>65</v>
      </c>
      <c r="BQ69" s="9" t="s">
        <v>65</v>
      </c>
      <c r="BR69" s="9" t="s">
        <v>65</v>
      </c>
      <c r="BS69" s="9" t="s">
        <v>65</v>
      </c>
      <c r="BT69" s="9" t="s">
        <v>65</v>
      </c>
      <c r="BU69" s="9"/>
      <c r="BV69" s="52">
        <f>I69</f>
        <v>9679</v>
      </c>
      <c r="BW69" s="78">
        <f t="shared" si="67"/>
        <v>0</v>
      </c>
      <c r="BX69" s="73">
        <f t="shared" si="68"/>
        <v>0</v>
      </c>
      <c r="BY69" s="73">
        <f t="shared" si="69"/>
        <v>0</v>
      </c>
      <c r="BZ69" s="73">
        <f t="shared" si="70"/>
        <v>0</v>
      </c>
      <c r="CA69" s="73">
        <f t="shared" si="71"/>
        <v>0</v>
      </c>
      <c r="CB69" s="73">
        <f t="shared" si="72"/>
        <v>0</v>
      </c>
      <c r="CC69" s="73">
        <f t="shared" si="73"/>
        <v>0</v>
      </c>
      <c r="CD69" s="73">
        <f t="shared" si="74"/>
        <v>5873.0095176676696</v>
      </c>
      <c r="CE69" s="73">
        <f t="shared" si="75"/>
        <v>64.969502966466038</v>
      </c>
      <c r="CF69" s="73">
        <f t="shared" si="76"/>
        <v>40.394545832614327</v>
      </c>
      <c r="CG69" s="73">
        <f t="shared" si="77"/>
        <v>57.997526837849662</v>
      </c>
      <c r="CH69" s="73">
        <f t="shared" si="78"/>
        <v>27.110120472027976</v>
      </c>
      <c r="CI69" s="73">
        <f t="shared" si="79"/>
        <v>31.772370489510489</v>
      </c>
      <c r="CJ69" s="73">
        <f t="shared" si="80"/>
        <v>71.725263000437067</v>
      </c>
      <c r="CK69" s="73">
        <f t="shared" si="81"/>
        <v>52.104960843531479</v>
      </c>
      <c r="CL69" s="73">
        <f t="shared" si="82"/>
        <v>2504.6334903955162</v>
      </c>
      <c r="CM69" s="73">
        <f t="shared" si="83"/>
        <v>25.901388986013988</v>
      </c>
      <c r="CN69" s="73">
        <f t="shared" si="84"/>
        <v>19.762482229272422</v>
      </c>
      <c r="CO69" s="73">
        <f t="shared" si="85"/>
        <v>19.093983887478853</v>
      </c>
      <c r="CP69" s="80">
        <f t="shared" si="86"/>
        <v>1178.3118897038919</v>
      </c>
      <c r="CQ69" s="80">
        <f t="shared" si="87"/>
        <v>13.206219230438522</v>
      </c>
      <c r="CR69" s="80">
        <f t="shared" si="88"/>
        <v>29.581051624365486</v>
      </c>
      <c r="CS69" s="80">
        <f t="shared" si="89"/>
        <v>26.531027939932322</v>
      </c>
      <c r="CT69" s="80">
        <f t="shared" si="90"/>
        <v>31.962576967005081</v>
      </c>
      <c r="CU69" s="80">
        <f t="shared" si="91"/>
        <v>30.750923722504233</v>
      </c>
      <c r="CV69" s="80">
        <f t="shared" si="92"/>
        <v>31.419422064297809</v>
      </c>
      <c r="CW69" s="80">
        <f t="shared" si="93"/>
        <v>32.422169576988161</v>
      </c>
      <c r="CX69" s="80">
        <f t="shared" si="94"/>
        <v>31.5865466497462</v>
      </c>
      <c r="CY69" s="80">
        <f t="shared" si="95"/>
        <v>31.86954615838248</v>
      </c>
      <c r="CZ69" s="80">
        <f t="shared" si="96"/>
        <v>22.561819035533002</v>
      </c>
      <c r="DA69" s="80">
        <f t="shared" si="97"/>
        <v>27.575556598984775</v>
      </c>
      <c r="DB69" s="80">
        <f t="shared" si="98"/>
        <v>27.157745135363793</v>
      </c>
      <c r="DC69" s="80">
        <f t="shared" si="99"/>
        <v>22.979630499153977</v>
      </c>
      <c r="DD69" s="80">
        <f t="shared" si="100"/>
        <v>31.377640917935704</v>
      </c>
      <c r="DE69" s="80">
        <f t="shared" si="101"/>
        <v>32.422169576988161</v>
      </c>
      <c r="DF69" s="80">
        <f t="shared" si="102"/>
        <v>32.589294162436552</v>
      </c>
      <c r="DG69" s="80">
        <f t="shared" si="103"/>
        <v>31.440312637478854</v>
      </c>
      <c r="DH69" s="80">
        <f t="shared" si="104"/>
        <v>27.888915196700509</v>
      </c>
      <c r="DI69" s="80">
        <f t="shared" si="105"/>
        <v>33.027996199238586</v>
      </c>
      <c r="DJ69" s="80">
        <f t="shared" si="106"/>
        <v>30.165987673434859</v>
      </c>
      <c r="DK69" s="80">
        <f t="shared" si="107"/>
        <v>34.573898614636214</v>
      </c>
      <c r="DL69" s="80">
        <f t="shared" si="108"/>
        <v>31.398531491116756</v>
      </c>
      <c r="DM69" s="80">
        <f t="shared" si="109"/>
        <v>31.5865466497462</v>
      </c>
      <c r="DN69" s="80">
        <f t="shared" si="110"/>
        <v>3030.2064448980022</v>
      </c>
      <c r="DO69" s="80">
        <f t="shared" si="111"/>
        <v>410.87579332487314</v>
      </c>
      <c r="DP69" s="80">
        <f t="shared" si="112"/>
        <v>3399.9322167758064</v>
      </c>
    </row>
    <row r="70" spans="1:150" ht="10" customHeight="1">
      <c r="G70" s="64"/>
      <c r="H70" s="64"/>
      <c r="I70" s="9">
        <v>10705</v>
      </c>
      <c r="J70" s="126"/>
      <c r="K70" s="7">
        <v>38080</v>
      </c>
      <c r="L70" s="16">
        <v>190.58</v>
      </c>
      <c r="M70" s="16">
        <v>37.56</v>
      </c>
      <c r="N70" s="31">
        <f t="shared" si="65"/>
        <v>0.98842105263157898</v>
      </c>
      <c r="O70" s="101">
        <f>SUM(BW70:DP70)</f>
        <v>3128.5816293716848</v>
      </c>
      <c r="P70" s="132">
        <f>O70/1000/24</f>
        <v>0.13035756789048686</v>
      </c>
      <c r="Q70" s="72">
        <f>O70/250</f>
        <v>12.514326517486738</v>
      </c>
      <c r="R70" s="18">
        <f>0.000052*O70</f>
        <v>0.16268624472732759</v>
      </c>
      <c r="S70" s="18">
        <f>1.3*(1-EXP(-0.00000228*O70))</f>
        <v>9.2401211103906641E-3</v>
      </c>
      <c r="T70" s="16">
        <f t="shared" si="66"/>
        <v>190.42922284597685</v>
      </c>
      <c r="U70" s="16">
        <f>M70-R70</f>
        <v>37.397313755272677</v>
      </c>
      <c r="V70" s="16">
        <f>IF(BT70&gt;0,T70,0)</f>
        <v>190.42922284597685</v>
      </c>
      <c r="W70" s="16">
        <f>IF(BT70&gt;0,U70,0)</f>
        <v>37.397313755272677</v>
      </c>
      <c r="X70" s="16">
        <f>IF(BT70=0,T70,0)</f>
        <v>0</v>
      </c>
      <c r="Y70" s="35">
        <f>IF(BT70=0,U70,0)</f>
        <v>0</v>
      </c>
      <c r="Z70" s="16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 t="s">
        <v>115</v>
      </c>
      <c r="BU70" s="9"/>
      <c r="BV70" s="52">
        <f>I70</f>
        <v>10705</v>
      </c>
      <c r="BW70" s="78">
        <f t="shared" si="67"/>
        <v>0</v>
      </c>
      <c r="BX70" s="73">
        <f t="shared" si="68"/>
        <v>0</v>
      </c>
      <c r="BY70" s="73">
        <f t="shared" si="69"/>
        <v>0</v>
      </c>
      <c r="BZ70" s="73">
        <f t="shared" si="70"/>
        <v>0</v>
      </c>
      <c r="CA70" s="73">
        <f t="shared" si="71"/>
        <v>0</v>
      </c>
      <c r="CB70" s="73">
        <f t="shared" si="72"/>
        <v>0</v>
      </c>
      <c r="CC70" s="73">
        <f t="shared" si="73"/>
        <v>0</v>
      </c>
      <c r="CD70" s="73">
        <f t="shared" si="74"/>
        <v>0</v>
      </c>
      <c r="CE70" s="73">
        <f t="shared" si="75"/>
        <v>0</v>
      </c>
      <c r="CF70" s="73">
        <f t="shared" si="76"/>
        <v>0</v>
      </c>
      <c r="CG70" s="73">
        <f t="shared" si="77"/>
        <v>0</v>
      </c>
      <c r="CH70" s="73">
        <f t="shared" si="78"/>
        <v>0</v>
      </c>
      <c r="CI70" s="73">
        <f t="shared" si="79"/>
        <v>0</v>
      </c>
      <c r="CJ70" s="73">
        <f t="shared" si="80"/>
        <v>0</v>
      </c>
      <c r="CK70" s="73">
        <f t="shared" si="81"/>
        <v>0</v>
      </c>
      <c r="CL70" s="73">
        <f t="shared" si="82"/>
        <v>0</v>
      </c>
      <c r="CM70" s="73">
        <f t="shared" si="83"/>
        <v>0</v>
      </c>
      <c r="CN70" s="73">
        <f t="shared" si="84"/>
        <v>0</v>
      </c>
      <c r="CO70" s="73">
        <f t="shared" si="85"/>
        <v>0</v>
      </c>
      <c r="CP70" s="80">
        <f t="shared" si="86"/>
        <v>0</v>
      </c>
      <c r="CQ70" s="80">
        <f t="shared" si="87"/>
        <v>0</v>
      </c>
      <c r="CR70" s="80">
        <f t="shared" si="88"/>
        <v>0</v>
      </c>
      <c r="CS70" s="80">
        <f t="shared" si="89"/>
        <v>0</v>
      </c>
      <c r="CT70" s="80">
        <f t="shared" si="90"/>
        <v>0</v>
      </c>
      <c r="CU70" s="80">
        <f t="shared" si="91"/>
        <v>0</v>
      </c>
      <c r="CV70" s="80">
        <f t="shared" si="92"/>
        <v>0</v>
      </c>
      <c r="CW70" s="80">
        <f t="shared" si="93"/>
        <v>0</v>
      </c>
      <c r="CX70" s="80">
        <f t="shared" si="94"/>
        <v>0</v>
      </c>
      <c r="CY70" s="80">
        <f t="shared" si="95"/>
        <v>0</v>
      </c>
      <c r="CZ70" s="80">
        <f t="shared" si="96"/>
        <v>0</v>
      </c>
      <c r="DA70" s="80">
        <f t="shared" si="97"/>
        <v>0</v>
      </c>
      <c r="DB70" s="80">
        <f t="shared" si="98"/>
        <v>0</v>
      </c>
      <c r="DC70" s="80">
        <f t="shared" si="99"/>
        <v>0</v>
      </c>
      <c r="DD70" s="80">
        <f t="shared" si="100"/>
        <v>0</v>
      </c>
      <c r="DE70" s="80">
        <f t="shared" si="101"/>
        <v>0</v>
      </c>
      <c r="DF70" s="80">
        <f t="shared" si="102"/>
        <v>0</v>
      </c>
      <c r="DG70" s="80">
        <f t="shared" si="103"/>
        <v>0</v>
      </c>
      <c r="DH70" s="80">
        <f t="shared" si="104"/>
        <v>0</v>
      </c>
      <c r="DI70" s="80">
        <f t="shared" si="105"/>
        <v>0</v>
      </c>
      <c r="DJ70" s="80">
        <f t="shared" si="106"/>
        <v>0</v>
      </c>
      <c r="DK70" s="80">
        <f t="shared" si="107"/>
        <v>0</v>
      </c>
      <c r="DL70" s="80">
        <f t="shared" si="108"/>
        <v>0</v>
      </c>
      <c r="DM70" s="80">
        <f t="shared" si="109"/>
        <v>0</v>
      </c>
      <c r="DN70" s="80">
        <f t="shared" si="110"/>
        <v>0</v>
      </c>
      <c r="DO70" s="80">
        <f t="shared" si="111"/>
        <v>0</v>
      </c>
      <c r="DP70" s="80">
        <f t="shared" si="112"/>
        <v>3128.5816293716848</v>
      </c>
    </row>
    <row r="71" spans="1:150" s="8" customFormat="1" ht="10" customHeight="1">
      <c r="A71" s="10"/>
      <c r="B71" s="10"/>
      <c r="C71" s="10"/>
      <c r="D71" s="10"/>
      <c r="E71" s="10"/>
      <c r="F71" s="10"/>
      <c r="G71" s="64"/>
      <c r="H71" s="66"/>
      <c r="I71" s="53" t="str">
        <f t="shared" ref="I71:AQ71" si="114">I1</f>
        <v>Fuel</v>
      </c>
      <c r="J71" s="128"/>
      <c r="K71" s="53"/>
      <c r="L71" s="53" t="str">
        <f t="shared" si="114"/>
        <v>Uranium</v>
      </c>
      <c r="M71" s="53" t="str">
        <f t="shared" si="114"/>
        <v>U-235</v>
      </c>
      <c r="N71" s="53" t="str">
        <f t="shared" si="114"/>
        <v>FE</v>
      </c>
      <c r="O71" s="102" t="str">
        <f t="shared" si="114"/>
        <v>kW-hr</v>
      </c>
      <c r="P71" s="102" t="str">
        <f>P1</f>
        <v>MW-day</v>
      </c>
      <c r="Q71" s="103" t="str">
        <f>Q1</f>
        <v>Eff Full</v>
      </c>
      <c r="R71" s="96" t="str">
        <f t="shared" si="114"/>
        <v>U-235</v>
      </c>
      <c r="S71" s="53" t="str">
        <f t="shared" si="114"/>
        <v>Pu-239</v>
      </c>
      <c r="T71" s="53" t="str">
        <f t="shared" si="114"/>
        <v>Uranium</v>
      </c>
      <c r="U71" s="53" t="str">
        <f t="shared" si="114"/>
        <v>U-235</v>
      </c>
      <c r="V71" s="53" t="str">
        <f t="shared" si="114"/>
        <v>Uranium</v>
      </c>
      <c r="W71" s="53" t="str">
        <f t="shared" si="114"/>
        <v>U-235</v>
      </c>
      <c r="X71" s="53" t="str">
        <f t="shared" si="114"/>
        <v>Uranium</v>
      </c>
      <c r="Y71" s="53" t="str">
        <f t="shared" si="114"/>
        <v>U-235</v>
      </c>
      <c r="Z71" s="39">
        <f t="shared" si="114"/>
        <v>0</v>
      </c>
      <c r="AA71" s="53" t="str">
        <f t="shared" si="114"/>
        <v>Core 1</v>
      </c>
      <c r="AB71" s="53" t="str">
        <f t="shared" si="114"/>
        <v>Core 2</v>
      </c>
      <c r="AC71" s="53" t="str">
        <f t="shared" si="114"/>
        <v>Core 3</v>
      </c>
      <c r="AD71" s="53" t="str">
        <f t="shared" si="114"/>
        <v>Core 4</v>
      </c>
      <c r="AE71" s="53" t="str">
        <f t="shared" si="114"/>
        <v>Core 5</v>
      </c>
      <c r="AF71" s="53" t="str">
        <f t="shared" si="114"/>
        <v>Core 6</v>
      </c>
      <c r="AG71" s="53" t="str">
        <f t="shared" si="114"/>
        <v>Core 7</v>
      </c>
      <c r="AH71" s="53" t="str">
        <f t="shared" si="114"/>
        <v>Core 8</v>
      </c>
      <c r="AI71" s="53" t="str">
        <f t="shared" si="114"/>
        <v>Core 9</v>
      </c>
      <c r="AJ71" s="53" t="str">
        <f t="shared" si="114"/>
        <v>Core 10</v>
      </c>
      <c r="AK71" s="53" t="str">
        <f t="shared" si="114"/>
        <v>Core 11</v>
      </c>
      <c r="AL71" s="53" t="str">
        <f t="shared" si="114"/>
        <v>Core 12</v>
      </c>
      <c r="AM71" s="53" t="str">
        <f t="shared" si="114"/>
        <v>Core 13</v>
      </c>
      <c r="AN71" s="53" t="str">
        <f t="shared" si="114"/>
        <v>Core 14</v>
      </c>
      <c r="AO71" s="53" t="str">
        <f t="shared" si="114"/>
        <v>Core 15</v>
      </c>
      <c r="AP71" s="53" t="str">
        <f t="shared" si="114"/>
        <v>Core 16</v>
      </c>
      <c r="AQ71" s="53" t="str">
        <f t="shared" si="114"/>
        <v>Core 17</v>
      </c>
      <c r="AR71" s="53" t="str">
        <f t="shared" ref="AR71:BE71" si="115">AR1</f>
        <v>Core 18</v>
      </c>
      <c r="AS71" s="53" t="str">
        <f t="shared" si="115"/>
        <v>Core 19</v>
      </c>
      <c r="AT71" s="53" t="str">
        <f t="shared" si="115"/>
        <v>Core 20</v>
      </c>
      <c r="AU71" s="53" t="str">
        <f t="shared" si="115"/>
        <v>Core 21</v>
      </c>
      <c r="AV71" s="53" t="str">
        <f t="shared" si="115"/>
        <v>Core 22</v>
      </c>
      <c r="AW71" s="53" t="str">
        <f t="shared" si="115"/>
        <v>Core 23</v>
      </c>
      <c r="AX71" s="53" t="str">
        <f t="shared" si="115"/>
        <v>Core 24</v>
      </c>
      <c r="AY71" s="53" t="str">
        <f t="shared" si="115"/>
        <v>Core 25</v>
      </c>
      <c r="AZ71" s="53" t="str">
        <f t="shared" si="115"/>
        <v>Core 26</v>
      </c>
      <c r="BA71" s="53" t="str">
        <f t="shared" si="115"/>
        <v>Core 27</v>
      </c>
      <c r="BB71" s="53" t="str">
        <f t="shared" si="115"/>
        <v>Core 28</v>
      </c>
      <c r="BC71" s="53" t="str">
        <f t="shared" si="115"/>
        <v>Core 29</v>
      </c>
      <c r="BD71" s="53" t="str">
        <f t="shared" si="115"/>
        <v>Core 30</v>
      </c>
      <c r="BE71" s="53" t="str">
        <f t="shared" si="115"/>
        <v>Core 31</v>
      </c>
      <c r="BF71" s="53" t="str">
        <f t="shared" ref="BF71:BT71" si="116">BF1</f>
        <v>Core 32</v>
      </c>
      <c r="BG71" s="53" t="str">
        <f t="shared" si="116"/>
        <v>Core 33</v>
      </c>
      <c r="BH71" s="53" t="str">
        <f t="shared" si="116"/>
        <v>Core 34</v>
      </c>
      <c r="BI71" s="53" t="str">
        <f t="shared" si="116"/>
        <v>Core 35</v>
      </c>
      <c r="BJ71" s="53" t="str">
        <f t="shared" si="116"/>
        <v>Core 36</v>
      </c>
      <c r="BK71" s="53" t="str">
        <f t="shared" si="116"/>
        <v>Core 37</v>
      </c>
      <c r="BL71" s="53" t="str">
        <f t="shared" si="116"/>
        <v>Core 38</v>
      </c>
      <c r="BM71" s="53" t="str">
        <f t="shared" si="116"/>
        <v>Core 39</v>
      </c>
      <c r="BN71" s="53" t="str">
        <f t="shared" si="116"/>
        <v>Core 40</v>
      </c>
      <c r="BO71" s="53" t="str">
        <f t="shared" si="116"/>
        <v>Core 41</v>
      </c>
      <c r="BP71" s="53" t="str">
        <f t="shared" si="116"/>
        <v>Core 42</v>
      </c>
      <c r="BQ71" s="53" t="str">
        <f t="shared" si="116"/>
        <v>Core 43</v>
      </c>
      <c r="BR71" s="53" t="str">
        <f>BR1</f>
        <v>Core 44</v>
      </c>
      <c r="BS71" s="53" t="str">
        <f>BS1</f>
        <v>Core 45</v>
      </c>
      <c r="BT71" s="53" t="str">
        <f t="shared" si="116"/>
        <v>Core 46</v>
      </c>
      <c r="BU71" s="39"/>
      <c r="BV71" s="50"/>
      <c r="BW71" s="84" t="str">
        <f t="shared" ref="BW71:CM71" si="117">BW1</f>
        <v>Core 1</v>
      </c>
      <c r="BX71" s="84" t="str">
        <f t="shared" si="117"/>
        <v>Core 2</v>
      </c>
      <c r="BY71" s="84" t="str">
        <f t="shared" si="117"/>
        <v>Core 3</v>
      </c>
      <c r="BZ71" s="84" t="str">
        <f t="shared" si="117"/>
        <v>Core 4</v>
      </c>
      <c r="CA71" s="84" t="str">
        <f t="shared" si="117"/>
        <v>Core 5</v>
      </c>
      <c r="CB71" s="84" t="str">
        <f t="shared" si="117"/>
        <v>Core 6</v>
      </c>
      <c r="CC71" s="84" t="str">
        <f t="shared" si="117"/>
        <v>Core 7</v>
      </c>
      <c r="CD71" s="84" t="str">
        <f t="shared" si="117"/>
        <v>Core 8</v>
      </c>
      <c r="CE71" s="84" t="str">
        <f t="shared" si="117"/>
        <v>Core 9</v>
      </c>
      <c r="CF71" s="84" t="str">
        <f t="shared" si="117"/>
        <v>Core 10</v>
      </c>
      <c r="CG71" s="84" t="str">
        <f t="shared" si="117"/>
        <v>Core 11</v>
      </c>
      <c r="CH71" s="84" t="str">
        <f t="shared" si="117"/>
        <v>Core 12</v>
      </c>
      <c r="CI71" s="84" t="str">
        <f t="shared" si="117"/>
        <v>Core 13</v>
      </c>
      <c r="CJ71" s="84" t="str">
        <f t="shared" si="117"/>
        <v>Core 14</v>
      </c>
      <c r="CK71" s="84" t="str">
        <f t="shared" si="117"/>
        <v>Core 15</v>
      </c>
      <c r="CL71" s="84" t="str">
        <f t="shared" si="117"/>
        <v>Core 16</v>
      </c>
      <c r="CM71" s="84" t="str">
        <f t="shared" si="117"/>
        <v>Core 17</v>
      </c>
      <c r="CN71" s="84" t="str">
        <f>CN1</f>
        <v>Core 18</v>
      </c>
      <c r="CO71" s="84" t="str">
        <f>CO1</f>
        <v>Core 19</v>
      </c>
      <c r="CP71" s="84" t="str">
        <f>CP1</f>
        <v>Core 20</v>
      </c>
      <c r="CQ71" s="84" t="str">
        <f t="shared" ref="CQ71:DM71" si="118">CQ1</f>
        <v>Core 21</v>
      </c>
      <c r="CR71" s="84" t="str">
        <f t="shared" si="118"/>
        <v>Core 22</v>
      </c>
      <c r="CS71" s="84" t="str">
        <f t="shared" si="118"/>
        <v>Core 23</v>
      </c>
      <c r="CT71" s="84" t="str">
        <f t="shared" si="118"/>
        <v>Core 24</v>
      </c>
      <c r="CU71" s="84" t="str">
        <f t="shared" si="118"/>
        <v>Core 25</v>
      </c>
      <c r="CV71" s="84" t="str">
        <f t="shared" si="118"/>
        <v>Core 26</v>
      </c>
      <c r="CW71" s="84" t="str">
        <f t="shared" si="118"/>
        <v>Core 27</v>
      </c>
      <c r="CX71" s="84" t="str">
        <f t="shared" si="118"/>
        <v>Core 28</v>
      </c>
      <c r="CY71" s="84" t="str">
        <f t="shared" si="118"/>
        <v>Core 29</v>
      </c>
      <c r="CZ71" s="84" t="str">
        <f t="shared" si="118"/>
        <v>Core 30</v>
      </c>
      <c r="DA71" s="84" t="str">
        <f t="shared" si="118"/>
        <v>Core 31</v>
      </c>
      <c r="DB71" s="84" t="str">
        <f t="shared" si="118"/>
        <v>Core 32</v>
      </c>
      <c r="DC71" s="84" t="str">
        <f t="shared" si="118"/>
        <v>Core 33</v>
      </c>
      <c r="DD71" s="84" t="str">
        <f t="shared" si="118"/>
        <v>Core 34</v>
      </c>
      <c r="DE71" s="84" t="str">
        <f t="shared" si="118"/>
        <v>Core 35</v>
      </c>
      <c r="DF71" s="84" t="str">
        <f t="shared" si="118"/>
        <v>Core 36</v>
      </c>
      <c r="DG71" s="84" t="str">
        <f t="shared" si="118"/>
        <v>Core 37</v>
      </c>
      <c r="DH71" s="84" t="str">
        <f t="shared" si="118"/>
        <v>Core 38</v>
      </c>
      <c r="DI71" s="84" t="str">
        <f t="shared" si="118"/>
        <v>Core 39</v>
      </c>
      <c r="DJ71" s="84" t="str">
        <f t="shared" si="118"/>
        <v>Core 40</v>
      </c>
      <c r="DK71" s="84" t="str">
        <f t="shared" si="118"/>
        <v>Core 41</v>
      </c>
      <c r="DL71" s="84" t="str">
        <f t="shared" si="118"/>
        <v>Core 42</v>
      </c>
      <c r="DM71" s="84" t="str">
        <f t="shared" si="118"/>
        <v>Core 43</v>
      </c>
      <c r="DN71" s="84" t="str">
        <f>DN1</f>
        <v>Core 44</v>
      </c>
      <c r="DO71" s="84" t="str">
        <f>DO1</f>
        <v>Core 45</v>
      </c>
      <c r="DP71" s="84" t="str">
        <f>DP1</f>
        <v>Core 46</v>
      </c>
    </row>
    <row r="72" spans="1:150" s="8" customFormat="1" ht="10" customHeight="1">
      <c r="A72" s="116" t="s">
        <v>229</v>
      </c>
      <c r="B72" s="47"/>
      <c r="C72" s="47"/>
      <c r="D72" s="47"/>
      <c r="E72" s="47"/>
      <c r="F72" s="108"/>
      <c r="G72" s="10"/>
      <c r="H72" s="66"/>
      <c r="I72" s="54" t="str">
        <f t="shared" ref="I72:Z72" si="119">I2</f>
        <v>Element</v>
      </c>
      <c r="J72" s="129"/>
      <c r="K72" s="54"/>
      <c r="L72" s="54" t="str">
        <f t="shared" si="119"/>
        <v>new</v>
      </c>
      <c r="M72" s="54" t="str">
        <f t="shared" si="119"/>
        <v>new</v>
      </c>
      <c r="N72" s="54" t="str">
        <f t="shared" si="119"/>
        <v>Fract.</v>
      </c>
      <c r="O72" s="104" t="str">
        <f t="shared" si="119"/>
        <v>on FE</v>
      </c>
      <c r="P72" s="104" t="str">
        <f>P2</f>
        <v>on FE</v>
      </c>
      <c r="Q72" s="105" t="str">
        <f>Q2</f>
        <v>Pwr Hrs</v>
      </c>
      <c r="R72" s="97" t="str">
        <f t="shared" si="119"/>
        <v>used</v>
      </c>
      <c r="S72" s="54" t="str">
        <f t="shared" si="119"/>
        <v>now</v>
      </c>
      <c r="T72" s="54" t="str">
        <f t="shared" si="119"/>
        <v>now</v>
      </c>
      <c r="U72" s="54" t="str">
        <f t="shared" si="119"/>
        <v>now</v>
      </c>
      <c r="V72" s="54" t="str">
        <f t="shared" si="119"/>
        <v>in Core</v>
      </c>
      <c r="W72" s="54" t="str">
        <f t="shared" si="119"/>
        <v>In Core</v>
      </c>
      <c r="X72" s="54" t="str">
        <f t="shared" si="119"/>
        <v>Out Core</v>
      </c>
      <c r="Y72" s="54" t="str">
        <f t="shared" si="119"/>
        <v>Out Core</v>
      </c>
      <c r="Z72" s="39">
        <f t="shared" si="119"/>
        <v>0</v>
      </c>
      <c r="AA72" s="56" t="s">
        <v>6</v>
      </c>
      <c r="AB72" s="56" t="s">
        <v>6</v>
      </c>
      <c r="AC72" s="56" t="s">
        <v>6</v>
      </c>
      <c r="AD72" s="56" t="s">
        <v>6</v>
      </c>
      <c r="AE72" s="56" t="s">
        <v>6</v>
      </c>
      <c r="AF72" s="56" t="s">
        <v>6</v>
      </c>
      <c r="AG72" s="56" t="s">
        <v>6</v>
      </c>
      <c r="AH72" s="56" t="s">
        <v>6</v>
      </c>
      <c r="AI72" s="56" t="s">
        <v>6</v>
      </c>
      <c r="AJ72" s="56" t="s">
        <v>6</v>
      </c>
      <c r="AK72" s="56" t="s">
        <v>6</v>
      </c>
      <c r="AL72" s="56" t="s">
        <v>6</v>
      </c>
      <c r="AM72" s="56" t="s">
        <v>6</v>
      </c>
      <c r="AN72" s="56" t="s">
        <v>6</v>
      </c>
      <c r="AO72" s="56" t="s">
        <v>6</v>
      </c>
      <c r="AP72" s="56" t="s">
        <v>6</v>
      </c>
      <c r="AQ72" s="56" t="s">
        <v>6</v>
      </c>
      <c r="AR72" s="56" t="s">
        <v>6</v>
      </c>
      <c r="AS72" s="56" t="s">
        <v>6</v>
      </c>
      <c r="AT72" s="56" t="s">
        <v>6</v>
      </c>
      <c r="AU72" s="56" t="s">
        <v>6</v>
      </c>
      <c r="AV72" s="56" t="s">
        <v>6</v>
      </c>
      <c r="AW72" s="56" t="s">
        <v>6</v>
      </c>
      <c r="AX72" s="56" t="s">
        <v>6</v>
      </c>
      <c r="AY72" s="56" t="s">
        <v>6</v>
      </c>
      <c r="AZ72" s="56" t="s">
        <v>6</v>
      </c>
      <c r="BA72" s="56" t="s">
        <v>6</v>
      </c>
      <c r="BB72" s="56" t="s">
        <v>6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6</v>
      </c>
      <c r="BJ72" s="56" t="s">
        <v>6</v>
      </c>
      <c r="BK72" s="56" t="s">
        <v>6</v>
      </c>
      <c r="BL72" s="56" t="s">
        <v>6</v>
      </c>
      <c r="BM72" s="56" t="s">
        <v>6</v>
      </c>
      <c r="BN72" s="56" t="s">
        <v>6</v>
      </c>
      <c r="BO72" s="56" t="s">
        <v>6</v>
      </c>
      <c r="BP72" s="56" t="s">
        <v>6</v>
      </c>
      <c r="BQ72" s="56" t="s">
        <v>6</v>
      </c>
      <c r="BR72" s="56" t="s">
        <v>6</v>
      </c>
      <c r="BS72" s="56" t="s">
        <v>6</v>
      </c>
      <c r="BT72" s="56" t="s">
        <v>6</v>
      </c>
      <c r="BU72" s="7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</row>
    <row r="73" spans="1:150" ht="10" customHeight="1">
      <c r="A73" s="109"/>
      <c r="D73" s="17" t="s">
        <v>0</v>
      </c>
      <c r="E73" s="18">
        <f>Q73/24/I73</f>
        <v>3.7395560943072006</v>
      </c>
      <c r="F73" s="110" t="s">
        <v>210</v>
      </c>
      <c r="G73" s="8"/>
      <c r="H73" s="67" t="s">
        <v>166</v>
      </c>
      <c r="I73" s="49">
        <f>COUNTA(I3:I70)</f>
        <v>68</v>
      </c>
      <c r="J73" s="130"/>
      <c r="K73" s="49"/>
      <c r="L73" s="57">
        <f t="shared" ref="L73:R73" si="120">SUM(L3:L70)</f>
        <v>12828.67</v>
      </c>
      <c r="M73" s="57">
        <f t="shared" si="120"/>
        <v>2556.4299999999998</v>
      </c>
      <c r="N73" s="58">
        <f t="shared" si="120"/>
        <v>67.27447368421052</v>
      </c>
      <c r="O73" s="106">
        <f t="shared" si="120"/>
        <v>1525738.8864773382</v>
      </c>
      <c r="P73" s="133">
        <f>SUM(P3:P70)</f>
        <v>63.572453603222385</v>
      </c>
      <c r="Q73" s="107">
        <f t="shared" si="120"/>
        <v>6102.9555459093517</v>
      </c>
      <c r="R73" s="98">
        <f t="shared" si="120"/>
        <v>79.338422096821574</v>
      </c>
      <c r="S73" s="25">
        <f t="shared" ref="S73:Y73" si="121">SUM(S3:S70)</f>
        <v>4.4021883110738456</v>
      </c>
      <c r="T73" s="57">
        <f t="shared" si="121"/>
        <v>12755.243384464691</v>
      </c>
      <c r="U73" s="57">
        <f t="shared" si="121"/>
        <v>2477.0915779031789</v>
      </c>
      <c r="V73" s="57">
        <f t="shared" si="121"/>
        <v>11992.374856517064</v>
      </c>
      <c r="W73" s="57">
        <f t="shared" si="121"/>
        <v>2328.4740909273714</v>
      </c>
      <c r="X73" s="57">
        <f t="shared" si="121"/>
        <v>762.86852794762763</v>
      </c>
      <c r="Y73" s="57">
        <f t="shared" si="121"/>
        <v>148.61748697580794</v>
      </c>
      <c r="Z73" s="16"/>
      <c r="AA73" s="22">
        <f>COUNTA(AA5:AA70)+$N$3*COUNTA(AA3)+$N$4*COUNTA(AA4)</f>
        <v>57.210526315789473</v>
      </c>
      <c r="AB73" s="22">
        <f t="shared" ref="AB73:AO73" si="122">COUNTA(AB5:AB70)+$N$3*COUNTA(AB3)+$N$4*COUNTA(AB4)</f>
        <v>57.210526315789473</v>
      </c>
      <c r="AC73" s="22">
        <f t="shared" si="122"/>
        <v>56.210526315789473</v>
      </c>
      <c r="AD73" s="22">
        <f t="shared" si="122"/>
        <v>57.210526315789473</v>
      </c>
      <c r="AE73" s="22">
        <f t="shared" si="122"/>
        <v>57.210526315789473</v>
      </c>
      <c r="AF73" s="22">
        <f t="shared" si="122"/>
        <v>58.210526315789473</v>
      </c>
      <c r="AG73" s="22">
        <f t="shared" si="122"/>
        <v>59.210526315789473</v>
      </c>
      <c r="AH73" s="22">
        <f t="shared" si="122"/>
        <v>61.210526315789473</v>
      </c>
      <c r="AI73" s="22">
        <f t="shared" si="122"/>
        <v>61.210526315789473</v>
      </c>
      <c r="AJ73" s="22">
        <f t="shared" si="122"/>
        <v>61</v>
      </c>
      <c r="AK73" s="22">
        <f t="shared" si="122"/>
        <v>60.210526315789473</v>
      </c>
      <c r="AL73" s="22">
        <f t="shared" si="122"/>
        <v>60.210526315789473</v>
      </c>
      <c r="AM73" s="22">
        <f t="shared" si="122"/>
        <v>60.210526315789473</v>
      </c>
      <c r="AN73" s="22">
        <f t="shared" si="122"/>
        <v>60.210526315789473</v>
      </c>
      <c r="AO73" s="22">
        <f t="shared" si="122"/>
        <v>60.210526315789473</v>
      </c>
      <c r="AP73" s="22">
        <f>COUNTA(AP5:AP70)+$N$3*COUNTA(AP3)+$N$4*COUNTA(AP4)</f>
        <v>62.210526315789473</v>
      </c>
      <c r="AQ73" s="22">
        <f>COUNTA(AQ5:AQ70)+$N$3*COUNTA(AQ3)+$N$4*COUNTA(AQ4)</f>
        <v>60.210526315789473</v>
      </c>
      <c r="AR73" s="22">
        <f>COUNTA(AR5:AR70)+$N$3*COUNTA(AR3)+$N$4*COUNTA(AR4)</f>
        <v>62.210526315789473</v>
      </c>
      <c r="AS73" s="22">
        <f>COUNTA(AS5:AS70)+$N$3*COUNTA(AS3)+$N$4*COUNTA(AS4)</f>
        <v>62.210526315789473</v>
      </c>
      <c r="AT73" s="22">
        <f>COUNTA(AT5:AT70)+$N$3*COUNTA(AT3)+$N$4*COUNTA(AT4)</f>
        <v>62.210526315789473</v>
      </c>
      <c r="AU73" s="22">
        <f t="shared" ref="AU73:BT73" si="123">COUNTA(AU5:AU70)+$N$3*COUNTA(AU3)+$N$4*COUNTA(AU4)</f>
        <v>61.210526315789473</v>
      </c>
      <c r="AV73" s="22">
        <f t="shared" si="123"/>
        <v>62.210526315789473</v>
      </c>
      <c r="AW73" s="22">
        <f t="shared" si="123"/>
        <v>62.210526315789473</v>
      </c>
      <c r="AX73" s="22">
        <f t="shared" si="123"/>
        <v>62.210526315789473</v>
      </c>
      <c r="AY73" s="22">
        <f t="shared" si="123"/>
        <v>62.210526315789473</v>
      </c>
      <c r="AZ73" s="22">
        <f t="shared" si="123"/>
        <v>62.210526315789473</v>
      </c>
      <c r="BA73" s="22">
        <f t="shared" si="123"/>
        <v>62.210526315789473</v>
      </c>
      <c r="BB73" s="22">
        <f t="shared" si="123"/>
        <v>62.210526315789473</v>
      </c>
      <c r="BC73" s="22">
        <f t="shared" si="123"/>
        <v>62.473684210526315</v>
      </c>
      <c r="BD73" s="22">
        <f t="shared" si="123"/>
        <v>62.210526315789473</v>
      </c>
      <c r="BE73" s="22">
        <f t="shared" si="123"/>
        <v>62.210526315789473</v>
      </c>
      <c r="BF73" s="22">
        <f t="shared" si="123"/>
        <v>62.210526315789473</v>
      </c>
      <c r="BG73" s="22">
        <f t="shared" si="123"/>
        <v>62.210526315789473</v>
      </c>
      <c r="BH73" s="22">
        <f t="shared" si="123"/>
        <v>62.210526315789473</v>
      </c>
      <c r="BI73" s="22">
        <f t="shared" si="123"/>
        <v>62.210526315789473</v>
      </c>
      <c r="BJ73" s="22">
        <f t="shared" si="123"/>
        <v>62.210526315789473</v>
      </c>
      <c r="BK73" s="22">
        <f t="shared" si="123"/>
        <v>62.210526315789473</v>
      </c>
      <c r="BL73" s="22">
        <f t="shared" si="123"/>
        <v>62.210526315789473</v>
      </c>
      <c r="BM73" s="22">
        <f t="shared" si="123"/>
        <v>62.210526315789473</v>
      </c>
      <c r="BN73" s="22">
        <f t="shared" si="123"/>
        <v>62.210526315789473</v>
      </c>
      <c r="BO73" s="22">
        <f t="shared" si="123"/>
        <v>62.210526315789473</v>
      </c>
      <c r="BP73" s="22">
        <f t="shared" si="123"/>
        <v>62.210526315789473</v>
      </c>
      <c r="BQ73" s="22">
        <f t="shared" si="123"/>
        <v>62.210526315789473</v>
      </c>
      <c r="BR73" s="22">
        <f>COUNTA(BR5:BR70)+$N$3*COUNTA(BR3)+$N$4*COUNTA(BR4)</f>
        <v>63.210526315789473</v>
      </c>
      <c r="BS73" s="22">
        <f>COUNTA(BS5:BS70)+$N$3*COUNTA(BS3)+$N$4*COUNTA(BS4)</f>
        <v>62.210526315789473</v>
      </c>
      <c r="BT73" s="22">
        <f t="shared" si="123"/>
        <v>63.210526315789473</v>
      </c>
      <c r="BU73" s="22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 s="42"/>
      <c r="DQ73" s="42"/>
      <c r="DR73" s="42"/>
      <c r="DS73" s="42"/>
      <c r="DT73" s="42"/>
      <c r="DU73" s="42"/>
    </row>
    <row r="74" spans="1:150" ht="10" customHeight="1">
      <c r="A74" s="109"/>
      <c r="D74" s="17" t="s">
        <v>214</v>
      </c>
      <c r="E74" s="18">
        <f>SUMPRODUCT(L3:L70,Q3:Q70)/L73/24</f>
        <v>3.7605149177324542</v>
      </c>
      <c r="F74" s="110" t="s">
        <v>210</v>
      </c>
      <c r="H74" s="68" t="s">
        <v>167</v>
      </c>
      <c r="I74" s="8">
        <v>58</v>
      </c>
      <c r="J74" s="126"/>
      <c r="K74" s="8"/>
      <c r="L74" s="22">
        <f>SUM(L3:L60)</f>
        <v>10929</v>
      </c>
      <c r="M74" s="22">
        <f>SUM(M3:M60)</f>
        <v>2174</v>
      </c>
      <c r="N74" s="22">
        <f t="shared" ref="N74:Y74" si="124">SUM(N3:N60)</f>
        <v>57.210526315789473</v>
      </c>
      <c r="O74" s="42">
        <f t="shared" si="124"/>
        <v>1366885.0950508101</v>
      </c>
      <c r="P74" s="132">
        <f>SUM(P3:P60)</f>
        <v>56.953545627117073</v>
      </c>
      <c r="Q74" s="42">
        <f>SUM(Q3:Q60)</f>
        <v>5467.5403802032406</v>
      </c>
      <c r="R74" s="22">
        <f t="shared" si="124"/>
        <v>71.078024942642102</v>
      </c>
      <c r="S74" s="22">
        <f t="shared" si="124"/>
        <v>3.9414511035779567</v>
      </c>
      <c r="T74" s="22">
        <f t="shared" si="124"/>
        <v>10863.220667196325</v>
      </c>
      <c r="U74" s="22">
        <f t="shared" si="124"/>
        <v>2102.9219750573584</v>
      </c>
      <c r="V74" s="22">
        <f t="shared" si="124"/>
        <v>10100.352139248698</v>
      </c>
      <c r="W74" s="22">
        <f t="shared" si="124"/>
        <v>1954.3044880815505</v>
      </c>
      <c r="X74" s="22">
        <f t="shared" si="124"/>
        <v>762.86852794762763</v>
      </c>
      <c r="Y74" s="22">
        <f t="shared" si="124"/>
        <v>148.61748697580794</v>
      </c>
      <c r="Z74" s="22">
        <f>SUM(Z3:Z60)</f>
        <v>0</v>
      </c>
      <c r="AA74" s="42">
        <f>COUNTA(AA3:AA60)</f>
        <v>58</v>
      </c>
      <c r="AB74" s="42">
        <f t="shared" ref="AB74:AT74" si="125">COUNTA(AB3:AB60)</f>
        <v>58</v>
      </c>
      <c r="AC74" s="42">
        <f t="shared" si="125"/>
        <v>57</v>
      </c>
      <c r="AD74" s="42">
        <f t="shared" si="125"/>
        <v>57</v>
      </c>
      <c r="AE74" s="42">
        <f t="shared" si="125"/>
        <v>57</v>
      </c>
      <c r="AF74" s="42">
        <f t="shared" si="125"/>
        <v>57</v>
      </c>
      <c r="AG74" s="42">
        <f t="shared" si="125"/>
        <v>57</v>
      </c>
      <c r="AH74" s="42">
        <f t="shared" si="125"/>
        <v>57</v>
      </c>
      <c r="AI74" s="42">
        <f t="shared" si="125"/>
        <v>54</v>
      </c>
      <c r="AJ74" s="42">
        <f t="shared" si="125"/>
        <v>53</v>
      </c>
      <c r="AK74" s="42">
        <f t="shared" si="125"/>
        <v>52</v>
      </c>
      <c r="AL74" s="42">
        <f t="shared" si="125"/>
        <v>52</v>
      </c>
      <c r="AM74" s="42">
        <f t="shared" si="125"/>
        <v>52</v>
      </c>
      <c r="AN74" s="42">
        <f t="shared" si="125"/>
        <v>52</v>
      </c>
      <c r="AO74" s="42">
        <f t="shared" si="125"/>
        <v>52</v>
      </c>
      <c r="AP74" s="42">
        <f t="shared" si="125"/>
        <v>54</v>
      </c>
      <c r="AQ74" s="42">
        <f t="shared" si="125"/>
        <v>52</v>
      </c>
      <c r="AR74" s="42">
        <f t="shared" si="125"/>
        <v>54</v>
      </c>
      <c r="AS74" s="42">
        <f t="shared" si="125"/>
        <v>54</v>
      </c>
      <c r="AT74" s="42">
        <f t="shared" si="125"/>
        <v>54</v>
      </c>
      <c r="AU74" s="42">
        <f t="shared" ref="AU74:BT74" si="126">COUNTA(AU3:AU60)</f>
        <v>53</v>
      </c>
      <c r="AV74" s="42">
        <f t="shared" si="126"/>
        <v>54</v>
      </c>
      <c r="AW74" s="42">
        <f t="shared" si="126"/>
        <v>54</v>
      </c>
      <c r="AX74" s="42">
        <f t="shared" si="126"/>
        <v>54</v>
      </c>
      <c r="AY74" s="42">
        <f t="shared" si="126"/>
        <v>54</v>
      </c>
      <c r="AZ74" s="42">
        <f t="shared" si="126"/>
        <v>54</v>
      </c>
      <c r="BA74" s="42">
        <f t="shared" si="126"/>
        <v>54</v>
      </c>
      <c r="BB74" s="42">
        <f t="shared" si="126"/>
        <v>54</v>
      </c>
      <c r="BC74" s="42">
        <f t="shared" si="126"/>
        <v>54</v>
      </c>
      <c r="BD74" s="42">
        <f t="shared" si="126"/>
        <v>54</v>
      </c>
      <c r="BE74" s="42">
        <f t="shared" si="126"/>
        <v>54</v>
      </c>
      <c r="BF74" s="42">
        <f t="shared" si="126"/>
        <v>54</v>
      </c>
      <c r="BG74" s="42">
        <f t="shared" si="126"/>
        <v>54</v>
      </c>
      <c r="BH74" s="42">
        <f t="shared" si="126"/>
        <v>54</v>
      </c>
      <c r="BI74" s="42">
        <f t="shared" si="126"/>
        <v>54</v>
      </c>
      <c r="BJ74" s="42">
        <f t="shared" si="126"/>
        <v>54</v>
      </c>
      <c r="BK74" s="42">
        <f t="shared" si="126"/>
        <v>54</v>
      </c>
      <c r="BL74" s="42">
        <f t="shared" si="126"/>
        <v>54</v>
      </c>
      <c r="BM74" s="42">
        <f t="shared" si="126"/>
        <v>54</v>
      </c>
      <c r="BN74" s="42">
        <f t="shared" si="126"/>
        <v>54</v>
      </c>
      <c r="BO74" s="42">
        <f t="shared" si="126"/>
        <v>54</v>
      </c>
      <c r="BP74" s="42">
        <f t="shared" si="126"/>
        <v>54</v>
      </c>
      <c r="BQ74" s="42">
        <f t="shared" si="126"/>
        <v>54</v>
      </c>
      <c r="BR74" s="42">
        <f>COUNTA(BR3:BR60)</f>
        <v>55</v>
      </c>
      <c r="BS74" s="42">
        <f>COUNTA(BS3:BS60)</f>
        <v>54</v>
      </c>
      <c r="BT74" s="42">
        <f t="shared" si="126"/>
        <v>54</v>
      </c>
      <c r="BU74" s="42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 s="42"/>
      <c r="DQ74" s="42"/>
      <c r="DR74" s="42"/>
      <c r="DS74" s="42"/>
      <c r="DT74" s="42"/>
      <c r="DU74" s="42"/>
    </row>
    <row r="75" spans="1:150" ht="10" customHeight="1">
      <c r="D75" s="17" t="s">
        <v>3</v>
      </c>
      <c r="E75" s="18">
        <f>O73/24/I73/1000</f>
        <v>0.93488902357680037</v>
      </c>
      <c r="F75" s="110" t="s">
        <v>211</v>
      </c>
      <c r="G75" s="8"/>
      <c r="H75" s="68" t="s">
        <v>168</v>
      </c>
      <c r="I75" s="8">
        <v>10</v>
      </c>
      <c r="J75" s="126"/>
      <c r="K75" s="8"/>
      <c r="L75" s="22">
        <f>SUM(L61:L70)</f>
        <v>1899.67</v>
      </c>
      <c r="M75" s="22">
        <f>SUM(M61:M70)</f>
        <v>382.43</v>
      </c>
      <c r="N75" s="22">
        <f t="shared" ref="N75:Y75" si="127">SUM(N61:N70)</f>
        <v>10.063947368421054</v>
      </c>
      <c r="O75" s="42">
        <f t="shared" si="127"/>
        <v>158853.79142652784</v>
      </c>
      <c r="P75" s="132">
        <f>SUM(P61:P70)</f>
        <v>6.6189079761053282</v>
      </c>
      <c r="Q75" s="42">
        <f>SUM(Q61:Q70)</f>
        <v>635.41516570611145</v>
      </c>
      <c r="R75" s="22">
        <f t="shared" si="127"/>
        <v>8.260397154179449</v>
      </c>
      <c r="S75" s="22">
        <f t="shared" si="127"/>
        <v>0.4607372074958887</v>
      </c>
      <c r="T75" s="22">
        <f t="shared" si="127"/>
        <v>1892.0227172683683</v>
      </c>
      <c r="U75" s="22">
        <f t="shared" si="127"/>
        <v>374.16960284582058</v>
      </c>
      <c r="V75" s="22">
        <f t="shared" si="127"/>
        <v>1892.0227172683683</v>
      </c>
      <c r="W75" s="22">
        <f t="shared" si="127"/>
        <v>374.16960284582058</v>
      </c>
      <c r="X75" s="22">
        <f t="shared" si="127"/>
        <v>0</v>
      </c>
      <c r="Y75" s="22">
        <f t="shared" si="127"/>
        <v>0</v>
      </c>
      <c r="Z75" s="22">
        <f>SUM(Z61:Z70)</f>
        <v>0</v>
      </c>
      <c r="AA75" s="42">
        <f>COUNTA(AA61:AA70)</f>
        <v>0</v>
      </c>
      <c r="AB75" s="42">
        <f t="shared" ref="AB75:AT75" si="128">COUNTA(AB61:AB70)</f>
        <v>0</v>
      </c>
      <c r="AC75" s="42">
        <f t="shared" si="128"/>
        <v>0</v>
      </c>
      <c r="AD75" s="42">
        <f t="shared" si="128"/>
        <v>1</v>
      </c>
      <c r="AE75" s="42">
        <f t="shared" si="128"/>
        <v>1</v>
      </c>
      <c r="AF75" s="42">
        <f t="shared" si="128"/>
        <v>2</v>
      </c>
      <c r="AG75" s="42">
        <f t="shared" si="128"/>
        <v>3</v>
      </c>
      <c r="AH75" s="42">
        <f t="shared" si="128"/>
        <v>5</v>
      </c>
      <c r="AI75" s="42">
        <f t="shared" si="128"/>
        <v>8</v>
      </c>
      <c r="AJ75" s="42">
        <f t="shared" si="128"/>
        <v>8</v>
      </c>
      <c r="AK75" s="42">
        <f t="shared" si="128"/>
        <v>9</v>
      </c>
      <c r="AL75" s="42">
        <f t="shared" si="128"/>
        <v>9</v>
      </c>
      <c r="AM75" s="42">
        <f t="shared" si="128"/>
        <v>9</v>
      </c>
      <c r="AN75" s="42">
        <f t="shared" si="128"/>
        <v>9</v>
      </c>
      <c r="AO75" s="42">
        <f t="shared" si="128"/>
        <v>9</v>
      </c>
      <c r="AP75" s="42">
        <f t="shared" si="128"/>
        <v>9</v>
      </c>
      <c r="AQ75" s="42">
        <f t="shared" si="128"/>
        <v>9</v>
      </c>
      <c r="AR75" s="42">
        <f t="shared" si="128"/>
        <v>9</v>
      </c>
      <c r="AS75" s="42">
        <f t="shared" si="128"/>
        <v>9</v>
      </c>
      <c r="AT75" s="42">
        <f t="shared" si="128"/>
        <v>9</v>
      </c>
      <c r="AU75" s="42">
        <f t="shared" ref="AU75:BT75" si="129">COUNTA(AU61:AU70)</f>
        <v>9</v>
      </c>
      <c r="AV75" s="42">
        <f t="shared" si="129"/>
        <v>9</v>
      </c>
      <c r="AW75" s="42">
        <f t="shared" si="129"/>
        <v>9</v>
      </c>
      <c r="AX75" s="42">
        <f t="shared" si="129"/>
        <v>9</v>
      </c>
      <c r="AY75" s="42">
        <f t="shared" si="129"/>
        <v>9</v>
      </c>
      <c r="AZ75" s="42">
        <f t="shared" si="129"/>
        <v>9</v>
      </c>
      <c r="BA75" s="42">
        <f t="shared" si="129"/>
        <v>9</v>
      </c>
      <c r="BB75" s="42">
        <f t="shared" si="129"/>
        <v>9</v>
      </c>
      <c r="BC75" s="42">
        <f t="shared" si="129"/>
        <v>9</v>
      </c>
      <c r="BD75" s="42">
        <f t="shared" si="129"/>
        <v>9</v>
      </c>
      <c r="BE75" s="42">
        <f t="shared" si="129"/>
        <v>9</v>
      </c>
      <c r="BF75" s="42">
        <f t="shared" si="129"/>
        <v>9</v>
      </c>
      <c r="BG75" s="42">
        <f t="shared" si="129"/>
        <v>9</v>
      </c>
      <c r="BH75" s="42">
        <f t="shared" si="129"/>
        <v>9</v>
      </c>
      <c r="BI75" s="42">
        <f t="shared" si="129"/>
        <v>9</v>
      </c>
      <c r="BJ75" s="42">
        <f t="shared" si="129"/>
        <v>9</v>
      </c>
      <c r="BK75" s="42">
        <f t="shared" si="129"/>
        <v>9</v>
      </c>
      <c r="BL75" s="42">
        <f t="shared" si="129"/>
        <v>9</v>
      </c>
      <c r="BM75" s="42">
        <f t="shared" si="129"/>
        <v>9</v>
      </c>
      <c r="BN75" s="42">
        <f t="shared" si="129"/>
        <v>9</v>
      </c>
      <c r="BO75" s="42">
        <f t="shared" si="129"/>
        <v>9</v>
      </c>
      <c r="BP75" s="42">
        <f t="shared" si="129"/>
        <v>9</v>
      </c>
      <c r="BQ75" s="42">
        <f t="shared" si="129"/>
        <v>9</v>
      </c>
      <c r="BR75" s="42">
        <f>COUNTA(BR61:BR70)</f>
        <v>9</v>
      </c>
      <c r="BS75" s="42">
        <f>COUNTA(BS61:BS70)</f>
        <v>9</v>
      </c>
      <c r="BT75" s="42">
        <f t="shared" si="129"/>
        <v>10</v>
      </c>
      <c r="BU75" s="42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 s="42"/>
      <c r="DQ75" s="42"/>
      <c r="DR75" s="42"/>
      <c r="DS75" s="42"/>
      <c r="DT75" s="42"/>
      <c r="DU75" s="42"/>
    </row>
    <row r="76" spans="1:150" ht="10" customHeight="1">
      <c r="A76" s="111"/>
      <c r="B76" s="112"/>
      <c r="C76" s="113"/>
      <c r="D76" s="114" t="s">
        <v>228</v>
      </c>
      <c r="E76" s="85">
        <f>SUMPRODUCT(L3:L70,O3:O70)/L73/24/1000</f>
        <v>0.94012872943311365</v>
      </c>
      <c r="F76" s="115" t="s">
        <v>211</v>
      </c>
      <c r="G76" s="8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</row>
    <row r="77" spans="1:150" ht="10" customHeight="1">
      <c r="D77" s="64"/>
      <c r="E77" s="64"/>
      <c r="F77" s="64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</row>
    <row r="78" spans="1:150" ht="10" customHeight="1">
      <c r="D78" s="64"/>
      <c r="E78" s="64"/>
      <c r="F78" s="64"/>
      <c r="G78" s="17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</row>
    <row r="79" spans="1:150" ht="10" customHeight="1">
      <c r="D79" s="64"/>
      <c r="E79" s="64"/>
      <c r="G79" s="17"/>
      <c r="L79" s="10" t="s">
        <v>183</v>
      </c>
    </row>
    <row r="80" spans="1:150" ht="10" customHeight="1">
      <c r="D80" s="64"/>
      <c r="E80" s="64"/>
    </row>
    <row r="81" spans="4:5" ht="10" customHeight="1">
      <c r="D81" s="64"/>
      <c r="E81" s="64"/>
    </row>
    <row r="82" spans="4:5" ht="10" customHeight="1">
      <c r="D82" s="64"/>
      <c r="E82" s="64"/>
    </row>
    <row r="83" spans="4:5" ht="10" customHeight="1">
      <c r="D83" s="64"/>
      <c r="E83" s="64"/>
    </row>
    <row r="84" spans="4:5" ht="10" customHeight="1">
      <c r="D84" s="64"/>
      <c r="E84" s="64"/>
    </row>
    <row r="85" spans="4:5" ht="10" customHeight="1">
      <c r="D85" s="64"/>
      <c r="E85" s="64"/>
    </row>
    <row r="86" spans="4:5" ht="10" customHeight="1">
      <c r="D86" s="64"/>
      <c r="E86" s="64"/>
    </row>
    <row r="87" spans="4:5" ht="10" customHeight="1">
      <c r="D87" s="64"/>
      <c r="E87" s="64"/>
    </row>
    <row r="88" spans="4:5" ht="10" customHeight="1">
      <c r="D88" s="64"/>
      <c r="E88" s="64"/>
    </row>
    <row r="89" spans="4:5" ht="10" customHeight="1">
      <c r="D89" s="64"/>
      <c r="E89" s="64"/>
    </row>
    <row r="90" spans="4:5" ht="10" customHeight="1">
      <c r="D90" s="64"/>
      <c r="E90" s="64"/>
    </row>
    <row r="91" spans="4:5" ht="10" customHeight="1">
      <c r="D91" s="64"/>
      <c r="E91" s="64"/>
    </row>
    <row r="92" spans="4:5" ht="10" customHeight="1">
      <c r="D92" s="64"/>
      <c r="E92" s="64"/>
    </row>
    <row r="93" spans="4:5" ht="10" customHeight="1">
      <c r="D93" s="64"/>
      <c r="E93" s="64"/>
    </row>
    <row r="94" spans="4:5" ht="10" customHeight="1">
      <c r="D94" s="64"/>
      <c r="E94" s="64"/>
    </row>
    <row r="95" spans="4:5" ht="10" customHeight="1">
      <c r="D95" s="64"/>
      <c r="E95" s="64"/>
    </row>
    <row r="96" spans="4:5" ht="10" customHeight="1">
      <c r="D96" s="64"/>
      <c r="E96" s="64"/>
    </row>
    <row r="97" spans="4:5" ht="10" customHeight="1">
      <c r="D97" s="64"/>
      <c r="E97" s="64"/>
    </row>
    <row r="98" spans="4:5" ht="10" customHeight="1">
      <c r="D98" s="64"/>
      <c r="E98" s="64"/>
    </row>
    <row r="99" spans="4:5" ht="10" customHeight="1">
      <c r="D99" s="64"/>
      <c r="E99" s="64"/>
    </row>
    <row r="100" spans="4:5" ht="10" customHeight="1">
      <c r="D100" s="64"/>
      <c r="E100" s="64"/>
    </row>
    <row r="101" spans="4:5" ht="10" customHeight="1">
      <c r="D101" s="64"/>
    </row>
    <row r="102" spans="4:5" ht="10" customHeight="1">
      <c r="D102" s="64"/>
    </row>
    <row r="103" spans="4:5" ht="10" customHeight="1">
      <c r="D103" s="64"/>
    </row>
    <row r="104" spans="4:5" ht="10" customHeight="1">
      <c r="D104" s="64"/>
    </row>
    <row r="105" spans="4:5" ht="10" customHeight="1">
      <c r="D105" s="64"/>
    </row>
    <row r="106" spans="4:5" ht="10" customHeight="1">
      <c r="D106" s="64"/>
    </row>
    <row r="107" spans="4:5" ht="10" customHeight="1">
      <c r="D107" s="64"/>
    </row>
    <row r="108" spans="4:5" ht="10" customHeight="1">
      <c r="D108" s="64"/>
    </row>
    <row r="109" spans="4:5" ht="10" customHeight="1">
      <c r="D109" s="64"/>
    </row>
    <row r="110" spans="4:5" ht="10" customHeight="1">
      <c r="D110" s="64"/>
    </row>
    <row r="111" spans="4:5" ht="10" customHeight="1">
      <c r="D111" s="64"/>
    </row>
    <row r="112" spans="4:5" ht="10" customHeight="1">
      <c r="D112" s="64"/>
    </row>
    <row r="113" spans="4:4" ht="10" customHeight="1">
      <c r="D113" s="64"/>
    </row>
    <row r="114" spans="4:4" ht="10" customHeight="1">
      <c r="D114" s="64"/>
    </row>
    <row r="115" spans="4:4" ht="10" customHeight="1">
      <c r="D115" s="64"/>
    </row>
    <row r="116" spans="4:4" ht="10" customHeight="1">
      <c r="D116" s="64"/>
    </row>
    <row r="117" spans="4:4" ht="10" customHeight="1">
      <c r="D117" s="64"/>
    </row>
    <row r="118" spans="4:4" ht="10" customHeight="1">
      <c r="D118" s="64"/>
    </row>
    <row r="119" spans="4:4" ht="10" customHeight="1">
      <c r="D119" s="64"/>
    </row>
    <row r="120" spans="4:4" ht="10" customHeight="1">
      <c r="D120" s="64"/>
    </row>
    <row r="121" spans="4:4" ht="10" customHeight="1">
      <c r="D121" s="64"/>
    </row>
    <row r="122" spans="4:4" ht="10" customHeight="1">
      <c r="D122" s="64"/>
    </row>
    <row r="123" spans="4:4" ht="10" customHeight="1">
      <c r="D123" s="64"/>
    </row>
    <row r="124" spans="4:4" ht="10" customHeight="1">
      <c r="D124" s="64"/>
    </row>
    <row r="125" spans="4:4" ht="10" customHeight="1">
      <c r="D125" s="64"/>
    </row>
    <row r="126" spans="4:4" ht="10" customHeight="1">
      <c r="D126" s="64"/>
    </row>
    <row r="127" spans="4:4" ht="10" customHeight="1">
      <c r="D127" s="64"/>
    </row>
    <row r="128" spans="4:4" ht="10" customHeight="1">
      <c r="D128" s="64"/>
    </row>
    <row r="129" spans="4:4" ht="10" customHeight="1">
      <c r="D129" s="64"/>
    </row>
    <row r="130" spans="4:4" ht="10" customHeight="1">
      <c r="D130" s="64"/>
    </row>
    <row r="131" spans="4:4" ht="10" customHeight="1">
      <c r="D131" s="64"/>
    </row>
    <row r="132" spans="4:4" ht="10" customHeight="1">
      <c r="D132" s="64"/>
    </row>
    <row r="133" spans="4:4" ht="10" customHeight="1">
      <c r="D133" s="64"/>
    </row>
    <row r="134" spans="4:4" ht="10" customHeight="1">
      <c r="D134" s="64"/>
    </row>
    <row r="135" spans="4:4" ht="10" customHeight="1">
      <c r="D135" s="64"/>
    </row>
    <row r="136" spans="4:4" ht="10" customHeight="1">
      <c r="D136" s="64"/>
    </row>
  </sheetData>
  <phoneticPr fontId="4" type="noConversion"/>
  <pageMargins left="0.7" right="0.7" top="0.7" bottom="0.7" header="0.5" footer="0.5"/>
  <pageSetup scale="67" fitToWidth="1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MBR Data</vt:lpstr>
      <vt:lpstr>Monthly</vt:lpstr>
      <vt:lpstr>Core History</vt:lpstr>
      <vt:lpstr>Core History w Al</vt:lpstr>
      <vt:lpstr>Aluminum Core History</vt:lpstr>
      <vt:lpstr>'MBR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</cp:lastModifiedBy>
  <cp:lastPrinted>2020-07-22T17:46:11Z</cp:lastPrinted>
  <dcterms:created xsi:type="dcterms:W3CDTF">2003-04-09T18:45:15Z</dcterms:created>
  <dcterms:modified xsi:type="dcterms:W3CDTF">2020-11-18T16:41:59Z</dcterms:modified>
</cp:coreProperties>
</file>