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l762\Documents\India\"/>
    </mc:Choice>
  </mc:AlternateContent>
  <xr:revisionPtr revIDLastSave="0" documentId="13_ncr:1_{1273D04B-E700-41DA-ABEC-EF149F00B5D9}" xr6:coauthVersionLast="41" xr6:coauthVersionMax="41" xr10:uidLastSave="{00000000-0000-0000-0000-000000000000}"/>
  <bookViews>
    <workbookView xWindow="750" yWindow="1965" windowWidth="26925" windowHeight="13650" activeTab="6" xr2:uid="{03A9807D-D853-43C0-8187-25D9AB737754}"/>
  </bookViews>
  <sheets>
    <sheet name="veh_km_yr" sheetId="6" r:id="rId1"/>
    <sheet name="Europe" sheetId="1" r:id="rId2"/>
    <sheet name="US" sheetId="2" r:id="rId3"/>
    <sheet name="China" sheetId="3" r:id="rId4"/>
    <sheet name="Japan" sheetId="4" r:id="rId5"/>
    <sheet name="UCD_regions" sheetId="5" r:id="rId6"/>
    <sheet name="Range increase example" sheetId="7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7" l="1"/>
  <c r="F8" i="7"/>
  <c r="H8" i="7"/>
  <c r="J8" i="7"/>
  <c r="L8" i="7"/>
  <c r="N8" i="7"/>
  <c r="P8" i="7"/>
  <c r="R8" i="7"/>
  <c r="C9" i="7"/>
  <c r="E9" i="7" s="1"/>
  <c r="G9" i="7"/>
  <c r="I9" i="7"/>
  <c r="H9" i="7" s="1"/>
  <c r="K9" i="7"/>
  <c r="O9" i="7"/>
  <c r="M9" i="7" s="1"/>
  <c r="Q9" i="7"/>
  <c r="P9" i="7" s="1"/>
  <c r="S9" i="7"/>
  <c r="C10" i="7"/>
  <c r="G10" i="7"/>
  <c r="D20" i="7" s="1"/>
  <c r="K10" i="7"/>
  <c r="O10" i="7"/>
  <c r="M10" i="7" s="1"/>
  <c r="N10" i="7" s="1"/>
  <c r="S10" i="7"/>
  <c r="S11" i="7" s="1"/>
  <c r="C12" i="7"/>
  <c r="K12" i="7"/>
  <c r="S12" i="7"/>
  <c r="C14" i="7"/>
  <c r="G14" i="7" s="1"/>
  <c r="K14" i="7"/>
  <c r="O14" i="7" s="1"/>
  <c r="S14" i="7"/>
  <c r="S13" i="7" s="1"/>
  <c r="C15" i="7"/>
  <c r="K15" i="7"/>
  <c r="S15" i="7"/>
  <c r="C16" i="7"/>
  <c r="G16" i="7"/>
  <c r="I16" i="7"/>
  <c r="H16" i="7" s="1"/>
  <c r="J16" i="7"/>
  <c r="K16" i="7"/>
  <c r="O16" i="7"/>
  <c r="Q16" i="7"/>
  <c r="P16" i="7" s="1"/>
  <c r="R16" i="7"/>
  <c r="S16" i="7"/>
  <c r="F20" i="7"/>
  <c r="J20" i="7"/>
  <c r="C23" i="7"/>
  <c r="E23" i="7"/>
  <c r="G23" i="7"/>
  <c r="I23" i="7"/>
  <c r="J24" i="7"/>
  <c r="D16" i="4"/>
  <c r="G25" i="3"/>
  <c r="F24" i="1"/>
  <c r="E21" i="2"/>
  <c r="H14" i="7" l="1"/>
  <c r="I14" i="7"/>
  <c r="L9" i="7"/>
  <c r="N9" i="7"/>
  <c r="L10" i="7"/>
  <c r="H20" i="7"/>
  <c r="Q14" i="7"/>
  <c r="R14" i="7" s="1"/>
  <c r="C20" i="7"/>
  <c r="D9" i="7"/>
  <c r="C24" i="7" s="1"/>
  <c r="F9" i="7"/>
  <c r="M14" i="7"/>
  <c r="E14" i="7"/>
  <c r="O12" i="7"/>
  <c r="G12" i="7"/>
  <c r="Q10" i="7"/>
  <c r="I10" i="7"/>
  <c r="R9" i="7"/>
  <c r="J9" i="7"/>
  <c r="K13" i="7"/>
  <c r="C13" i="7"/>
  <c r="E10" i="7"/>
  <c r="O15" i="7"/>
  <c r="G15" i="7"/>
  <c r="E15" i="7" s="1"/>
  <c r="K11" i="7"/>
  <c r="C11" i="7"/>
  <c r="M16" i="7"/>
  <c r="N16" i="7" s="1"/>
  <c r="E16" i="7"/>
  <c r="F16" i="7" s="1"/>
  <c r="B3" i="6"/>
  <c r="B4" i="6"/>
  <c r="B5" i="6"/>
  <c r="B8" i="6"/>
  <c r="B9" i="6"/>
  <c r="F15" i="7" l="1"/>
  <c r="D15" i="7"/>
  <c r="R10" i="7"/>
  <c r="P10" i="7"/>
  <c r="Q15" i="7"/>
  <c r="I12" i="7"/>
  <c r="J12" i="7" s="1"/>
  <c r="E12" i="7"/>
  <c r="F24" i="7"/>
  <c r="D24" i="7"/>
  <c r="F10" i="7"/>
  <c r="F14" i="7"/>
  <c r="D14" i="7"/>
  <c r="P14" i="7"/>
  <c r="D10" i="7"/>
  <c r="O13" i="7"/>
  <c r="M13" i="7"/>
  <c r="L13" i="7" s="1"/>
  <c r="N14" i="7"/>
  <c r="L14" i="7"/>
  <c r="M12" i="7"/>
  <c r="Q12" i="7"/>
  <c r="R12" i="7" s="1"/>
  <c r="G13" i="7"/>
  <c r="E13" i="7"/>
  <c r="F13" i="7" s="1"/>
  <c r="G11" i="7"/>
  <c r="L16" i="7"/>
  <c r="D16" i="7"/>
  <c r="O11" i="7"/>
  <c r="M11" i="7"/>
  <c r="N11" i="7" s="1"/>
  <c r="J10" i="7"/>
  <c r="H10" i="7"/>
  <c r="H24" i="7"/>
  <c r="J14" i="7"/>
  <c r="H15" i="7"/>
  <c r="I15" i="7"/>
  <c r="J15" i="7" s="1"/>
  <c r="I24" i="7" s="1"/>
  <c r="M15" i="7"/>
  <c r="E19" i="2"/>
  <c r="B19" i="2"/>
  <c r="F5" i="1"/>
  <c r="F21" i="1"/>
  <c r="B21" i="1"/>
  <c r="D15" i="4"/>
  <c r="D13" i="4"/>
  <c r="B13" i="4"/>
  <c r="D6" i="4"/>
  <c r="D7" i="4"/>
  <c r="D8" i="4"/>
  <c r="D9" i="4"/>
  <c r="D10" i="4"/>
  <c r="D11" i="4"/>
  <c r="D12" i="4"/>
  <c r="D5" i="4"/>
  <c r="D22" i="3"/>
  <c r="G24" i="3" s="1"/>
  <c r="G21" i="3"/>
  <c r="G22" i="3"/>
  <c r="G8" i="3"/>
  <c r="G9" i="3"/>
  <c r="G10" i="3"/>
  <c r="G11" i="3"/>
  <c r="G12" i="3"/>
  <c r="G13" i="3"/>
  <c r="G14" i="3"/>
  <c r="G15" i="3"/>
  <c r="G16" i="3"/>
  <c r="G17" i="3"/>
  <c r="G18" i="3"/>
  <c r="G20" i="3"/>
  <c r="G7" i="3"/>
  <c r="E20" i="2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8" i="2"/>
  <c r="E5" i="2"/>
  <c r="E6" i="2"/>
  <c r="E7" i="2"/>
  <c r="E9" i="2"/>
  <c r="E10" i="2"/>
  <c r="E11" i="2"/>
  <c r="E12" i="2"/>
  <c r="E13" i="2"/>
  <c r="E14" i="2"/>
  <c r="E15" i="2"/>
  <c r="E17" i="2"/>
  <c r="E18" i="2"/>
  <c r="D6" i="2"/>
  <c r="D7" i="2"/>
  <c r="D8" i="2"/>
  <c r="D9" i="2"/>
  <c r="D10" i="2"/>
  <c r="D11" i="2"/>
  <c r="D12" i="2"/>
  <c r="D13" i="2"/>
  <c r="D14" i="2"/>
  <c r="D15" i="2"/>
  <c r="D17" i="2"/>
  <c r="D18" i="2"/>
  <c r="D5" i="2"/>
  <c r="E5" i="1"/>
  <c r="N12" i="7" l="1"/>
  <c r="L12" i="7"/>
  <c r="H12" i="7"/>
  <c r="I11" i="7"/>
  <c r="H11" i="7"/>
  <c r="R15" i="7"/>
  <c r="I20" i="7"/>
  <c r="E11" i="7"/>
  <c r="P15" i="7"/>
  <c r="L11" i="7"/>
  <c r="G20" i="7"/>
  <c r="N13" i="7"/>
  <c r="P12" i="7"/>
  <c r="N15" i="7"/>
  <c r="L15" i="7"/>
  <c r="D13" i="7"/>
  <c r="Q11" i="7"/>
  <c r="R11" i="7" s="1"/>
  <c r="I13" i="7"/>
  <c r="J13" i="7" s="1"/>
  <c r="Q13" i="7"/>
  <c r="R13" i="7" s="1"/>
  <c r="F12" i="7"/>
  <c r="D12" i="7"/>
  <c r="F23" i="1"/>
  <c r="F11" i="7" l="1"/>
  <c r="E24" i="7" s="1"/>
  <c r="D11" i="7"/>
  <c r="H13" i="7"/>
  <c r="G24" i="7" s="1"/>
  <c r="J11" i="7"/>
  <c r="E20" i="7"/>
  <c r="P11" i="7"/>
  <c r="P13" i="7"/>
</calcChain>
</file>

<file path=xl/sharedStrings.xml><?xml version="1.0" encoding="utf-8"?>
<sst xmlns="http://schemas.openxmlformats.org/spreadsheetml/2006/main" count="186" uniqueCount="132">
  <si>
    <t>Model</t>
  </si>
  <si>
    <t>Nissan Leaf</t>
  </si>
  <si>
    <t>Renault Zoe</t>
  </si>
  <si>
    <t>Volkswagen e-Golf</t>
  </si>
  <si>
    <t>BMW i3</t>
  </si>
  <si>
    <t>Tesla Model S</t>
  </si>
  <si>
    <t>Tesla Model X</t>
  </si>
  <si>
    <t>Hyundai Ioniq EV</t>
  </si>
  <si>
    <t>Smart Fortwo Electric Drive</t>
  </si>
  <si>
    <t>Kia Soul</t>
  </si>
  <si>
    <t>Jaguar I-Pace</t>
  </si>
  <si>
    <t>Hyundai Kona EV</t>
  </si>
  <si>
    <t>Opel Ampera-e</t>
  </si>
  <si>
    <t>Peugeot iOn</t>
  </si>
  <si>
    <t>Citroën C-Zero</t>
  </si>
  <si>
    <t>Mitsubishi i-MiEV</t>
  </si>
  <si>
    <t>range</t>
  </si>
  <si>
    <t>http://carsalesbase.com/european-sales-2018-ev-phev-segments/</t>
  </si>
  <si>
    <t>Average BEV range (based on sales)</t>
  </si>
  <si>
    <t>2018 U.S. EV SALES</t>
  </si>
  <si>
    <t>Tesla Model 3* </t>
  </si>
  <si>
    <t>Tesla Model X* </t>
  </si>
  <si>
    <t>Tesla Model S* </t>
  </si>
  <si>
    <t>Chevrolet Bolt EV* </t>
  </si>
  <si>
    <t>Nissan LEAF </t>
  </si>
  <si>
    <t>BMW i3 (BEV + REx) </t>
  </si>
  <si>
    <t>Fiat 500e** </t>
  </si>
  <si>
    <t>Volkswagen e-Golf </t>
  </si>
  <si>
    <t>smart ED </t>
  </si>
  <si>
    <t>Kia Soul EV* </t>
  </si>
  <si>
    <t>Honda Clarity BEV* </t>
  </si>
  <si>
    <t>Ford Focus Electric </t>
  </si>
  <si>
    <t>Jaguar I-Pace* </t>
  </si>
  <si>
    <t>Hyundai IONIQ EV* </t>
  </si>
  <si>
    <t>Range</t>
  </si>
  <si>
    <t>https://insideevs.com/news/344007/monthly-plug-in-ev-sales-scorecard-historical-charts/</t>
  </si>
  <si>
    <t>TOTAL (2018)</t>
  </si>
  <si>
    <t>share * range</t>
  </si>
  <si>
    <t>http://carsalesbase.com/byd-leads-chinas-ev-market/</t>
  </si>
  <si>
    <t>Top 20 Selling EVs/PHEVs in China</t>
  </si>
  <si>
    <t>December 2018 and 2018 (full year)</t>
  </si>
  <si>
    <t>China</t>
  </si>
  <si>
    <t>December</t>
  </si>
  <si>
    <t>%</t>
  </si>
  <si>
    <t>BAIC-EC Series</t>
  </si>
  <si>
    <t>JAC iEV S/E</t>
  </si>
  <si>
    <t>BYD e5</t>
  </si>
  <si>
    <t>Chery eQ</t>
  </si>
  <si>
    <t>BAIC EU-Series</t>
  </si>
  <si>
    <t>BYD Yuan EV</t>
  </si>
  <si>
    <t>BAIC EX-Series</t>
  </si>
  <si>
    <t>JMC E200</t>
  </si>
  <si>
    <t>Geely Emgrand EV</t>
  </si>
  <si>
    <t>Hawtai EV160</t>
  </si>
  <si>
    <t>SAIC Roewe Ei5 EV</t>
  </si>
  <si>
    <t>SAIC Baojun E100</t>
  </si>
  <si>
    <t>Donfeng Junfeng Skio</t>
  </si>
  <si>
    <t>Zotye E200</t>
  </si>
  <si>
    <t>Hawtai xEV</t>
  </si>
  <si>
    <t>range (mi)</t>
  </si>
  <si>
    <t>sales</t>
  </si>
  <si>
    <t>https://evadoption.com/ev-models/</t>
  </si>
  <si>
    <t>range (km)</t>
  </si>
  <si>
    <t>Citroën e-Mehari</t>
  </si>
  <si>
    <t>range * sales</t>
  </si>
  <si>
    <t>https://www.greencarcongress.com/2012/03/zoe-20120309.html</t>
  </si>
  <si>
    <t>https://www.greencarreports.com/news/1111892_rip-mitsubishi-i-miev-lowest-range-slowest-electric-car-departs-u-s-market</t>
  </si>
  <si>
    <t>http://www.chinamobil.ru/eng/</t>
  </si>
  <si>
    <t>Nissan e-NV200</t>
  </si>
  <si>
    <t>Mitsubishi Minicab MiEV</t>
  </si>
  <si>
    <t>Mitsubishi Minicab MiEV Truck</t>
  </si>
  <si>
    <t>UCD_region</t>
  </si>
  <si>
    <t>Africa</t>
  </si>
  <si>
    <t>Australia_NZ</t>
  </si>
  <si>
    <t>Brazil</t>
  </si>
  <si>
    <t>Canada</t>
  </si>
  <si>
    <t>Eastern Europe</t>
  </si>
  <si>
    <t>Former Soviet Union</t>
  </si>
  <si>
    <t>India</t>
  </si>
  <si>
    <t>Japan</t>
  </si>
  <si>
    <t>Korea</t>
  </si>
  <si>
    <t>Latin America</t>
  </si>
  <si>
    <t>Middle East</t>
  </si>
  <si>
    <t>Southeast Asia</t>
  </si>
  <si>
    <t>USA</t>
  </si>
  <si>
    <t>Western Europe</t>
  </si>
  <si>
    <t>similar to US</t>
  </si>
  <si>
    <t>US</t>
  </si>
  <si>
    <t>similar to Japan</t>
  </si>
  <si>
    <t>Europe</t>
  </si>
  <si>
    <t>Japan - Jan 2017 (OLD DATA)</t>
  </si>
  <si>
    <t>http://oee.nrcan.gc.ca/publications/statistics/cvs08/chapter2.cfm?attr=0</t>
  </si>
  <si>
    <t>Natural Resources Canada (2008)</t>
  </si>
  <si>
    <t>http://bovagrai.info/auto/2016/en/9-mobility-and-infrastructure/9-9-average-annual-distance-travelled-by-cars-and-type-of-fuel-and-owner/</t>
  </si>
  <si>
    <t>BOVAG-RAI (2016-2017), data from 2014</t>
  </si>
  <si>
    <t>km/year</t>
  </si>
  <si>
    <t>Netherlands</t>
  </si>
  <si>
    <t>http://citeseerx.ist.psu.edu/viewdoc/download?doi=10.1.1.396.4005&amp;rep=rep1&amp;type=pdf</t>
  </si>
  <si>
    <t>Huo et. al. (2012)</t>
  </si>
  <si>
    <t>China (Private LDVs)</t>
  </si>
  <si>
    <t>https://www.fhwa.dot.gov/ohim/onh00/bar8.htm</t>
  </si>
  <si>
    <t>FHA (2018)</t>
  </si>
  <si>
    <t>https://assets.publishing.service.gov.uk/government/uploads/system/uploads/attachment_data/file/514912/road-use-statistics.pdf</t>
  </si>
  <si>
    <t>Road Use Statistics GB (2016), data from 2013</t>
  </si>
  <si>
    <t>UK</t>
  </si>
  <si>
    <t>https://www.ssb.no/en/transport-og-reiseliv/statistikker/klreg/aar/2016-04-22?fane=tabell&amp;sort=nummer&amp;tabell=263678</t>
  </si>
  <si>
    <t>Statistics Norway (2015)</t>
  </si>
  <si>
    <t>Norway (Passenger cars)</t>
  </si>
  <si>
    <t>https://www.trafa.se/en/road-traffic/driving-distances-with-swedish-registered-vehicles/</t>
  </si>
  <si>
    <t>Transport Analysis, Official Statistics of Sweden (2015)</t>
  </si>
  <si>
    <t>Sweden</t>
  </si>
  <si>
    <t>https://www.fhwa.dot.gov/ohim/onh00/bar4.htm</t>
  </si>
  <si>
    <t>US DOT FHA (1997)</t>
  </si>
  <si>
    <t>Germany</t>
  </si>
  <si>
    <t>France</t>
  </si>
  <si>
    <t>http://www.urbanemissions.info/wp-content/uploads/docs/2015-06-TRD-India-Three-Cities-Veh-Characteristics.pdf</t>
  </si>
  <si>
    <t>Goel et. al. (2015)</t>
  </si>
  <si>
    <t>India (Delhi)</t>
  </si>
  <si>
    <t>Source</t>
  </si>
  <si>
    <t>Unit</t>
  </si>
  <si>
    <t>mileage</t>
  </si>
  <si>
    <t>Region</t>
  </si>
  <si>
    <t>rest of world</t>
  </si>
  <si>
    <t>km</t>
  </si>
  <si>
    <t>mi</t>
  </si>
  <si>
    <t>NREL BEV range classes are in miles</t>
  </si>
  <si>
    <t>https://cleantechnica.com/2017/03/09/january-2017-electric-vehicle-sales-figures-japan/</t>
  </si>
  <si>
    <t>capital cost</t>
  </si>
  <si>
    <t>year</t>
  </si>
  <si>
    <t>BEV 300</t>
  </si>
  <si>
    <t>BEV 200</t>
  </si>
  <si>
    <t>BEV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</si>
</sst>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3" fontId="0" fillId="0" borderId="0" xfId="0" applyNumberFormat="1"/>
    <xf numFmtId="0" fontId="0" fillId="0" borderId="0" xfId="0" applyFill="1"/>
    <xf numFmtId="0" fontId="2" fillId="2" borderId="1" xfId="2"/>
    <xf numFmtId="1" fontId="0" fillId="0" borderId="0" xfId="0" applyNumberFormat="1"/>
    <xf numFmtId="3" fontId="3" fillId="0" borderId="0" xfId="0" applyNumberFormat="1" applyFont="1"/>
    <xf numFmtId="168" fontId="0" fillId="0" borderId="0" xfId="3" applyNumberFormat="1" applyFont="1"/>
    <xf numFmtId="168" fontId="0" fillId="0" borderId="0" xfId="0" applyNumberFormat="1"/>
    <xf numFmtId="0" fontId="0" fillId="0" borderId="0" xfId="3" applyNumberFormat="1" applyFont="1"/>
    <xf numFmtId="0" fontId="0" fillId="0" borderId="0" xfId="0" applyNumberFormat="1"/>
  </cellXfs>
  <cellStyles count="4">
    <cellStyle name="Calculation" xfId="2" builtinId="22"/>
    <cellStyle name="Comma" xfId="3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eh_km_per_ye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>
        <row r="8">
          <cell r="B8">
            <v>9611.0040005751125</v>
          </cell>
          <cell r="C8">
            <v>14537.956972343522</v>
          </cell>
          <cell r="D8">
            <v>12397.801816439745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.publishing.service.gov.uk/government/uploads/system/uploads/attachment_data/file/514912/road-use-statistics.pdf" TargetMode="External"/><Relationship Id="rId3" Type="http://schemas.openxmlformats.org/officeDocument/2006/relationships/hyperlink" Target="https://www.fhwa.dot.gov/ohim/onh00/bar4.htm" TargetMode="External"/><Relationship Id="rId7" Type="http://schemas.openxmlformats.org/officeDocument/2006/relationships/hyperlink" Target="https://www.trafa.se/en/road-traffic/driving-distances-with-swedish-registered-vehicle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urbanemissions.info/wp-content/uploads/docs/2015-06-TRD-India-Three-Cities-Veh-Characteristics.pdf" TargetMode="External"/><Relationship Id="rId1" Type="http://schemas.openxmlformats.org/officeDocument/2006/relationships/hyperlink" Target="https://www.fhwa.dot.gov/ohim/onh00/bar8.htm" TargetMode="External"/><Relationship Id="rId6" Type="http://schemas.openxmlformats.org/officeDocument/2006/relationships/hyperlink" Target="https://www.ssb.no/en/transport-og-reiseliv/statistikker/klreg/aar/2016-04-22?fane=tabell&amp;sort=nummer&amp;tabell=263678" TargetMode="External"/><Relationship Id="rId11" Type="http://schemas.openxmlformats.org/officeDocument/2006/relationships/hyperlink" Target="http://oee.nrcan.gc.ca/publications/statistics/cvs08/chapter2.cfm?attr=0" TargetMode="External"/><Relationship Id="rId5" Type="http://schemas.openxmlformats.org/officeDocument/2006/relationships/hyperlink" Target="https://www.fhwa.dot.gov/ohim/onh00/bar4.htm" TargetMode="External"/><Relationship Id="rId10" Type="http://schemas.openxmlformats.org/officeDocument/2006/relationships/hyperlink" Target="http://bovagrai.info/auto/2016/en/9-mobility-and-infrastructure/9-9-average-annual-distance-travelled-by-cars-and-type-of-fuel-and-owner/" TargetMode="External"/><Relationship Id="rId4" Type="http://schemas.openxmlformats.org/officeDocument/2006/relationships/hyperlink" Target="https://www.fhwa.dot.gov/ohim/onh00/bar4.htm" TargetMode="External"/><Relationship Id="rId9" Type="http://schemas.openxmlformats.org/officeDocument/2006/relationships/hyperlink" Target="http://citeseerx.ist.psu.edu/viewdoc/download?doi=10.1.1.396.4005&amp;rep=rep1&amp;type=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reencarcongress.com/2012/03/zoe-20120309.html" TargetMode="External"/><Relationship Id="rId2" Type="http://schemas.openxmlformats.org/officeDocument/2006/relationships/hyperlink" Target="https://evadoption.com/ev-models/" TargetMode="External"/><Relationship Id="rId1" Type="http://schemas.openxmlformats.org/officeDocument/2006/relationships/hyperlink" Target="http://carsalesbase.com/european-sales-2018-ev-phev-segments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greencarreports.com/news/1111892_rip-mitsubishi-i-miev-lowest-range-slowest-electric-car-departs-u-s-market" TargetMode="External"/><Relationship Id="rId4" Type="http://schemas.openxmlformats.org/officeDocument/2006/relationships/hyperlink" Target="https://www.greencarreports.com/news/1111892_rip-mitsubishi-i-miev-lowest-range-slowest-electric-car-departs-u-s-marke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vadoption.com/ev-models/" TargetMode="External"/><Relationship Id="rId1" Type="http://schemas.openxmlformats.org/officeDocument/2006/relationships/hyperlink" Target="https://insideevs.com/news/344007/monthly-plug-in-ev-sales-scorecard-historical-chart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chinamobil.ru/eng/" TargetMode="External"/><Relationship Id="rId1" Type="http://schemas.openxmlformats.org/officeDocument/2006/relationships/hyperlink" Target="http://carsalesbase.com/byd-leads-chinas-ev-marke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leantechnica.com/2017/03/09/january-2017-electric-vehicle-sales-figures-jap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5C3A-F6CD-4641-89AC-BC951BC7B1ED}">
  <dimension ref="A1:E12"/>
  <sheetViews>
    <sheetView workbookViewId="0">
      <selection activeCell="D16" sqref="D16"/>
    </sheetView>
  </sheetViews>
  <sheetFormatPr defaultRowHeight="15" x14ac:dyDescent="0.25"/>
  <cols>
    <col min="1" max="1" width="19.140625" bestFit="1" customWidth="1"/>
    <col min="2" max="2" width="12" bestFit="1" customWidth="1"/>
    <col min="4" max="4" width="49.85546875" bestFit="1" customWidth="1"/>
  </cols>
  <sheetData>
    <row r="1" spans="1:5" x14ac:dyDescent="0.25">
      <c r="A1" t="s">
        <v>121</v>
      </c>
      <c r="B1" t="s">
        <v>120</v>
      </c>
      <c r="C1" t="s">
        <v>119</v>
      </c>
      <c r="D1" t="s">
        <v>118</v>
      </c>
    </row>
    <row r="2" spans="1:5" x14ac:dyDescent="0.25">
      <c r="A2" t="s">
        <v>117</v>
      </c>
      <c r="B2">
        <v>12220</v>
      </c>
      <c r="C2" t="s">
        <v>95</v>
      </c>
      <c r="D2" t="s">
        <v>116</v>
      </c>
      <c r="E2" s="1" t="s">
        <v>115</v>
      </c>
    </row>
    <row r="3" spans="1:5" x14ac:dyDescent="0.25">
      <c r="A3" t="s">
        <v>79</v>
      </c>
      <c r="B3" s="5">
        <f>[1]Sheet2!B8</f>
        <v>9611.0040005751125</v>
      </c>
      <c r="C3" t="s">
        <v>95</v>
      </c>
      <c r="D3" t="s">
        <v>112</v>
      </c>
      <c r="E3" s="1" t="s">
        <v>111</v>
      </c>
    </row>
    <row r="4" spans="1:5" x14ac:dyDescent="0.25">
      <c r="A4" t="s">
        <v>114</v>
      </c>
      <c r="B4" s="5">
        <f>[1]Sheet2!C8</f>
        <v>14537.956972343522</v>
      </c>
      <c r="C4" t="s">
        <v>95</v>
      </c>
      <c r="D4" t="s">
        <v>112</v>
      </c>
      <c r="E4" s="1" t="s">
        <v>111</v>
      </c>
    </row>
    <row r="5" spans="1:5" x14ac:dyDescent="0.25">
      <c r="A5" t="s">
        <v>113</v>
      </c>
      <c r="B5" s="6">
        <f>[1]Sheet2!D8</f>
        <v>12397.801816439745</v>
      </c>
      <c r="C5" t="s">
        <v>95</v>
      </c>
      <c r="D5" t="s">
        <v>112</v>
      </c>
      <c r="E5" s="1" t="s">
        <v>111</v>
      </c>
    </row>
    <row r="6" spans="1:5" x14ac:dyDescent="0.25">
      <c r="A6" t="s">
        <v>110</v>
      </c>
      <c r="B6">
        <v>12216</v>
      </c>
      <c r="C6" t="s">
        <v>95</v>
      </c>
      <c r="D6" t="s">
        <v>109</v>
      </c>
      <c r="E6" s="1" t="s">
        <v>108</v>
      </c>
    </row>
    <row r="7" spans="1:5" x14ac:dyDescent="0.25">
      <c r="A7" t="s">
        <v>107</v>
      </c>
      <c r="B7">
        <v>12289</v>
      </c>
      <c r="C7" t="s">
        <v>95</v>
      </c>
      <c r="D7" t="s">
        <v>106</v>
      </c>
      <c r="E7" s="1" t="s">
        <v>105</v>
      </c>
    </row>
    <row r="8" spans="1:5" x14ac:dyDescent="0.25">
      <c r="A8" t="s">
        <v>104</v>
      </c>
      <c r="B8" s="5">
        <f>6488*1.6</f>
        <v>10380.800000000001</v>
      </c>
      <c r="C8" t="s">
        <v>95</v>
      </c>
      <c r="D8" t="s">
        <v>103</v>
      </c>
      <c r="E8" s="1" t="s">
        <v>102</v>
      </c>
    </row>
    <row r="9" spans="1:5" x14ac:dyDescent="0.25">
      <c r="A9" t="s">
        <v>87</v>
      </c>
      <c r="B9" s="5">
        <f>13476*1.6</f>
        <v>21561.600000000002</v>
      </c>
      <c r="C9" t="s">
        <v>95</v>
      </c>
      <c r="D9" t="s">
        <v>101</v>
      </c>
      <c r="E9" s="1" t="s">
        <v>100</v>
      </c>
    </row>
    <row r="10" spans="1:5" x14ac:dyDescent="0.25">
      <c r="A10" t="s">
        <v>99</v>
      </c>
      <c r="B10">
        <v>16900</v>
      </c>
      <c r="C10" t="s">
        <v>95</v>
      </c>
      <c r="D10" t="s">
        <v>98</v>
      </c>
      <c r="E10" s="1" t="s">
        <v>97</v>
      </c>
    </row>
    <row r="11" spans="1:5" x14ac:dyDescent="0.25">
      <c r="A11" t="s">
        <v>96</v>
      </c>
      <c r="B11" s="2">
        <v>13011</v>
      </c>
      <c r="C11" t="s">
        <v>95</v>
      </c>
      <c r="D11" t="s">
        <v>94</v>
      </c>
      <c r="E11" s="1" t="s">
        <v>93</v>
      </c>
    </row>
    <row r="12" spans="1:5" x14ac:dyDescent="0.25">
      <c r="A12" t="s">
        <v>75</v>
      </c>
      <c r="B12" s="2">
        <v>15200</v>
      </c>
      <c r="C12" t="s">
        <v>95</v>
      </c>
      <c r="D12" t="s">
        <v>92</v>
      </c>
      <c r="E12" s="1" t="s">
        <v>91</v>
      </c>
    </row>
  </sheetData>
  <hyperlinks>
    <hyperlink ref="E9" r:id="rId1" xr:uid="{5BABFDDC-7D85-49E5-93C2-8F43590CBCB3}"/>
    <hyperlink ref="E2" r:id="rId2" xr:uid="{3871CFAA-3775-43A4-B136-9C03921BCA51}"/>
    <hyperlink ref="E3" r:id="rId3" xr:uid="{B5CF44D2-B735-4F19-BE44-ACF0FC9F3637}"/>
    <hyperlink ref="E4" r:id="rId4" xr:uid="{06640C35-2EEC-4F7F-BA15-BCBB3DEF020A}"/>
    <hyperlink ref="E5" r:id="rId5" xr:uid="{6B23F944-1C95-46F5-872C-85E5DB8DC459}"/>
    <hyperlink ref="E7" r:id="rId6" xr:uid="{737167B7-B8C1-4445-A5CB-0CE367B73A42}"/>
    <hyperlink ref="E6" r:id="rId7" xr:uid="{EAB076F5-9E06-444B-851C-9117840243C2}"/>
    <hyperlink ref="E8" r:id="rId8" xr:uid="{5F8AA4B6-4633-473A-9920-FB57A756C2A9}"/>
    <hyperlink ref="E10" r:id="rId9" xr:uid="{C5089D78-8EA4-4B8F-9C60-8FEA61A9EA78}"/>
    <hyperlink ref="E11" r:id="rId10" xr:uid="{689F5CE0-7907-49D5-8734-0892C46DAC02}"/>
    <hyperlink ref="E12" r:id="rId11" xr:uid="{1F1E7155-20DF-47A6-B458-35D08571AC41}"/>
  </hyperlinks>
  <pageMargins left="0.7" right="0.7" top="0.75" bottom="0.75" header="0.3" footer="0.3"/>
  <pageSetup orientation="portrait" horizontalDpi="4294967295" verticalDpi="4294967295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A7A0-6A33-4438-ADFB-661C05656F39}">
  <dimension ref="A1:G24"/>
  <sheetViews>
    <sheetView workbookViewId="0">
      <selection activeCell="G25" sqref="G25"/>
    </sheetView>
  </sheetViews>
  <sheetFormatPr defaultRowHeight="15" x14ac:dyDescent="0.25"/>
  <cols>
    <col min="1" max="1" width="25.28515625" bestFit="1" customWidth="1"/>
  </cols>
  <sheetData>
    <row r="1" spans="1:7" x14ac:dyDescent="0.25">
      <c r="A1" t="s">
        <v>16</v>
      </c>
      <c r="B1" s="1" t="s">
        <v>61</v>
      </c>
    </row>
    <row r="2" spans="1:7" x14ac:dyDescent="0.25">
      <c r="A2" t="s">
        <v>60</v>
      </c>
      <c r="B2" s="1" t="s">
        <v>17</v>
      </c>
    </row>
    <row r="3" spans="1:7" x14ac:dyDescent="0.25">
      <c r="A3" s="1"/>
    </row>
    <row r="4" spans="1:7" x14ac:dyDescent="0.25">
      <c r="A4" t="s">
        <v>0</v>
      </c>
      <c r="B4">
        <v>2018</v>
      </c>
      <c r="C4">
        <v>2017</v>
      </c>
      <c r="D4" t="s">
        <v>59</v>
      </c>
      <c r="E4" t="s">
        <v>62</v>
      </c>
      <c r="F4" t="s">
        <v>37</v>
      </c>
    </row>
    <row r="5" spans="1:7" x14ac:dyDescent="0.25">
      <c r="A5" s="3" t="s">
        <v>1</v>
      </c>
      <c r="B5">
        <v>38.74</v>
      </c>
      <c r="C5">
        <v>16.832000000000001</v>
      </c>
      <c r="D5">
        <v>150</v>
      </c>
      <c r="E5">
        <f>D5*1.6</f>
        <v>240</v>
      </c>
      <c r="F5">
        <f>B5*E5</f>
        <v>9297.6</v>
      </c>
    </row>
    <row r="6" spans="1:7" x14ac:dyDescent="0.25">
      <c r="A6" s="3" t="s">
        <v>2</v>
      </c>
      <c r="B6">
        <v>37.781999999999996</v>
      </c>
      <c r="C6">
        <v>30.134</v>
      </c>
      <c r="D6">
        <v>130</v>
      </c>
      <c r="E6">
        <f t="shared" ref="E6:E19" si="0">D6*1.6</f>
        <v>208</v>
      </c>
      <c r="F6">
        <f t="shared" ref="F6:F19" si="1">B6*E6</f>
        <v>7858.655999999999</v>
      </c>
      <c r="G6" s="1" t="s">
        <v>65</v>
      </c>
    </row>
    <row r="7" spans="1:7" x14ac:dyDescent="0.25">
      <c r="A7" s="3" t="s">
        <v>3</v>
      </c>
      <c r="B7">
        <v>21.111000000000001</v>
      </c>
      <c r="C7">
        <v>12.895</v>
      </c>
      <c r="D7">
        <v>125</v>
      </c>
      <c r="E7">
        <f t="shared" si="0"/>
        <v>200</v>
      </c>
      <c r="F7">
        <f t="shared" si="1"/>
        <v>4222.2</v>
      </c>
    </row>
    <row r="8" spans="1:7" x14ac:dyDescent="0.25">
      <c r="A8" s="3" t="s">
        <v>4</v>
      </c>
      <c r="B8">
        <v>18.018000000000001</v>
      </c>
      <c r="C8">
        <v>14.076000000000001</v>
      </c>
      <c r="D8">
        <v>153</v>
      </c>
      <c r="E8">
        <f t="shared" si="0"/>
        <v>244.8</v>
      </c>
      <c r="F8">
        <f t="shared" si="1"/>
        <v>4410.8064000000004</v>
      </c>
    </row>
    <row r="9" spans="1:7" x14ac:dyDescent="0.25">
      <c r="A9" s="3" t="s">
        <v>5</v>
      </c>
      <c r="B9">
        <v>17.385999999999999</v>
      </c>
      <c r="C9">
        <v>16.026</v>
      </c>
      <c r="D9">
        <v>335</v>
      </c>
      <c r="E9">
        <f t="shared" si="0"/>
        <v>536</v>
      </c>
      <c r="F9">
        <f t="shared" si="1"/>
        <v>9318.8959999999988</v>
      </c>
    </row>
    <row r="10" spans="1:7" x14ac:dyDescent="0.25">
      <c r="A10" s="3" t="s">
        <v>6</v>
      </c>
      <c r="B10">
        <v>12.108000000000001</v>
      </c>
      <c r="C10">
        <v>11.877000000000001</v>
      </c>
      <c r="D10">
        <v>295</v>
      </c>
      <c r="E10">
        <f t="shared" si="0"/>
        <v>472</v>
      </c>
      <c r="F10">
        <f t="shared" si="1"/>
        <v>5714.9760000000006</v>
      </c>
    </row>
    <row r="11" spans="1:7" x14ac:dyDescent="0.25">
      <c r="A11" s="3" t="s">
        <v>7</v>
      </c>
      <c r="B11">
        <v>9.7859999999999996</v>
      </c>
      <c r="C11">
        <v>6.2919999999999998</v>
      </c>
      <c r="D11">
        <v>124</v>
      </c>
      <c r="E11">
        <f t="shared" si="0"/>
        <v>198.4</v>
      </c>
      <c r="F11">
        <f t="shared" si="1"/>
        <v>1941.5424</v>
      </c>
    </row>
    <row r="12" spans="1:7" x14ac:dyDescent="0.25">
      <c r="A12" s="3" t="s">
        <v>8</v>
      </c>
      <c r="B12">
        <v>8.7029999999999994</v>
      </c>
      <c r="C12">
        <v>5.1909999999999998</v>
      </c>
      <c r="D12">
        <v>58</v>
      </c>
      <c r="E12">
        <f t="shared" si="0"/>
        <v>92.800000000000011</v>
      </c>
      <c r="F12">
        <f t="shared" si="1"/>
        <v>807.63840000000005</v>
      </c>
    </row>
    <row r="13" spans="1:7" x14ac:dyDescent="0.25">
      <c r="A13" s="3" t="s">
        <v>9</v>
      </c>
      <c r="B13">
        <v>6.5910000000000002</v>
      </c>
      <c r="C13">
        <v>5.5510000000000002</v>
      </c>
      <c r="D13">
        <v>111</v>
      </c>
      <c r="E13">
        <f t="shared" si="0"/>
        <v>177.60000000000002</v>
      </c>
      <c r="F13">
        <f t="shared" si="1"/>
        <v>1170.5616000000002</v>
      </c>
    </row>
    <row r="14" spans="1:7" x14ac:dyDescent="0.25">
      <c r="A14" s="3" t="s">
        <v>10</v>
      </c>
      <c r="B14">
        <v>6.2939999999999996</v>
      </c>
      <c r="C14">
        <v>0</v>
      </c>
      <c r="D14">
        <v>234</v>
      </c>
      <c r="E14">
        <f t="shared" si="0"/>
        <v>374.40000000000003</v>
      </c>
      <c r="F14">
        <f t="shared" si="1"/>
        <v>2356.4736000000003</v>
      </c>
    </row>
    <row r="15" spans="1:7" x14ac:dyDescent="0.25">
      <c r="A15" s="3" t="s">
        <v>11</v>
      </c>
      <c r="B15">
        <v>3.5630000000000002</v>
      </c>
      <c r="C15">
        <v>0</v>
      </c>
      <c r="D15">
        <v>258</v>
      </c>
      <c r="E15">
        <f t="shared" si="0"/>
        <v>412.8</v>
      </c>
      <c r="F15">
        <f t="shared" si="1"/>
        <v>1470.8064000000002</v>
      </c>
    </row>
    <row r="16" spans="1:7" x14ac:dyDescent="0.25">
      <c r="A16" s="3" t="s">
        <v>12</v>
      </c>
      <c r="B16">
        <v>2.7309999999999999</v>
      </c>
      <c r="C16">
        <v>1.986</v>
      </c>
      <c r="D16">
        <v>238</v>
      </c>
      <c r="E16">
        <f t="shared" si="0"/>
        <v>380.8</v>
      </c>
      <c r="F16">
        <f t="shared" si="1"/>
        <v>1039.9648</v>
      </c>
    </row>
    <row r="17" spans="1:7" x14ac:dyDescent="0.25">
      <c r="A17" s="3" t="s">
        <v>13</v>
      </c>
      <c r="B17">
        <v>1.651</v>
      </c>
      <c r="C17">
        <v>1.544</v>
      </c>
      <c r="D17">
        <v>62</v>
      </c>
      <c r="E17">
        <f t="shared" si="0"/>
        <v>99.2</v>
      </c>
      <c r="F17">
        <f t="shared" si="1"/>
        <v>163.7792</v>
      </c>
      <c r="G17" s="1" t="s">
        <v>66</v>
      </c>
    </row>
    <row r="18" spans="1:7" x14ac:dyDescent="0.25">
      <c r="A18" s="3" t="s">
        <v>14</v>
      </c>
      <c r="B18">
        <v>1.2470000000000001</v>
      </c>
      <c r="C18">
        <v>1.105</v>
      </c>
      <c r="D18">
        <v>62</v>
      </c>
      <c r="E18">
        <f t="shared" si="0"/>
        <v>99.2</v>
      </c>
      <c r="F18">
        <f t="shared" si="1"/>
        <v>123.70240000000001</v>
      </c>
      <c r="G18" s="1" t="s">
        <v>66</v>
      </c>
    </row>
    <row r="19" spans="1:7" x14ac:dyDescent="0.25">
      <c r="A19" s="3" t="s">
        <v>15</v>
      </c>
      <c r="B19">
        <v>325</v>
      </c>
      <c r="C19">
        <v>447</v>
      </c>
      <c r="D19">
        <v>62</v>
      </c>
      <c r="E19">
        <f t="shared" si="0"/>
        <v>99.2</v>
      </c>
      <c r="F19">
        <f t="shared" si="1"/>
        <v>32240</v>
      </c>
      <c r="G19" s="1" t="s">
        <v>66</v>
      </c>
    </row>
    <row r="20" spans="1:7" x14ac:dyDescent="0.25">
      <c r="A20" s="3" t="s">
        <v>63</v>
      </c>
      <c r="B20">
        <v>321</v>
      </c>
      <c r="C20">
        <v>353</v>
      </c>
    </row>
    <row r="21" spans="1:7" x14ac:dyDescent="0.25">
      <c r="B21">
        <f>SUM(B5:B19)</f>
        <v>510.71100000000001</v>
      </c>
      <c r="F21">
        <f>SUM(F5:F19)</f>
        <v>82137.603200000012</v>
      </c>
    </row>
    <row r="23" spans="1:7" x14ac:dyDescent="0.25">
      <c r="C23" t="s">
        <v>18</v>
      </c>
      <c r="F23" s="4">
        <f>F21/B21</f>
        <v>160.82990810849975</v>
      </c>
      <c r="G23" t="s">
        <v>123</v>
      </c>
    </row>
    <row r="24" spans="1:7" x14ac:dyDescent="0.25">
      <c r="F24">
        <f>F23/1.6</f>
        <v>100.51869256781234</v>
      </c>
      <c r="G24" t="s">
        <v>124</v>
      </c>
    </row>
  </sheetData>
  <hyperlinks>
    <hyperlink ref="B2" r:id="rId1" xr:uid="{68873B54-4B4F-48D2-9188-AE5A862F9BF6}"/>
    <hyperlink ref="B1" r:id="rId2" xr:uid="{665753F7-02A1-41AF-B863-59BA220BB92D}"/>
    <hyperlink ref="G6" r:id="rId3" xr:uid="{02A0F5D4-04C0-4E06-AAA0-80A4C3F83183}"/>
    <hyperlink ref="G17" r:id="rId4" xr:uid="{F3481A23-A7F9-48AA-95D9-8F21F45245D4}"/>
    <hyperlink ref="G18:G19" r:id="rId5" display="https://www.greencarreports.com/news/1111892_rip-mitsubishi-i-miev-lowest-range-slowest-electric-car-departs-u-s-market" xr:uid="{12387CA4-CD9C-4786-BDE4-1920B03FC674}"/>
  </hyperlinks>
  <pageMargins left="0.7" right="0.7" top="0.75" bottom="0.75" header="0.3" footer="0.3"/>
  <pageSetup orientation="portrait" horizontalDpi="4294967295" verticalDpi="4294967295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FB00-85CE-4B40-B2B9-3E7DAC96B130}">
  <dimension ref="A1:F21"/>
  <sheetViews>
    <sheetView workbookViewId="0">
      <selection activeCell="B28" sqref="B28"/>
    </sheetView>
  </sheetViews>
  <sheetFormatPr defaultRowHeight="15" x14ac:dyDescent="0.25"/>
  <cols>
    <col min="1" max="1" width="26.85546875" bestFit="1" customWidth="1"/>
    <col min="2" max="2" width="12.42578125" bestFit="1" customWidth="1"/>
    <col min="3" max="3" width="12.42578125" customWidth="1"/>
    <col min="4" max="4" width="10.5703125" bestFit="1" customWidth="1"/>
  </cols>
  <sheetData>
    <row r="1" spans="1:5" x14ac:dyDescent="0.25">
      <c r="A1" t="s">
        <v>16</v>
      </c>
      <c r="B1" s="1" t="s">
        <v>61</v>
      </c>
    </row>
    <row r="2" spans="1:5" x14ac:dyDescent="0.25">
      <c r="A2" t="s">
        <v>60</v>
      </c>
      <c r="B2" s="1" t="s">
        <v>35</v>
      </c>
    </row>
    <row r="3" spans="1:5" x14ac:dyDescent="0.25">
      <c r="A3" s="1"/>
    </row>
    <row r="4" spans="1:5" x14ac:dyDescent="0.25">
      <c r="A4" t="s">
        <v>19</v>
      </c>
      <c r="B4" t="s">
        <v>36</v>
      </c>
      <c r="C4" t="s">
        <v>59</v>
      </c>
      <c r="D4" t="s">
        <v>62</v>
      </c>
      <c r="E4" t="s">
        <v>64</v>
      </c>
    </row>
    <row r="5" spans="1:5" x14ac:dyDescent="0.25">
      <c r="A5" t="s">
        <v>20</v>
      </c>
      <c r="B5" s="2">
        <v>139782</v>
      </c>
      <c r="C5" s="2">
        <v>220</v>
      </c>
      <c r="D5" s="2">
        <f>C5*1.6</f>
        <v>352</v>
      </c>
      <c r="E5">
        <f>B5*C5</f>
        <v>30752040</v>
      </c>
    </row>
    <row r="6" spans="1:5" x14ac:dyDescent="0.25">
      <c r="A6" t="s">
        <v>21</v>
      </c>
      <c r="B6" s="2">
        <v>26100</v>
      </c>
      <c r="C6" s="2">
        <v>295</v>
      </c>
      <c r="D6" s="2">
        <f t="shared" ref="D6:D18" si="0">C6*1.6</f>
        <v>472</v>
      </c>
      <c r="E6">
        <f t="shared" ref="E6:E18" si="1">B6*C6</f>
        <v>7699500</v>
      </c>
    </row>
    <row r="7" spans="1:5" x14ac:dyDescent="0.25">
      <c r="A7" t="s">
        <v>22</v>
      </c>
      <c r="B7" s="2">
        <v>25745</v>
      </c>
      <c r="C7" s="2">
        <v>335</v>
      </c>
      <c r="D7" s="2">
        <f t="shared" si="0"/>
        <v>536</v>
      </c>
      <c r="E7">
        <f t="shared" si="1"/>
        <v>8624575</v>
      </c>
    </row>
    <row r="8" spans="1:5" x14ac:dyDescent="0.25">
      <c r="A8" t="s">
        <v>23</v>
      </c>
      <c r="B8" s="2">
        <v>18019</v>
      </c>
      <c r="C8" s="2">
        <v>238</v>
      </c>
      <c r="D8" s="2">
        <f t="shared" si="0"/>
        <v>380.8</v>
      </c>
      <c r="E8">
        <f>B8*C8</f>
        <v>4288522</v>
      </c>
    </row>
    <row r="9" spans="1:5" x14ac:dyDescent="0.25">
      <c r="A9" t="s">
        <v>24</v>
      </c>
      <c r="B9" s="2">
        <v>14715</v>
      </c>
      <c r="C9" s="2">
        <v>150</v>
      </c>
      <c r="D9" s="2">
        <f t="shared" si="0"/>
        <v>240</v>
      </c>
      <c r="E9">
        <f t="shared" si="1"/>
        <v>2207250</v>
      </c>
    </row>
    <row r="10" spans="1:5" x14ac:dyDescent="0.25">
      <c r="A10" t="s">
        <v>25</v>
      </c>
      <c r="B10" s="2">
        <v>6117</v>
      </c>
      <c r="C10" s="2">
        <v>153</v>
      </c>
      <c r="D10" s="2">
        <f t="shared" si="0"/>
        <v>244.8</v>
      </c>
      <c r="E10">
        <f t="shared" si="1"/>
        <v>935901</v>
      </c>
    </row>
    <row r="11" spans="1:5" x14ac:dyDescent="0.25">
      <c r="A11" t="s">
        <v>26</v>
      </c>
      <c r="B11" s="2">
        <v>2250</v>
      </c>
      <c r="C11" s="2">
        <v>87</v>
      </c>
      <c r="D11" s="2">
        <f t="shared" si="0"/>
        <v>139.20000000000002</v>
      </c>
      <c r="E11">
        <f t="shared" si="1"/>
        <v>195750</v>
      </c>
    </row>
    <row r="12" spans="1:5" x14ac:dyDescent="0.25">
      <c r="A12" t="s">
        <v>27</v>
      </c>
      <c r="B12" s="2">
        <v>1354</v>
      </c>
      <c r="C12" s="2">
        <v>125</v>
      </c>
      <c r="D12" s="2">
        <f t="shared" si="0"/>
        <v>200</v>
      </c>
      <c r="E12">
        <f t="shared" si="1"/>
        <v>169250</v>
      </c>
    </row>
    <row r="13" spans="1:5" x14ac:dyDescent="0.25">
      <c r="A13" t="s">
        <v>28</v>
      </c>
      <c r="B13" s="2">
        <v>1219</v>
      </c>
      <c r="C13" s="2">
        <v>58</v>
      </c>
      <c r="D13" s="2">
        <f t="shared" si="0"/>
        <v>92.800000000000011</v>
      </c>
      <c r="E13">
        <f t="shared" si="1"/>
        <v>70702</v>
      </c>
    </row>
    <row r="14" spans="1:5" x14ac:dyDescent="0.25">
      <c r="A14" t="s">
        <v>29</v>
      </c>
      <c r="B14" s="2">
        <v>1134</v>
      </c>
      <c r="C14" s="2">
        <v>111</v>
      </c>
      <c r="D14" s="2">
        <f t="shared" si="0"/>
        <v>177.60000000000002</v>
      </c>
      <c r="E14">
        <f t="shared" si="1"/>
        <v>125874</v>
      </c>
    </row>
    <row r="15" spans="1:5" x14ac:dyDescent="0.25">
      <c r="A15" t="s">
        <v>30</v>
      </c>
      <c r="B15">
        <v>948</v>
      </c>
      <c r="C15" s="2">
        <v>89</v>
      </c>
      <c r="D15" s="2">
        <f t="shared" si="0"/>
        <v>142.4</v>
      </c>
      <c r="E15">
        <f t="shared" si="1"/>
        <v>84372</v>
      </c>
    </row>
    <row r="16" spans="1:5" x14ac:dyDescent="0.25">
      <c r="A16" t="s">
        <v>31</v>
      </c>
      <c r="B16">
        <v>560</v>
      </c>
      <c r="D16" s="2"/>
    </row>
    <row r="17" spans="1:6" x14ac:dyDescent="0.25">
      <c r="A17" t="s">
        <v>32</v>
      </c>
      <c r="B17">
        <v>393</v>
      </c>
      <c r="C17" s="2">
        <v>234</v>
      </c>
      <c r="D17" s="2">
        <f t="shared" si="0"/>
        <v>374.40000000000003</v>
      </c>
      <c r="E17">
        <f t="shared" si="1"/>
        <v>91962</v>
      </c>
    </row>
    <row r="18" spans="1:6" x14ac:dyDescent="0.25">
      <c r="A18" t="s">
        <v>33</v>
      </c>
      <c r="B18">
        <v>345</v>
      </c>
      <c r="C18" s="2">
        <v>124</v>
      </c>
      <c r="D18" s="2">
        <f t="shared" si="0"/>
        <v>198.4</v>
      </c>
      <c r="E18">
        <f t="shared" si="1"/>
        <v>42780</v>
      </c>
    </row>
    <row r="19" spans="1:6" x14ac:dyDescent="0.25">
      <c r="B19" s="2">
        <f>SUM(B5:B18)-B16</f>
        <v>238121</v>
      </c>
      <c r="D19" s="2"/>
      <c r="E19">
        <f>SUM(E5:E18)</f>
        <v>55288478</v>
      </c>
    </row>
    <row r="20" spans="1:6" x14ac:dyDescent="0.25">
      <c r="B20" t="s">
        <v>18</v>
      </c>
      <c r="E20" s="4">
        <f>E19/B19</f>
        <v>232.1864850223206</v>
      </c>
      <c r="F20" t="s">
        <v>123</v>
      </c>
    </row>
    <row r="21" spans="1:6" x14ac:dyDescent="0.25">
      <c r="E21">
        <f>E20/1.6</f>
        <v>145.11655313895037</v>
      </c>
      <c r="F21" t="s">
        <v>124</v>
      </c>
    </row>
  </sheetData>
  <hyperlinks>
    <hyperlink ref="B2" r:id="rId1" xr:uid="{9F28CBCA-7BBA-4529-B759-7DE9E643834B}"/>
    <hyperlink ref="B1" r:id="rId2" xr:uid="{1D83F407-FE83-4E34-AEA4-82965FCD8E8D}"/>
  </hyperlinks>
  <pageMargins left="0.7" right="0.7" top="0.75" bottom="0.75" header="0.3" footer="0.3"/>
  <pageSetup orientation="portrait" horizontalDpi="4294967295" verticalDpi="4294967295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0877-98A8-4E56-A70C-D7BA070F3B1B}">
  <dimension ref="A1:H25"/>
  <sheetViews>
    <sheetView workbookViewId="0">
      <selection activeCell="H26" sqref="H26"/>
    </sheetView>
  </sheetViews>
  <sheetFormatPr defaultRowHeight="15" x14ac:dyDescent="0.25"/>
  <cols>
    <col min="2" max="2" width="26.5703125" bestFit="1" customWidth="1"/>
    <col min="7" max="7" width="10" bestFit="1" customWidth="1"/>
  </cols>
  <sheetData>
    <row r="1" spans="1:7" x14ac:dyDescent="0.25">
      <c r="A1" t="s">
        <v>16</v>
      </c>
      <c r="B1" s="1" t="s">
        <v>67</v>
      </c>
    </row>
    <row r="2" spans="1:7" x14ac:dyDescent="0.25">
      <c r="A2" t="s">
        <v>60</v>
      </c>
      <c r="B2" s="1" t="s">
        <v>38</v>
      </c>
    </row>
    <row r="4" spans="1:7" x14ac:dyDescent="0.25">
      <c r="A4" t="s">
        <v>39</v>
      </c>
    </row>
    <row r="5" spans="1:7" x14ac:dyDescent="0.25">
      <c r="A5" t="s">
        <v>40</v>
      </c>
    </row>
    <row r="6" spans="1:7" x14ac:dyDescent="0.25">
      <c r="B6" t="s">
        <v>41</v>
      </c>
      <c r="C6" t="s">
        <v>42</v>
      </c>
      <c r="D6">
        <v>2018</v>
      </c>
      <c r="E6" t="s">
        <v>43</v>
      </c>
      <c r="F6" t="s">
        <v>34</v>
      </c>
    </row>
    <row r="7" spans="1:7" x14ac:dyDescent="0.25">
      <c r="A7">
        <v>1</v>
      </c>
      <c r="B7" t="s">
        <v>44</v>
      </c>
      <c r="C7">
        <v>8407</v>
      </c>
      <c r="D7">
        <v>90637</v>
      </c>
      <c r="E7">
        <v>8</v>
      </c>
      <c r="F7">
        <v>261</v>
      </c>
      <c r="G7">
        <f>D7*F7</f>
        <v>23656257</v>
      </c>
    </row>
    <row r="8" spans="1:7" x14ac:dyDescent="0.25">
      <c r="A8">
        <v>3</v>
      </c>
      <c r="B8" t="s">
        <v>45</v>
      </c>
      <c r="C8">
        <v>6818</v>
      </c>
      <c r="D8">
        <v>46586</v>
      </c>
      <c r="E8">
        <v>4</v>
      </c>
      <c r="F8">
        <v>253</v>
      </c>
      <c r="G8">
        <f t="shared" ref="G8:G20" si="0">D8*F8</f>
        <v>11786258</v>
      </c>
    </row>
    <row r="9" spans="1:7" x14ac:dyDescent="0.25">
      <c r="A9">
        <v>4</v>
      </c>
      <c r="B9" t="s">
        <v>46</v>
      </c>
      <c r="C9">
        <v>8234</v>
      </c>
      <c r="D9">
        <v>46213</v>
      </c>
      <c r="E9">
        <v>4</v>
      </c>
      <c r="F9">
        <v>256</v>
      </c>
      <c r="G9">
        <f t="shared" si="0"/>
        <v>11830528</v>
      </c>
    </row>
    <row r="10" spans="1:7" x14ac:dyDescent="0.25">
      <c r="A10">
        <v>5</v>
      </c>
      <c r="B10" t="s">
        <v>47</v>
      </c>
      <c r="C10">
        <v>4732</v>
      </c>
      <c r="D10">
        <v>39374</v>
      </c>
      <c r="E10">
        <v>4</v>
      </c>
      <c r="F10">
        <v>200</v>
      </c>
      <c r="G10">
        <f t="shared" si="0"/>
        <v>7874800</v>
      </c>
    </row>
    <row r="11" spans="1:7" x14ac:dyDescent="0.25">
      <c r="A11">
        <v>7</v>
      </c>
      <c r="B11" t="s">
        <v>48</v>
      </c>
      <c r="C11">
        <v>12561</v>
      </c>
      <c r="D11">
        <v>37343</v>
      </c>
      <c r="E11">
        <v>3</v>
      </c>
      <c r="F11">
        <v>300</v>
      </c>
      <c r="G11">
        <f t="shared" si="0"/>
        <v>11202900</v>
      </c>
    </row>
    <row r="12" spans="1:7" x14ac:dyDescent="0.25">
      <c r="A12">
        <v>9</v>
      </c>
      <c r="B12" t="s">
        <v>49</v>
      </c>
      <c r="C12">
        <v>8021</v>
      </c>
      <c r="D12">
        <v>35699</v>
      </c>
      <c r="E12">
        <v>3</v>
      </c>
      <c r="F12">
        <v>305</v>
      </c>
      <c r="G12">
        <f t="shared" si="0"/>
        <v>10888195</v>
      </c>
    </row>
    <row r="13" spans="1:7" x14ac:dyDescent="0.25">
      <c r="A13">
        <v>11</v>
      </c>
      <c r="B13" t="s">
        <v>50</v>
      </c>
      <c r="C13">
        <v>6844</v>
      </c>
      <c r="D13">
        <v>32810</v>
      </c>
      <c r="E13">
        <v>3</v>
      </c>
      <c r="F13">
        <v>250</v>
      </c>
      <c r="G13">
        <f t="shared" si="0"/>
        <v>8202500</v>
      </c>
    </row>
    <row r="14" spans="1:7" x14ac:dyDescent="0.25">
      <c r="A14">
        <v>12</v>
      </c>
      <c r="B14" t="s">
        <v>51</v>
      </c>
      <c r="C14">
        <v>4846</v>
      </c>
      <c r="D14">
        <v>31750</v>
      </c>
      <c r="E14">
        <v>3</v>
      </c>
      <c r="F14">
        <v>152</v>
      </c>
      <c r="G14">
        <f t="shared" si="0"/>
        <v>4826000</v>
      </c>
    </row>
    <row r="15" spans="1:7" x14ac:dyDescent="0.25">
      <c r="A15">
        <v>13</v>
      </c>
      <c r="B15" t="s">
        <v>52</v>
      </c>
      <c r="C15">
        <v>2808</v>
      </c>
      <c r="D15">
        <v>31426</v>
      </c>
      <c r="E15">
        <v>3</v>
      </c>
      <c r="F15">
        <v>253</v>
      </c>
      <c r="G15">
        <f t="shared" si="0"/>
        <v>7950778</v>
      </c>
    </row>
    <row r="16" spans="1:7" x14ac:dyDescent="0.25">
      <c r="A16">
        <v>14</v>
      </c>
      <c r="B16" t="s">
        <v>53</v>
      </c>
      <c r="C16">
        <v>680</v>
      </c>
      <c r="D16">
        <v>29731</v>
      </c>
      <c r="E16">
        <v>3</v>
      </c>
      <c r="F16">
        <v>160</v>
      </c>
      <c r="G16">
        <f t="shared" si="0"/>
        <v>4756960</v>
      </c>
    </row>
    <row r="17" spans="1:8" x14ac:dyDescent="0.25">
      <c r="A17">
        <v>15</v>
      </c>
      <c r="B17" t="s">
        <v>54</v>
      </c>
      <c r="C17">
        <v>3301</v>
      </c>
      <c r="D17">
        <v>26008</v>
      </c>
      <c r="E17">
        <v>2</v>
      </c>
      <c r="F17">
        <v>300</v>
      </c>
      <c r="G17">
        <f t="shared" si="0"/>
        <v>7802400</v>
      </c>
    </row>
    <row r="18" spans="1:8" x14ac:dyDescent="0.25">
      <c r="A18">
        <v>16</v>
      </c>
      <c r="B18" t="s">
        <v>55</v>
      </c>
      <c r="C18">
        <v>4692</v>
      </c>
      <c r="D18">
        <v>25888</v>
      </c>
      <c r="E18">
        <v>2</v>
      </c>
      <c r="F18">
        <v>155</v>
      </c>
      <c r="G18">
        <f t="shared" si="0"/>
        <v>4012640</v>
      </c>
    </row>
    <row r="19" spans="1:8" x14ac:dyDescent="0.25">
      <c r="A19">
        <v>18</v>
      </c>
      <c r="B19" t="s">
        <v>56</v>
      </c>
      <c r="C19">
        <v>4104</v>
      </c>
      <c r="D19">
        <v>19226</v>
      </c>
      <c r="E19">
        <v>2</v>
      </c>
    </row>
    <row r="20" spans="1:8" x14ac:dyDescent="0.25">
      <c r="A20">
        <v>19</v>
      </c>
      <c r="B20" t="s">
        <v>57</v>
      </c>
      <c r="C20">
        <v>2293</v>
      </c>
      <c r="D20">
        <v>18865</v>
      </c>
      <c r="E20">
        <v>2</v>
      </c>
      <c r="F20">
        <v>220</v>
      </c>
      <c r="G20">
        <f t="shared" si="0"/>
        <v>4150300</v>
      </c>
    </row>
    <row r="21" spans="1:8" x14ac:dyDescent="0.25">
      <c r="A21">
        <v>20</v>
      </c>
      <c r="B21" t="s">
        <v>58</v>
      </c>
      <c r="C21">
        <v>1878</v>
      </c>
      <c r="D21">
        <v>17776</v>
      </c>
      <c r="E21">
        <v>2</v>
      </c>
      <c r="F21">
        <v>226</v>
      </c>
      <c r="G21">
        <f>D21*F21</f>
        <v>4017376</v>
      </c>
    </row>
    <row r="22" spans="1:8" x14ac:dyDescent="0.25">
      <c r="D22">
        <f>SUM(D7:D21)-D19</f>
        <v>510106</v>
      </c>
      <c r="G22">
        <f>SUM(G7:G21)</f>
        <v>122957892</v>
      </c>
    </row>
    <row r="24" spans="1:8" x14ac:dyDescent="0.25">
      <c r="G24" s="4">
        <f>G22/D22</f>
        <v>241.0438065813772</v>
      </c>
      <c r="H24" t="s">
        <v>123</v>
      </c>
    </row>
    <row r="25" spans="1:8" x14ac:dyDescent="0.25">
      <c r="G25">
        <f>G24/1.6</f>
        <v>150.65237911336075</v>
      </c>
      <c r="H25" t="s">
        <v>124</v>
      </c>
    </row>
  </sheetData>
  <hyperlinks>
    <hyperlink ref="B2" r:id="rId1" xr:uid="{763DF0C8-5712-44C1-BA4B-B2E32648AB29}"/>
    <hyperlink ref="B1" r:id="rId2" xr:uid="{24683DA9-9F22-445B-AE74-71068DA1A355}"/>
  </hyperlinks>
  <pageMargins left="0.7" right="0.7" top="0.75" bottom="0.75" header="0.3" footer="0.3"/>
  <pageSetup orientation="portrait" horizontalDpi="4294967295" verticalDpi="4294967295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9729-E27E-48F5-8C89-ADA94E3356C5}">
  <dimension ref="A1:E16"/>
  <sheetViews>
    <sheetView workbookViewId="0">
      <selection activeCell="C1" sqref="C1"/>
    </sheetView>
  </sheetViews>
  <sheetFormatPr defaultRowHeight="15" x14ac:dyDescent="0.25"/>
  <cols>
    <col min="1" max="1" width="28.42578125" bestFit="1" customWidth="1"/>
  </cols>
  <sheetData>
    <row r="1" spans="1:5" x14ac:dyDescent="0.25">
      <c r="A1" t="s">
        <v>60</v>
      </c>
      <c r="B1" s="1" t="s">
        <v>126</v>
      </c>
    </row>
    <row r="3" spans="1:5" x14ac:dyDescent="0.25">
      <c r="A3" t="s">
        <v>90</v>
      </c>
    </row>
    <row r="5" spans="1:5" x14ac:dyDescent="0.25">
      <c r="A5" t="s">
        <v>1</v>
      </c>
      <c r="B5">
        <v>1431</v>
      </c>
      <c r="C5" s="2">
        <v>240</v>
      </c>
      <c r="D5">
        <f>B5*C5</f>
        <v>343440</v>
      </c>
    </row>
    <row r="6" spans="1:5" x14ac:dyDescent="0.25">
      <c r="A6" t="s">
        <v>4</v>
      </c>
      <c r="B6">
        <v>80</v>
      </c>
      <c r="C6" s="2">
        <v>244.8</v>
      </c>
      <c r="D6">
        <f t="shared" ref="D6:D12" si="0">B6*C6</f>
        <v>19584</v>
      </c>
    </row>
    <row r="7" spans="1:5" x14ac:dyDescent="0.25">
      <c r="A7" t="s">
        <v>68</v>
      </c>
      <c r="B7">
        <v>75</v>
      </c>
      <c r="D7">
        <f t="shared" si="0"/>
        <v>0</v>
      </c>
    </row>
    <row r="8" spans="1:5" x14ac:dyDescent="0.25">
      <c r="A8" t="s">
        <v>15</v>
      </c>
      <c r="B8">
        <v>31</v>
      </c>
      <c r="C8">
        <v>100</v>
      </c>
      <c r="D8">
        <f t="shared" si="0"/>
        <v>3100</v>
      </c>
    </row>
    <row r="9" spans="1:5" x14ac:dyDescent="0.25">
      <c r="A9" t="s">
        <v>5</v>
      </c>
      <c r="B9">
        <v>15</v>
      </c>
      <c r="C9">
        <v>536</v>
      </c>
      <c r="D9">
        <f t="shared" si="0"/>
        <v>8040</v>
      </c>
    </row>
    <row r="10" spans="1:5" x14ac:dyDescent="0.25">
      <c r="A10" t="s">
        <v>69</v>
      </c>
      <c r="B10">
        <v>11</v>
      </c>
      <c r="D10">
        <f t="shared" si="0"/>
        <v>0</v>
      </c>
    </row>
    <row r="11" spans="1:5" x14ac:dyDescent="0.25">
      <c r="A11" t="s">
        <v>6</v>
      </c>
      <c r="B11">
        <v>5</v>
      </c>
      <c r="C11">
        <v>472</v>
      </c>
      <c r="D11">
        <f t="shared" si="0"/>
        <v>2360</v>
      </c>
    </row>
    <row r="12" spans="1:5" x14ac:dyDescent="0.25">
      <c r="A12" t="s">
        <v>70</v>
      </c>
      <c r="B12">
        <v>4</v>
      </c>
      <c r="D12">
        <f t="shared" si="0"/>
        <v>0</v>
      </c>
    </row>
    <row r="13" spans="1:5" x14ac:dyDescent="0.25">
      <c r="B13">
        <f>SUM(B5:B12)-B7-B10-B12</f>
        <v>1562</v>
      </c>
      <c r="D13">
        <f>SUM(D5:D12)</f>
        <v>376524</v>
      </c>
    </row>
    <row r="15" spans="1:5" x14ac:dyDescent="0.25">
      <c r="D15" s="4">
        <f>D13/B13</f>
        <v>241.05249679897568</v>
      </c>
      <c r="E15" t="s">
        <v>123</v>
      </c>
    </row>
    <row r="16" spans="1:5" x14ac:dyDescent="0.25">
      <c r="D16">
        <f>D15/1.6</f>
        <v>150.65781049935978</v>
      </c>
      <c r="E16" t="s">
        <v>124</v>
      </c>
    </row>
  </sheetData>
  <hyperlinks>
    <hyperlink ref="B1" r:id="rId1" xr:uid="{87D246E6-CD5B-4427-8FE7-2712C871A33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1152-BDA4-4EBE-9D0D-F9EE650F2AB2}">
  <dimension ref="A1:V18"/>
  <sheetViews>
    <sheetView workbookViewId="0">
      <selection activeCell="G24" sqref="G24"/>
    </sheetView>
  </sheetViews>
  <sheetFormatPr defaultRowHeight="15" x14ac:dyDescent="0.25"/>
  <cols>
    <col min="1" max="1" width="19.42578125" bestFit="1" customWidth="1"/>
  </cols>
  <sheetData>
    <row r="1" spans="1:22" x14ac:dyDescent="0.25">
      <c r="A1" t="s">
        <v>125</v>
      </c>
    </row>
    <row r="3" spans="1:22" x14ac:dyDescent="0.25">
      <c r="A3" t="s">
        <v>71</v>
      </c>
      <c r="B3">
        <v>2010</v>
      </c>
      <c r="C3">
        <v>2015</v>
      </c>
      <c r="D3">
        <v>2020</v>
      </c>
      <c r="E3">
        <v>2025</v>
      </c>
      <c r="F3">
        <v>2030</v>
      </c>
      <c r="G3">
        <v>2035</v>
      </c>
      <c r="H3">
        <v>2040</v>
      </c>
      <c r="I3">
        <v>2045</v>
      </c>
      <c r="J3">
        <v>2050</v>
      </c>
      <c r="K3">
        <v>2055</v>
      </c>
      <c r="L3">
        <v>2060</v>
      </c>
      <c r="M3">
        <v>2065</v>
      </c>
      <c r="N3">
        <v>2070</v>
      </c>
      <c r="O3">
        <v>2075</v>
      </c>
      <c r="P3">
        <v>2080</v>
      </c>
      <c r="Q3">
        <v>2085</v>
      </c>
      <c r="R3">
        <v>2090</v>
      </c>
      <c r="S3">
        <v>2095</v>
      </c>
      <c r="T3">
        <v>2100</v>
      </c>
    </row>
    <row r="4" spans="1:22" x14ac:dyDescent="0.25">
      <c r="A4" t="s">
        <v>72</v>
      </c>
      <c r="B4">
        <v>100</v>
      </c>
      <c r="C4">
        <v>100</v>
      </c>
      <c r="D4">
        <v>100</v>
      </c>
      <c r="E4">
        <v>125</v>
      </c>
      <c r="F4">
        <v>150</v>
      </c>
      <c r="G4">
        <v>175</v>
      </c>
      <c r="H4">
        <v>200</v>
      </c>
      <c r="I4">
        <v>225</v>
      </c>
      <c r="J4">
        <v>250</v>
      </c>
      <c r="K4">
        <v>275</v>
      </c>
      <c r="L4">
        <v>300</v>
      </c>
      <c r="M4">
        <v>300</v>
      </c>
      <c r="N4">
        <v>300</v>
      </c>
      <c r="O4">
        <v>300</v>
      </c>
      <c r="P4">
        <v>300</v>
      </c>
      <c r="Q4">
        <v>300</v>
      </c>
      <c r="R4">
        <v>300</v>
      </c>
      <c r="S4">
        <v>300</v>
      </c>
      <c r="T4">
        <v>300</v>
      </c>
      <c r="U4">
        <v>300</v>
      </c>
      <c r="V4" t="s">
        <v>122</v>
      </c>
    </row>
    <row r="5" spans="1:22" x14ac:dyDescent="0.25">
      <c r="A5" t="s">
        <v>73</v>
      </c>
      <c r="B5">
        <v>100</v>
      </c>
      <c r="C5">
        <v>125</v>
      </c>
      <c r="D5">
        <v>150</v>
      </c>
      <c r="E5">
        <v>175</v>
      </c>
      <c r="F5">
        <v>200</v>
      </c>
      <c r="G5">
        <v>225</v>
      </c>
      <c r="H5">
        <v>250</v>
      </c>
      <c r="I5">
        <v>275</v>
      </c>
      <c r="J5">
        <v>300</v>
      </c>
      <c r="K5">
        <v>300</v>
      </c>
      <c r="L5">
        <v>300</v>
      </c>
      <c r="M5">
        <v>300</v>
      </c>
      <c r="N5">
        <v>300</v>
      </c>
      <c r="O5">
        <v>300</v>
      </c>
      <c r="P5">
        <v>300</v>
      </c>
      <c r="Q5">
        <v>300</v>
      </c>
      <c r="R5">
        <v>300</v>
      </c>
      <c r="S5">
        <v>300</v>
      </c>
      <c r="T5">
        <v>300</v>
      </c>
      <c r="U5">
        <v>300</v>
      </c>
      <c r="V5" t="s">
        <v>86</v>
      </c>
    </row>
    <row r="6" spans="1:22" x14ac:dyDescent="0.25">
      <c r="A6" t="s">
        <v>74</v>
      </c>
      <c r="B6">
        <v>100</v>
      </c>
      <c r="C6">
        <v>100</v>
      </c>
      <c r="D6">
        <v>100</v>
      </c>
      <c r="E6">
        <v>125</v>
      </c>
      <c r="F6">
        <v>150</v>
      </c>
      <c r="G6">
        <v>175</v>
      </c>
      <c r="H6">
        <v>200</v>
      </c>
      <c r="I6">
        <v>225</v>
      </c>
      <c r="J6">
        <v>250</v>
      </c>
      <c r="K6">
        <v>275</v>
      </c>
      <c r="L6">
        <v>300</v>
      </c>
      <c r="M6">
        <v>300</v>
      </c>
      <c r="N6">
        <v>300</v>
      </c>
      <c r="O6">
        <v>300</v>
      </c>
      <c r="P6">
        <v>300</v>
      </c>
      <c r="Q6">
        <v>300</v>
      </c>
      <c r="R6">
        <v>300</v>
      </c>
      <c r="S6">
        <v>300</v>
      </c>
      <c r="T6">
        <v>300</v>
      </c>
      <c r="U6">
        <v>300</v>
      </c>
      <c r="V6" t="s">
        <v>122</v>
      </c>
    </row>
    <row r="7" spans="1:22" x14ac:dyDescent="0.25">
      <c r="A7" t="s">
        <v>75</v>
      </c>
      <c r="B7">
        <v>100</v>
      </c>
      <c r="C7">
        <v>125</v>
      </c>
      <c r="D7">
        <v>150</v>
      </c>
      <c r="E7">
        <v>175</v>
      </c>
      <c r="F7">
        <v>200</v>
      </c>
      <c r="G7">
        <v>225</v>
      </c>
      <c r="H7">
        <v>250</v>
      </c>
      <c r="I7">
        <v>275</v>
      </c>
      <c r="J7">
        <v>300</v>
      </c>
      <c r="K7">
        <v>300</v>
      </c>
      <c r="L7">
        <v>300</v>
      </c>
      <c r="M7">
        <v>300</v>
      </c>
      <c r="N7">
        <v>300</v>
      </c>
      <c r="O7">
        <v>300</v>
      </c>
      <c r="P7">
        <v>300</v>
      </c>
      <c r="Q7">
        <v>300</v>
      </c>
      <c r="R7">
        <v>300</v>
      </c>
      <c r="S7">
        <v>300</v>
      </c>
      <c r="T7">
        <v>300</v>
      </c>
      <c r="U7">
        <v>300</v>
      </c>
      <c r="V7" t="s">
        <v>86</v>
      </c>
    </row>
    <row r="8" spans="1:22" x14ac:dyDescent="0.25">
      <c r="A8" t="s">
        <v>41</v>
      </c>
      <c r="B8">
        <v>100</v>
      </c>
      <c r="C8">
        <v>125</v>
      </c>
      <c r="D8">
        <v>150</v>
      </c>
      <c r="E8">
        <v>175</v>
      </c>
      <c r="F8">
        <v>200</v>
      </c>
      <c r="G8">
        <v>225</v>
      </c>
      <c r="H8">
        <v>250</v>
      </c>
      <c r="I8">
        <v>275</v>
      </c>
      <c r="J8">
        <v>300</v>
      </c>
      <c r="K8">
        <v>300</v>
      </c>
      <c r="L8">
        <v>300</v>
      </c>
      <c r="M8">
        <v>300</v>
      </c>
      <c r="N8">
        <v>300</v>
      </c>
      <c r="O8">
        <v>300</v>
      </c>
      <c r="P8">
        <v>300</v>
      </c>
      <c r="Q8">
        <v>300</v>
      </c>
      <c r="R8">
        <v>300</v>
      </c>
      <c r="S8">
        <v>300</v>
      </c>
      <c r="T8">
        <v>300</v>
      </c>
      <c r="U8">
        <v>300</v>
      </c>
      <c r="V8" t="s">
        <v>41</v>
      </c>
    </row>
    <row r="9" spans="1:22" x14ac:dyDescent="0.25">
      <c r="A9" t="s">
        <v>76</v>
      </c>
      <c r="B9">
        <v>100</v>
      </c>
      <c r="C9">
        <v>100</v>
      </c>
      <c r="D9">
        <v>100</v>
      </c>
      <c r="E9">
        <v>125</v>
      </c>
      <c r="F9">
        <v>150</v>
      </c>
      <c r="G9">
        <v>175</v>
      </c>
      <c r="H9">
        <v>200</v>
      </c>
      <c r="I9">
        <v>225</v>
      </c>
      <c r="J9">
        <v>250</v>
      </c>
      <c r="K9">
        <v>275</v>
      </c>
      <c r="L9">
        <v>300</v>
      </c>
      <c r="M9">
        <v>300</v>
      </c>
      <c r="N9">
        <v>300</v>
      </c>
      <c r="O9">
        <v>300</v>
      </c>
      <c r="P9">
        <v>300</v>
      </c>
      <c r="Q9">
        <v>300</v>
      </c>
      <c r="R9">
        <v>300</v>
      </c>
      <c r="S9">
        <v>300</v>
      </c>
      <c r="T9">
        <v>300</v>
      </c>
      <c r="U9">
        <v>300</v>
      </c>
      <c r="V9" t="s">
        <v>122</v>
      </c>
    </row>
    <row r="10" spans="1:22" x14ac:dyDescent="0.25">
      <c r="A10" t="s">
        <v>77</v>
      </c>
      <c r="B10">
        <v>100</v>
      </c>
      <c r="C10">
        <v>100</v>
      </c>
      <c r="D10">
        <v>100</v>
      </c>
      <c r="E10">
        <v>125</v>
      </c>
      <c r="F10">
        <v>150</v>
      </c>
      <c r="G10">
        <v>175</v>
      </c>
      <c r="H10">
        <v>200</v>
      </c>
      <c r="I10">
        <v>225</v>
      </c>
      <c r="J10">
        <v>250</v>
      </c>
      <c r="K10">
        <v>275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 t="s">
        <v>122</v>
      </c>
    </row>
    <row r="11" spans="1:22" x14ac:dyDescent="0.25">
      <c r="A11" t="s">
        <v>78</v>
      </c>
      <c r="B11">
        <v>100</v>
      </c>
      <c r="C11">
        <v>100</v>
      </c>
      <c r="D11">
        <v>100</v>
      </c>
      <c r="E11">
        <v>125</v>
      </c>
      <c r="F11">
        <v>150</v>
      </c>
      <c r="G11">
        <v>175</v>
      </c>
      <c r="H11">
        <v>200</v>
      </c>
      <c r="I11">
        <v>225</v>
      </c>
      <c r="J11">
        <v>250</v>
      </c>
      <c r="K11">
        <v>275</v>
      </c>
      <c r="L11">
        <v>300</v>
      </c>
      <c r="M11">
        <v>300</v>
      </c>
      <c r="N11">
        <v>300</v>
      </c>
      <c r="O11">
        <v>300</v>
      </c>
      <c r="P11">
        <v>300</v>
      </c>
      <c r="Q11">
        <v>300</v>
      </c>
      <c r="R11">
        <v>300</v>
      </c>
      <c r="S11">
        <v>300</v>
      </c>
      <c r="T11">
        <v>300</v>
      </c>
      <c r="U11">
        <v>300</v>
      </c>
      <c r="V11" t="s">
        <v>122</v>
      </c>
    </row>
    <row r="12" spans="1:22" x14ac:dyDescent="0.25">
      <c r="A12" t="s">
        <v>79</v>
      </c>
      <c r="B12">
        <v>100</v>
      </c>
      <c r="C12">
        <v>100</v>
      </c>
      <c r="D12">
        <v>125</v>
      </c>
      <c r="E12">
        <v>150</v>
      </c>
      <c r="F12">
        <v>175</v>
      </c>
      <c r="G12">
        <v>200</v>
      </c>
      <c r="H12">
        <v>225</v>
      </c>
      <c r="I12">
        <v>250</v>
      </c>
      <c r="J12">
        <v>275</v>
      </c>
      <c r="K12">
        <v>300</v>
      </c>
      <c r="L12">
        <v>300</v>
      </c>
      <c r="M12">
        <v>300</v>
      </c>
      <c r="N12">
        <v>300</v>
      </c>
      <c r="O12">
        <v>300</v>
      </c>
      <c r="P12">
        <v>300</v>
      </c>
      <c r="Q12">
        <v>300</v>
      </c>
      <c r="R12">
        <v>300</v>
      </c>
      <c r="S12">
        <v>300</v>
      </c>
      <c r="T12">
        <v>300</v>
      </c>
      <c r="U12">
        <v>300</v>
      </c>
      <c r="V12" t="s">
        <v>79</v>
      </c>
    </row>
    <row r="13" spans="1:22" x14ac:dyDescent="0.25">
      <c r="A13" t="s">
        <v>80</v>
      </c>
      <c r="B13">
        <v>100</v>
      </c>
      <c r="C13">
        <v>100</v>
      </c>
      <c r="D13">
        <v>125</v>
      </c>
      <c r="E13">
        <v>150</v>
      </c>
      <c r="F13">
        <v>175</v>
      </c>
      <c r="G13">
        <v>200</v>
      </c>
      <c r="H13">
        <v>225</v>
      </c>
      <c r="I13">
        <v>250</v>
      </c>
      <c r="J13">
        <v>275</v>
      </c>
      <c r="K13">
        <v>300</v>
      </c>
      <c r="L13">
        <v>300</v>
      </c>
      <c r="M13">
        <v>300</v>
      </c>
      <c r="N13">
        <v>300</v>
      </c>
      <c r="O13">
        <v>300</v>
      </c>
      <c r="P13">
        <v>300</v>
      </c>
      <c r="Q13">
        <v>300</v>
      </c>
      <c r="R13">
        <v>300</v>
      </c>
      <c r="S13">
        <v>300</v>
      </c>
      <c r="T13">
        <v>300</v>
      </c>
      <c r="U13">
        <v>300</v>
      </c>
      <c r="V13" t="s">
        <v>88</v>
      </c>
    </row>
    <row r="14" spans="1:22" x14ac:dyDescent="0.25">
      <c r="A14" t="s">
        <v>81</v>
      </c>
      <c r="B14">
        <v>100</v>
      </c>
      <c r="C14">
        <v>100</v>
      </c>
      <c r="D14">
        <v>100</v>
      </c>
      <c r="E14">
        <v>125</v>
      </c>
      <c r="F14">
        <v>150</v>
      </c>
      <c r="G14">
        <v>175</v>
      </c>
      <c r="H14">
        <v>200</v>
      </c>
      <c r="I14">
        <v>225</v>
      </c>
      <c r="J14">
        <v>250</v>
      </c>
      <c r="K14">
        <v>275</v>
      </c>
      <c r="L14">
        <v>300</v>
      </c>
      <c r="M14">
        <v>300</v>
      </c>
      <c r="N14">
        <v>300</v>
      </c>
      <c r="O14">
        <v>300</v>
      </c>
      <c r="P14">
        <v>300</v>
      </c>
      <c r="Q14">
        <v>300</v>
      </c>
      <c r="R14">
        <v>300</v>
      </c>
      <c r="S14">
        <v>300</v>
      </c>
      <c r="T14">
        <v>300</v>
      </c>
      <c r="U14">
        <v>300</v>
      </c>
      <c r="V14" t="s">
        <v>122</v>
      </c>
    </row>
    <row r="15" spans="1:22" x14ac:dyDescent="0.25">
      <c r="A15" t="s">
        <v>82</v>
      </c>
      <c r="B15">
        <v>100</v>
      </c>
      <c r="C15">
        <v>100</v>
      </c>
      <c r="D15">
        <v>100</v>
      </c>
      <c r="E15">
        <v>125</v>
      </c>
      <c r="F15">
        <v>150</v>
      </c>
      <c r="G15">
        <v>175</v>
      </c>
      <c r="H15">
        <v>200</v>
      </c>
      <c r="I15">
        <v>225</v>
      </c>
      <c r="J15">
        <v>250</v>
      </c>
      <c r="K15">
        <v>275</v>
      </c>
      <c r="L15">
        <v>300</v>
      </c>
      <c r="M15">
        <v>300</v>
      </c>
      <c r="N15">
        <v>300</v>
      </c>
      <c r="O15">
        <v>300</v>
      </c>
      <c r="P15">
        <v>300</v>
      </c>
      <c r="Q15">
        <v>300</v>
      </c>
      <c r="R15">
        <v>300</v>
      </c>
      <c r="S15">
        <v>300</v>
      </c>
      <c r="T15">
        <v>300</v>
      </c>
      <c r="U15">
        <v>300</v>
      </c>
      <c r="V15" t="s">
        <v>122</v>
      </c>
    </row>
    <row r="16" spans="1:22" x14ac:dyDescent="0.25">
      <c r="A16" t="s">
        <v>83</v>
      </c>
      <c r="B16">
        <v>100</v>
      </c>
      <c r="C16">
        <v>100</v>
      </c>
      <c r="D16">
        <v>100</v>
      </c>
      <c r="E16">
        <v>125</v>
      </c>
      <c r="F16">
        <v>150</v>
      </c>
      <c r="G16">
        <v>175</v>
      </c>
      <c r="H16">
        <v>200</v>
      </c>
      <c r="I16">
        <v>225</v>
      </c>
      <c r="J16">
        <v>250</v>
      </c>
      <c r="K16">
        <v>275</v>
      </c>
      <c r="L16">
        <v>300</v>
      </c>
      <c r="M16">
        <v>300</v>
      </c>
      <c r="N16">
        <v>300</v>
      </c>
      <c r="O16">
        <v>300</v>
      </c>
      <c r="P16">
        <v>300</v>
      </c>
      <c r="Q16">
        <v>300</v>
      </c>
      <c r="R16">
        <v>300</v>
      </c>
      <c r="S16">
        <v>300</v>
      </c>
      <c r="T16">
        <v>300</v>
      </c>
      <c r="U16">
        <v>300</v>
      </c>
      <c r="V16" t="s">
        <v>122</v>
      </c>
    </row>
    <row r="17" spans="1:22" x14ac:dyDescent="0.25">
      <c r="A17" t="s">
        <v>84</v>
      </c>
      <c r="B17">
        <v>100</v>
      </c>
      <c r="C17">
        <v>125</v>
      </c>
      <c r="D17">
        <v>150</v>
      </c>
      <c r="E17">
        <v>175</v>
      </c>
      <c r="F17">
        <v>200</v>
      </c>
      <c r="G17">
        <v>225</v>
      </c>
      <c r="H17">
        <v>250</v>
      </c>
      <c r="I17">
        <v>275</v>
      </c>
      <c r="J17">
        <v>300</v>
      </c>
      <c r="K17">
        <v>300</v>
      </c>
      <c r="L17">
        <v>300</v>
      </c>
      <c r="M17">
        <v>300</v>
      </c>
      <c r="N17">
        <v>300</v>
      </c>
      <c r="O17">
        <v>300</v>
      </c>
      <c r="P17">
        <v>300</v>
      </c>
      <c r="Q17">
        <v>300</v>
      </c>
      <c r="R17">
        <v>300</v>
      </c>
      <c r="S17">
        <v>300</v>
      </c>
      <c r="T17">
        <v>300</v>
      </c>
      <c r="U17">
        <v>300</v>
      </c>
      <c r="V17" t="s">
        <v>87</v>
      </c>
    </row>
    <row r="18" spans="1:22" x14ac:dyDescent="0.25">
      <c r="A18" t="s">
        <v>85</v>
      </c>
      <c r="B18">
        <v>100</v>
      </c>
      <c r="C18">
        <v>100</v>
      </c>
      <c r="D18">
        <v>125</v>
      </c>
      <c r="E18">
        <v>150</v>
      </c>
      <c r="F18">
        <v>175</v>
      </c>
      <c r="G18">
        <v>200</v>
      </c>
      <c r="H18">
        <v>225</v>
      </c>
      <c r="I18">
        <v>250</v>
      </c>
      <c r="J18">
        <v>275</v>
      </c>
      <c r="K18">
        <v>300</v>
      </c>
      <c r="L18">
        <v>300</v>
      </c>
      <c r="M18">
        <v>300</v>
      </c>
      <c r="N18">
        <v>300</v>
      </c>
      <c r="O18">
        <v>300</v>
      </c>
      <c r="P18">
        <v>300</v>
      </c>
      <c r="Q18">
        <v>300</v>
      </c>
      <c r="R18">
        <v>300</v>
      </c>
      <c r="S18">
        <v>300</v>
      </c>
      <c r="T18">
        <v>300</v>
      </c>
      <c r="U18">
        <v>300</v>
      </c>
      <c r="V18" t="s">
        <v>89</v>
      </c>
    </row>
  </sheetData>
  <conditionalFormatting sqref="B9:D13 K7:U8 B17:C17 K17:U17 E12:V13 B18:U18 B7:C8 B14:U16 B4:U6 B9:U11">
    <cfRule type="colorScale" priority="6">
      <colorScale>
        <cfvo type="min"/>
        <cfvo type="max"/>
        <color rgb="FFFCFCFF"/>
        <color rgb="FF63BE7B"/>
      </colorScale>
    </cfRule>
  </conditionalFormatting>
  <conditionalFormatting sqref="D7:J7">
    <cfRule type="colorScale" priority="4">
      <colorScale>
        <cfvo type="min"/>
        <cfvo type="max"/>
        <color rgb="FFFCFCFF"/>
        <color rgb="FF63BE7B"/>
      </colorScale>
    </cfRule>
  </conditionalFormatting>
  <conditionalFormatting sqref="D8:J8">
    <cfRule type="colorScale" priority="3">
      <colorScale>
        <cfvo type="min"/>
        <cfvo type="max"/>
        <color rgb="FFFCFCFF"/>
        <color rgb="FF63BE7B"/>
      </colorScale>
    </cfRule>
  </conditionalFormatting>
  <conditionalFormatting sqref="D17:J17">
    <cfRule type="colorScale" priority="2">
      <colorScale>
        <cfvo type="min"/>
        <cfvo type="max"/>
        <color rgb="FFFCFCFF"/>
        <color rgb="FF63BE7B"/>
      </colorScale>
    </cfRule>
  </conditionalFormatting>
  <conditionalFormatting sqref="B4:U1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4F8C-3685-46ED-B779-325BC97B326D}">
  <dimension ref="A1:S28"/>
  <sheetViews>
    <sheetView tabSelected="1" workbookViewId="0">
      <selection activeCell="O27" sqref="O27"/>
    </sheetView>
  </sheetViews>
  <sheetFormatPr defaultRowHeight="15" x14ac:dyDescent="0.25"/>
  <cols>
    <col min="1" max="1" width="10.85546875" bestFit="1" customWidth="1"/>
    <col min="4" max="4" width="10.5703125" bestFit="1" customWidth="1"/>
  </cols>
  <sheetData>
    <row r="1" spans="2:19" x14ac:dyDescent="0.25">
      <c r="C1" t="s">
        <v>131</v>
      </c>
      <c r="D1" t="s">
        <v>130</v>
      </c>
      <c r="E1" t="s">
        <v>129</v>
      </c>
    </row>
    <row r="2" spans="2:19" x14ac:dyDescent="0.25">
      <c r="B2">
        <v>2015</v>
      </c>
      <c r="C2" s="7">
        <v>35882.725448643403</v>
      </c>
      <c r="D2" s="7">
        <v>51750.645858661403</v>
      </c>
      <c r="E2" s="7">
        <v>71103.838106582902</v>
      </c>
    </row>
    <row r="3" spans="2:19" x14ac:dyDescent="0.25">
      <c r="B3">
        <v>2020</v>
      </c>
      <c r="C3" s="7">
        <v>30660.045874712301</v>
      </c>
      <c r="D3" s="7">
        <v>39849.4303836256</v>
      </c>
      <c r="E3" s="7">
        <v>50288.185510951698</v>
      </c>
    </row>
    <row r="4" spans="2:19" x14ac:dyDescent="0.25">
      <c r="B4">
        <v>2030</v>
      </c>
      <c r="C4" s="7">
        <v>27513.7804243262</v>
      </c>
      <c r="D4" s="7">
        <v>32944.596712152001</v>
      </c>
      <c r="E4" s="7">
        <v>38740.615335621696</v>
      </c>
    </row>
    <row r="5" spans="2:19" x14ac:dyDescent="0.25">
      <c r="B5">
        <v>2040</v>
      </c>
      <c r="C5" s="7">
        <v>26697.8536870965</v>
      </c>
      <c r="D5" s="7">
        <v>30809.957140880801</v>
      </c>
      <c r="E5" s="7">
        <v>35188.3860672831</v>
      </c>
    </row>
    <row r="6" spans="2:19" x14ac:dyDescent="0.25">
      <c r="B6">
        <v>2050</v>
      </c>
      <c r="C6" s="7">
        <v>26317.682238237499</v>
      </c>
      <c r="D6" s="7">
        <v>29798.441328774901</v>
      </c>
      <c r="E6" s="7">
        <v>33501.645844368402</v>
      </c>
    </row>
    <row r="8" spans="2:19" x14ac:dyDescent="0.25">
      <c r="C8" s="7">
        <v>100</v>
      </c>
      <c r="D8" s="8">
        <f>AVERAGE(C8,E8)</f>
        <v>112.5</v>
      </c>
      <c r="E8" s="7">
        <v>125</v>
      </c>
      <c r="F8" s="8">
        <f>AVERAGE(E8,G8)</f>
        <v>137.5</v>
      </c>
      <c r="G8" s="7">
        <v>150</v>
      </c>
      <c r="H8" s="8">
        <f>AVERAGE(G8,I8)</f>
        <v>162.5</v>
      </c>
      <c r="I8" s="7">
        <v>175</v>
      </c>
      <c r="J8" s="8">
        <f>AVERAGE(I8,K8)</f>
        <v>187.5</v>
      </c>
      <c r="K8" s="7">
        <v>200</v>
      </c>
      <c r="L8" s="8">
        <f>AVERAGE(K8,M8)</f>
        <v>212.5</v>
      </c>
      <c r="M8" s="7">
        <v>225</v>
      </c>
      <c r="N8" s="8">
        <f>AVERAGE(M8,O8)</f>
        <v>237.5</v>
      </c>
      <c r="O8" s="7">
        <v>250</v>
      </c>
      <c r="P8" s="8">
        <f>AVERAGE(O8,Q8)</f>
        <v>262.5</v>
      </c>
      <c r="Q8" s="7">
        <v>275</v>
      </c>
      <c r="R8" s="8">
        <f>AVERAGE(Q8,S8)</f>
        <v>287.5</v>
      </c>
      <c r="S8" s="7">
        <v>300</v>
      </c>
    </row>
    <row r="9" spans="2:19" x14ac:dyDescent="0.25">
      <c r="B9" s="10">
        <v>2015</v>
      </c>
      <c r="C9" s="8">
        <f>C2</f>
        <v>35882.725448643403</v>
      </c>
      <c r="D9" s="8">
        <f>AVERAGE(C9,E9)</f>
        <v>37866.215499895654</v>
      </c>
      <c r="E9" s="8">
        <f>AVERAGE(C9,G9)</f>
        <v>39849.705551147897</v>
      </c>
      <c r="F9" s="8">
        <f>AVERAGE(E9,G9)</f>
        <v>41833.195602400148</v>
      </c>
      <c r="G9" s="8">
        <f>AVERAGE(C9,K9)</f>
        <v>43816.685653652399</v>
      </c>
      <c r="H9" s="8">
        <f>AVERAGE(G9,I9)</f>
        <v>45800.17570490465</v>
      </c>
      <c r="I9" s="8">
        <f>AVERAGE(G9,K9)</f>
        <v>47783.665756156901</v>
      </c>
      <c r="J9" s="8">
        <f>AVERAGE(I9,K9)</f>
        <v>49767.155807409152</v>
      </c>
      <c r="K9" s="8">
        <f>D2</f>
        <v>51750.645858661403</v>
      </c>
      <c r="L9" s="8">
        <f>AVERAGE(K9,M9)</f>
        <v>54169.794889651588</v>
      </c>
      <c r="M9" s="8">
        <f>AVERAGE(K9,O9)</f>
        <v>56588.943920641774</v>
      </c>
      <c r="N9" s="8">
        <f>AVERAGE(M9,O9)</f>
        <v>59008.092951631959</v>
      </c>
      <c r="O9" s="8">
        <f>AVERAGE(K9,S9)</f>
        <v>61427.241982622152</v>
      </c>
      <c r="P9" s="8">
        <f>AVERAGE(O9,Q9)</f>
        <v>63846.391013612345</v>
      </c>
      <c r="Q9" s="8">
        <f>AVERAGE(O9,S9)</f>
        <v>66265.540044602531</v>
      </c>
      <c r="R9" s="8">
        <f>AVERAGE(Q9,S9)</f>
        <v>68684.689075592716</v>
      </c>
      <c r="S9" s="8">
        <f>E2</f>
        <v>71103.838106582902</v>
      </c>
    </row>
    <row r="10" spans="2:19" x14ac:dyDescent="0.25">
      <c r="B10" s="10">
        <v>2020</v>
      </c>
      <c r="C10" s="8">
        <f>C3</f>
        <v>30660.045874712301</v>
      </c>
      <c r="D10" s="8">
        <f>AVERAGE(C10,E10)</f>
        <v>31808.718938326463</v>
      </c>
      <c r="E10" s="8">
        <f>AVERAGE(C10,G10)</f>
        <v>32957.392001940629</v>
      </c>
      <c r="F10" s="8">
        <f>AVERAGE(E10,G10)</f>
        <v>34106.065065554794</v>
      </c>
      <c r="G10" s="8">
        <f>AVERAGE(C10,K10)</f>
        <v>35254.738129168953</v>
      </c>
      <c r="H10" s="8">
        <f>AVERAGE(G10,I10)</f>
        <v>36403.411192783111</v>
      </c>
      <c r="I10" s="8">
        <f>AVERAGE(G10,K10)</f>
        <v>37552.084256397276</v>
      </c>
      <c r="J10" s="8">
        <f>AVERAGE(I10,K10)</f>
        <v>38700.757320011442</v>
      </c>
      <c r="K10" s="8">
        <f>D3</f>
        <v>39849.4303836256</v>
      </c>
      <c r="L10" s="8">
        <f>AVERAGE(K10,M10)</f>
        <v>41154.274774541365</v>
      </c>
      <c r="M10" s="8">
        <f>AVERAGE(K10,O10)</f>
        <v>42459.119165457123</v>
      </c>
      <c r="N10" s="8">
        <f>AVERAGE(M10,O10)</f>
        <v>43763.963556372881</v>
      </c>
      <c r="O10" s="8">
        <f>AVERAGE(K10,S10)</f>
        <v>45068.807947288646</v>
      </c>
      <c r="P10" s="8">
        <f>AVERAGE(O10,Q10)</f>
        <v>46373.652338204411</v>
      </c>
      <c r="Q10" s="8">
        <f>AVERAGE(O10,S10)</f>
        <v>47678.496729120176</v>
      </c>
      <c r="R10" s="8">
        <f>AVERAGE(Q10,S10)</f>
        <v>48983.341120035941</v>
      </c>
      <c r="S10" s="8">
        <f>E3</f>
        <v>50288.185510951698</v>
      </c>
    </row>
    <row r="11" spans="2:19" x14ac:dyDescent="0.25">
      <c r="B11" s="10">
        <v>2025</v>
      </c>
      <c r="C11" s="8">
        <f>AVERAGE(C10,C12)</f>
        <v>29086.913149519249</v>
      </c>
      <c r="D11" s="8">
        <f>AVERAGE(C11,E11)</f>
        <v>30000.675699315441</v>
      </c>
      <c r="E11" s="8">
        <f>AVERAGE(C11,G11)</f>
        <v>30914.438249111634</v>
      </c>
      <c r="F11" s="8">
        <f>AVERAGE(E11,G11)</f>
        <v>31828.200798907827</v>
      </c>
      <c r="G11" s="8">
        <f>AVERAGE(C11,K11)</f>
        <v>32741.963348704023</v>
      </c>
      <c r="H11" s="8">
        <f>AVERAGE(G11,I11)</f>
        <v>33655.725898500219</v>
      </c>
      <c r="I11" s="8">
        <f>AVERAGE(G11,K11)</f>
        <v>34569.488448296412</v>
      </c>
      <c r="J11" s="8">
        <f>AVERAGE(I11,K11)</f>
        <v>35483.250998092604</v>
      </c>
      <c r="K11" s="8">
        <f>AVERAGE(K10,K12)</f>
        <v>36397.013547888797</v>
      </c>
      <c r="L11" s="8">
        <f>AVERAGE(K11,M11)</f>
        <v>37411.686907313531</v>
      </c>
      <c r="M11" s="8">
        <f>AVERAGE(K11,O11)</f>
        <v>38426.360266738273</v>
      </c>
      <c r="N11" s="8">
        <f>AVERAGE(M11,O11)</f>
        <v>39441.033626163015</v>
      </c>
      <c r="O11" s="8">
        <f>AVERAGE(K11,S11)</f>
        <v>40455.706985587749</v>
      </c>
      <c r="P11" s="8">
        <f>AVERAGE(O11,Q11)</f>
        <v>41470.380345012483</v>
      </c>
      <c r="Q11" s="8">
        <f>AVERAGE(O11,S11)</f>
        <v>42485.053704437225</v>
      </c>
      <c r="R11" s="8">
        <f>AVERAGE(Q11,S11)</f>
        <v>43499.727063861967</v>
      </c>
      <c r="S11" s="8">
        <f>AVERAGE(S10,S12)</f>
        <v>44514.400423286701</v>
      </c>
    </row>
    <row r="12" spans="2:19" x14ac:dyDescent="0.25">
      <c r="B12" s="10">
        <v>2030</v>
      </c>
      <c r="C12" s="8">
        <f>C4</f>
        <v>27513.7804243262</v>
      </c>
      <c r="D12" s="8">
        <f>AVERAGE(C12,E12)</f>
        <v>28192.632460304427</v>
      </c>
      <c r="E12" s="8">
        <f>AVERAGE(C12,G12)</f>
        <v>28871.48449628265</v>
      </c>
      <c r="F12" s="8">
        <f>AVERAGE(E12,G12)</f>
        <v>29550.336532260873</v>
      </c>
      <c r="G12" s="8">
        <f>AVERAGE(C12,K12)</f>
        <v>30229.1885682391</v>
      </c>
      <c r="H12" s="8">
        <f>AVERAGE(G12,I12)</f>
        <v>30908.040604217327</v>
      </c>
      <c r="I12" s="8">
        <f>AVERAGE(G12,K12)</f>
        <v>31586.89264019555</v>
      </c>
      <c r="J12" s="8">
        <f>AVERAGE(I12,K12)</f>
        <v>32265.744676173774</v>
      </c>
      <c r="K12" s="8">
        <f>D4</f>
        <v>32944.596712152001</v>
      </c>
      <c r="L12" s="8">
        <f>AVERAGE(K12,M12)</f>
        <v>33669.099040085712</v>
      </c>
      <c r="M12" s="8">
        <f>AVERAGE(K12,O12)</f>
        <v>34393.60136801943</v>
      </c>
      <c r="N12" s="8">
        <f>AVERAGE(M12,O12)</f>
        <v>35118.103695953141</v>
      </c>
      <c r="O12" s="8">
        <f>AVERAGE(K12,S12)</f>
        <v>35842.606023886852</v>
      </c>
      <c r="P12" s="8">
        <f>AVERAGE(O12,Q12)</f>
        <v>36567.108351820563</v>
      </c>
      <c r="Q12" s="8">
        <f>AVERAGE(O12,S12)</f>
        <v>37291.610679754274</v>
      </c>
      <c r="R12" s="8">
        <f>AVERAGE(Q12,S12)</f>
        <v>38016.113007687985</v>
      </c>
      <c r="S12" s="8">
        <f>E4</f>
        <v>38740.615335621696</v>
      </c>
    </row>
    <row r="13" spans="2:19" x14ac:dyDescent="0.25">
      <c r="B13" s="9">
        <v>2035</v>
      </c>
      <c r="C13" s="8">
        <f>AVERAGE(C12,C14)</f>
        <v>27105.817055711348</v>
      </c>
      <c r="D13" s="8">
        <f>AVERAGE(C13,E13)</f>
        <v>27702.249539561981</v>
      </c>
      <c r="E13" s="8">
        <f>AVERAGE(C13,G13)</f>
        <v>28298.682023412613</v>
      </c>
      <c r="F13" s="8">
        <f>AVERAGE(E13,G13)</f>
        <v>28895.114507263243</v>
      </c>
      <c r="G13" s="8">
        <f>AVERAGE(C13,K13)</f>
        <v>29491.546991113875</v>
      </c>
      <c r="H13" s="8">
        <f>AVERAGE(G13,I13)</f>
        <v>30087.979474964508</v>
      </c>
      <c r="I13" s="8">
        <f>AVERAGE(G13,K13)</f>
        <v>30684.411958815137</v>
      </c>
      <c r="J13" s="8">
        <f>AVERAGE(I13,K13)</f>
        <v>31280.84444266577</v>
      </c>
      <c r="K13" s="8">
        <f>AVERAGE(K12,K14)</f>
        <v>31877.276926516402</v>
      </c>
      <c r="L13" s="8">
        <f>AVERAGE(K13,M13)</f>
        <v>32513.179898383405</v>
      </c>
      <c r="M13" s="8">
        <f>AVERAGE(K13,O13)</f>
        <v>33149.082870250408</v>
      </c>
      <c r="N13" s="8">
        <f>AVERAGE(M13,O13)</f>
        <v>33784.985842117407</v>
      </c>
      <c r="O13" s="8">
        <f>AVERAGE(K13,S13)</f>
        <v>34420.888813984406</v>
      </c>
      <c r="P13" s="8">
        <f>AVERAGE(O13,Q13)</f>
        <v>35056.791785851405</v>
      </c>
      <c r="Q13" s="8">
        <f>AVERAGE(O13,S13)</f>
        <v>35692.694757718404</v>
      </c>
      <c r="R13" s="8">
        <f>AVERAGE(Q13,S13)</f>
        <v>36328.597729585403</v>
      </c>
      <c r="S13" s="8">
        <f>AVERAGE(S12,S14)</f>
        <v>36964.500701452402</v>
      </c>
    </row>
    <row r="14" spans="2:19" x14ac:dyDescent="0.25">
      <c r="B14" s="9">
        <v>2040</v>
      </c>
      <c r="C14" s="8">
        <f>C5</f>
        <v>26697.8536870965</v>
      </c>
      <c r="D14" s="8">
        <f>AVERAGE(C14,E14)</f>
        <v>27211.866618819535</v>
      </c>
      <c r="E14" s="8">
        <f>AVERAGE(C14,G14)</f>
        <v>27725.879550542573</v>
      </c>
      <c r="F14" s="8">
        <f>AVERAGE(E14,G14)</f>
        <v>28239.892482265612</v>
      </c>
      <c r="G14" s="8">
        <f>AVERAGE(C14,K14)</f>
        <v>28753.90541398865</v>
      </c>
      <c r="H14" s="8">
        <f>AVERAGE(G14,I14)</f>
        <v>29267.918345711689</v>
      </c>
      <c r="I14" s="8">
        <f>AVERAGE(G14,K14)</f>
        <v>29781.931277434727</v>
      </c>
      <c r="J14" s="8">
        <f>AVERAGE(I14,K14)</f>
        <v>30295.944209157766</v>
      </c>
      <c r="K14" s="8">
        <f>D5</f>
        <v>30809.957140880801</v>
      </c>
      <c r="L14" s="8">
        <f>AVERAGE(K14,M14)</f>
        <v>31357.260756681091</v>
      </c>
      <c r="M14" s="8">
        <f>AVERAGE(K14,O14)</f>
        <v>31904.564372481378</v>
      </c>
      <c r="N14" s="8">
        <f>AVERAGE(M14,O14)</f>
        <v>32451.867988281665</v>
      </c>
      <c r="O14" s="8">
        <f>AVERAGE(K14,S14)</f>
        <v>32999.171604081952</v>
      </c>
      <c r="P14" s="8">
        <f>AVERAGE(O14,Q14)</f>
        <v>33546.475219882239</v>
      </c>
      <c r="Q14" s="8">
        <f>AVERAGE(O14,S14)</f>
        <v>34093.778835682526</v>
      </c>
      <c r="R14" s="8">
        <f>AVERAGE(Q14,S14)</f>
        <v>34641.082451482813</v>
      </c>
      <c r="S14" s="8">
        <f>E5</f>
        <v>35188.3860672831</v>
      </c>
    </row>
    <row r="15" spans="2:19" x14ac:dyDescent="0.25">
      <c r="B15" s="9">
        <v>2045</v>
      </c>
      <c r="C15" s="8">
        <f>AVERAGE(C14,C16)</f>
        <v>26507.767962667</v>
      </c>
      <c r="D15" s="8">
        <f>AVERAGE(C15,E15)</f>
        <v>26982.321871687105</v>
      </c>
      <c r="E15" s="8">
        <f>AVERAGE(C15,G15)</f>
        <v>27456.875780707211</v>
      </c>
      <c r="F15" s="8">
        <f>AVERAGE(E15,G15)</f>
        <v>27931.429689727316</v>
      </c>
      <c r="G15" s="8">
        <f>AVERAGE(C15,K15)</f>
        <v>28405.983598747425</v>
      </c>
      <c r="H15" s="8">
        <f>AVERAGE(G15,I15)</f>
        <v>28880.537507767534</v>
      </c>
      <c r="I15" s="8">
        <f>AVERAGE(G15,K15)</f>
        <v>29355.09141678764</v>
      </c>
      <c r="J15" s="8">
        <f>AVERAGE(I15,K15)</f>
        <v>29829.645325807745</v>
      </c>
      <c r="K15" s="8">
        <f>AVERAGE(K14,K16)</f>
        <v>30304.199234827851</v>
      </c>
      <c r="L15" s="8">
        <f>AVERAGE(K15,M15)</f>
        <v>30809.30132495259</v>
      </c>
      <c r="M15" s="8">
        <f>AVERAGE(K15,O15)</f>
        <v>31314.403415077326</v>
      </c>
      <c r="N15" s="8">
        <f>AVERAGE(M15,O15)</f>
        <v>31819.505505202062</v>
      </c>
      <c r="O15" s="8">
        <f>AVERAGE(K15,S15)</f>
        <v>32324.607595326801</v>
      </c>
      <c r="P15" s="8">
        <f>AVERAGE(O15,Q15)</f>
        <v>32829.70968545154</v>
      </c>
      <c r="Q15" s="8">
        <f>AVERAGE(O15,S15)</f>
        <v>33334.81177557628</v>
      </c>
      <c r="R15" s="8">
        <f>AVERAGE(Q15,S15)</f>
        <v>33839.913865701019</v>
      </c>
      <c r="S15" s="8">
        <f>AVERAGE(S14,S16)</f>
        <v>34345.015955825751</v>
      </c>
    </row>
    <row r="16" spans="2:19" x14ac:dyDescent="0.25">
      <c r="B16" s="9">
        <v>2050</v>
      </c>
      <c r="C16" s="8">
        <f>C6</f>
        <v>26317.682238237499</v>
      </c>
      <c r="D16" s="8">
        <f>AVERAGE(C16,E16)</f>
        <v>26752.777124554676</v>
      </c>
      <c r="E16" s="8">
        <f>AVERAGE(C16,G16)</f>
        <v>27187.872010871848</v>
      </c>
      <c r="F16" s="8">
        <f>AVERAGE(E16,G16)</f>
        <v>27622.966897189024</v>
      </c>
      <c r="G16" s="8">
        <f>AVERAGE(C16,K16)</f>
        <v>28058.0617835062</v>
      </c>
      <c r="H16" s="8">
        <f>AVERAGE(G16,I16)</f>
        <v>28493.156669823376</v>
      </c>
      <c r="I16" s="8">
        <f>AVERAGE(G16,K16)</f>
        <v>28928.251556140553</v>
      </c>
      <c r="J16" s="8">
        <f>AVERAGE(I16,K16)</f>
        <v>29363.346442457725</v>
      </c>
      <c r="K16" s="8">
        <f>D6</f>
        <v>29798.441328774901</v>
      </c>
      <c r="L16" s="8">
        <f>AVERAGE(K16,M16)</f>
        <v>30261.341893224089</v>
      </c>
      <c r="M16" s="8">
        <f>AVERAGE(K16,O16)</f>
        <v>30724.242457673274</v>
      </c>
      <c r="N16" s="8">
        <f>AVERAGE(M16,O16)</f>
        <v>31187.143022122462</v>
      </c>
      <c r="O16" s="8">
        <f>AVERAGE(K16,S16)</f>
        <v>31650.04358657165</v>
      </c>
      <c r="P16" s="8">
        <f>AVERAGE(O16,Q16)</f>
        <v>32112.944151020838</v>
      </c>
      <c r="Q16" s="8">
        <f>AVERAGE(O16,S16)</f>
        <v>32575.844715470026</v>
      </c>
      <c r="R16" s="8">
        <f>AVERAGE(Q16,S16)</f>
        <v>33038.745279919211</v>
      </c>
      <c r="S16" s="8">
        <f>E6</f>
        <v>33501.645844368402</v>
      </c>
    </row>
    <row r="17" spans="1:18" x14ac:dyDescent="0.25">
      <c r="B17" s="9"/>
      <c r="D17" s="8"/>
      <c r="E17" s="8"/>
    </row>
    <row r="18" spans="1:18" x14ac:dyDescent="0.25">
      <c r="A18" t="s">
        <v>128</v>
      </c>
      <c r="B18">
        <v>2010</v>
      </c>
      <c r="C18">
        <v>2015</v>
      </c>
      <c r="D18">
        <v>2020</v>
      </c>
      <c r="E18">
        <v>2025</v>
      </c>
      <c r="F18">
        <v>2030</v>
      </c>
      <c r="G18">
        <v>2035</v>
      </c>
      <c r="H18">
        <v>2040</v>
      </c>
      <c r="I18">
        <v>2045</v>
      </c>
      <c r="J18">
        <v>2050</v>
      </c>
    </row>
    <row r="19" spans="1:18" x14ac:dyDescent="0.25">
      <c r="A19" t="s">
        <v>16</v>
      </c>
      <c r="B19">
        <v>100</v>
      </c>
      <c r="C19" s="7">
        <v>125</v>
      </c>
      <c r="D19">
        <v>150</v>
      </c>
      <c r="E19">
        <v>175</v>
      </c>
      <c r="F19">
        <v>200</v>
      </c>
      <c r="G19">
        <v>225</v>
      </c>
      <c r="H19">
        <v>250</v>
      </c>
      <c r="I19">
        <v>275</v>
      </c>
      <c r="J19">
        <v>300</v>
      </c>
    </row>
    <row r="20" spans="1:18" x14ac:dyDescent="0.25">
      <c r="A20" t="s">
        <v>127</v>
      </c>
      <c r="C20" s="7">
        <f>E9</f>
        <v>39849.705551147897</v>
      </c>
      <c r="D20" s="8">
        <f>G10</f>
        <v>35254.738129168953</v>
      </c>
      <c r="E20" s="8">
        <f>I11</f>
        <v>34569.488448296412</v>
      </c>
      <c r="F20" s="8">
        <f>K12</f>
        <v>32944.596712152001</v>
      </c>
      <c r="G20" s="8">
        <f>M13</f>
        <v>33149.082870250408</v>
      </c>
      <c r="H20" s="8">
        <f>O14</f>
        <v>32999.171604081952</v>
      </c>
      <c r="I20" s="8">
        <f>Q15</f>
        <v>33334.81177557628</v>
      </c>
      <c r="J20" s="8">
        <f>S16</f>
        <v>33501.645844368402</v>
      </c>
    </row>
    <row r="22" spans="1:18" x14ac:dyDescent="0.25">
      <c r="A22" t="s">
        <v>128</v>
      </c>
      <c r="B22">
        <v>2010</v>
      </c>
      <c r="C22">
        <v>2015</v>
      </c>
      <c r="D22">
        <v>2020</v>
      </c>
      <c r="E22">
        <v>2025</v>
      </c>
      <c r="F22">
        <v>2030</v>
      </c>
      <c r="G22">
        <v>2035</v>
      </c>
      <c r="H22">
        <v>2040</v>
      </c>
      <c r="I22">
        <v>2045</v>
      </c>
      <c r="J22">
        <v>2050</v>
      </c>
    </row>
    <row r="23" spans="1:18" x14ac:dyDescent="0.25">
      <c r="A23" t="s">
        <v>16</v>
      </c>
      <c r="B23" s="7">
        <v>100</v>
      </c>
      <c r="C23" s="8">
        <f>AVERAGE(B23,D23)</f>
        <v>112.5</v>
      </c>
      <c r="D23" s="7">
        <v>125</v>
      </c>
      <c r="E23" s="8">
        <f>AVERAGE(D23,F23)</f>
        <v>137.5</v>
      </c>
      <c r="F23" s="7">
        <v>150</v>
      </c>
      <c r="G23" s="8">
        <f>AVERAGE(F23,H23)</f>
        <v>162.5</v>
      </c>
      <c r="H23" s="7">
        <v>175</v>
      </c>
      <c r="I23" s="8">
        <f>AVERAGE(H23,J23)</f>
        <v>187.5</v>
      </c>
      <c r="J23" s="7">
        <v>200</v>
      </c>
      <c r="K23" s="8"/>
      <c r="L23" s="7"/>
      <c r="M23" s="8"/>
      <c r="N23" s="7"/>
      <c r="O23" s="8"/>
      <c r="P23" s="7"/>
      <c r="Q23" s="8"/>
      <c r="R23" s="7"/>
    </row>
    <row r="24" spans="1:18" x14ac:dyDescent="0.25">
      <c r="A24" t="s">
        <v>127</v>
      </c>
      <c r="B24" s="7"/>
      <c r="C24" s="8">
        <f>D9</f>
        <v>37866.215499895654</v>
      </c>
      <c r="D24" s="8">
        <f>E10</f>
        <v>32957.392001940629</v>
      </c>
      <c r="E24" s="8">
        <f>F11</f>
        <v>31828.200798907827</v>
      </c>
      <c r="F24" s="8">
        <f>G12</f>
        <v>30229.1885682391</v>
      </c>
      <c r="G24" s="8">
        <f>H13</f>
        <v>30087.979474964508</v>
      </c>
      <c r="H24" s="8">
        <f>I14</f>
        <v>29781.931277434727</v>
      </c>
      <c r="I24" s="8">
        <f>J15</f>
        <v>29829.645325807745</v>
      </c>
      <c r="J24" s="8">
        <f>K16</f>
        <v>29798.441328774901</v>
      </c>
    </row>
    <row r="25" spans="1:18" x14ac:dyDescent="0.25">
      <c r="B25" s="7"/>
    </row>
    <row r="26" spans="1:18" x14ac:dyDescent="0.25">
      <c r="B26" s="7"/>
    </row>
    <row r="27" spans="1:18" x14ac:dyDescent="0.25">
      <c r="B27" s="7"/>
    </row>
    <row r="28" spans="1:18" x14ac:dyDescent="0.25">
      <c r="B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veh_km_yr</vt:lpstr>
      <vt:lpstr>Europe</vt:lpstr>
      <vt:lpstr>US</vt:lpstr>
      <vt:lpstr>China</vt:lpstr>
      <vt:lpstr>Japan</vt:lpstr>
      <vt:lpstr>UCD_regions</vt:lpstr>
      <vt:lpstr>Range increase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Yarlagadda, Brinda N</dc:creator>
  <cp:lastModifiedBy>Yarlagadda, Brinda N</cp:lastModifiedBy>
  <dcterms:created xsi:type="dcterms:W3CDTF">2019-07-11T17:19:55Z</dcterms:created>
  <dcterms:modified xsi:type="dcterms:W3CDTF">2019-07-17T17:20:18Z</dcterms:modified>
</cp:coreProperties>
</file>