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keeffe\1D\Field studies\Methane tracer study\"/>
    </mc:Choice>
  </mc:AlternateContent>
  <bookViews>
    <workbookView xWindow="0" yWindow="0" windowWidth="20490" windowHeight="7620" firstSheet="1" activeTab="1"/>
  </bookViews>
  <sheets>
    <sheet name="Chart1" sheetId="2" r:id="rId1"/>
    <sheet name="Sheet1" sheetId="1" r:id="rId2"/>
    <sheet name="Chart2" sheetId="4" r:id="rId3"/>
    <sheet name="Sheet2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8" i="1" l="1"/>
  <c r="P19" i="1"/>
  <c r="P20" i="1"/>
  <c r="P21" i="1"/>
  <c r="P22" i="1"/>
  <c r="P23" i="1"/>
  <c r="P24" i="1"/>
  <c r="P25" i="1"/>
  <c r="P26" i="1"/>
  <c r="P27" i="1"/>
  <c r="P17" i="1"/>
  <c r="F3" i="1"/>
  <c r="B12" i="1" l="1"/>
  <c r="A13" i="1"/>
  <c r="B13" i="1"/>
  <c r="D1" i="1"/>
  <c r="B23" i="1"/>
  <c r="D6" i="1"/>
  <c r="B10" i="1"/>
  <c r="C23" i="1"/>
  <c r="D7" i="1"/>
  <c r="D23" i="1"/>
  <c r="E23" i="1"/>
  <c r="F23" i="1" s="1"/>
  <c r="A24" i="1"/>
  <c r="B24" i="1"/>
  <c r="C24" i="1"/>
  <c r="D24" i="1"/>
  <c r="E24" i="1"/>
  <c r="F24" i="1" s="1"/>
  <c r="A25" i="1"/>
  <c r="B25" i="1"/>
  <c r="C25" i="1"/>
  <c r="D25" i="1"/>
  <c r="E25" i="1"/>
  <c r="F25" i="1" s="1"/>
  <c r="A26" i="1"/>
  <c r="B26" i="1"/>
  <c r="C26" i="1"/>
  <c r="D26" i="1"/>
  <c r="E26" i="1"/>
  <c r="F26" i="1" s="1"/>
  <c r="A27" i="1"/>
  <c r="B27" i="1"/>
  <c r="C27" i="1"/>
  <c r="D27" i="1"/>
  <c r="E27" i="1"/>
  <c r="F27" i="1" s="1"/>
  <c r="A28" i="1"/>
  <c r="B28" i="1"/>
  <c r="C28" i="1"/>
  <c r="D28" i="1"/>
  <c r="E28" i="1"/>
  <c r="F28" i="1" s="1"/>
  <c r="A29" i="1"/>
  <c r="B29" i="1"/>
  <c r="C29" i="1"/>
  <c r="D29" i="1"/>
  <c r="E29" i="1"/>
  <c r="F29" i="1" s="1"/>
  <c r="A30" i="1"/>
  <c r="B30" i="1"/>
  <c r="C30" i="1"/>
  <c r="D30" i="1"/>
  <c r="E30" i="1"/>
  <c r="A31" i="1"/>
  <c r="B31" i="1"/>
  <c r="C31" i="1"/>
  <c r="D31" i="1"/>
  <c r="E31" i="1"/>
  <c r="F31" i="1" s="1"/>
  <c r="A32" i="1"/>
  <c r="B32" i="1"/>
  <c r="C32" i="1"/>
  <c r="D32" i="1"/>
  <c r="E32" i="1"/>
  <c r="F32" i="1" s="1"/>
  <c r="A33" i="1"/>
  <c r="B33" i="1"/>
  <c r="C33" i="1"/>
  <c r="D33" i="1"/>
  <c r="E33" i="1"/>
  <c r="F33" i="1" s="1"/>
  <c r="A34" i="1"/>
  <c r="B34" i="1"/>
  <c r="C34" i="1"/>
  <c r="D34" i="1"/>
  <c r="E34" i="1"/>
  <c r="F34" i="1" s="1"/>
  <c r="A35" i="1"/>
  <c r="B35" i="1"/>
  <c r="C35" i="1"/>
  <c r="D35" i="1"/>
  <c r="E35" i="1"/>
  <c r="F35" i="1" s="1"/>
  <c r="B36" i="1"/>
  <c r="C36" i="1"/>
  <c r="D36" i="1"/>
  <c r="E36" i="1"/>
  <c r="F36" i="1" s="1"/>
  <c r="A37" i="1"/>
  <c r="B37" i="1"/>
  <c r="C37" i="1"/>
  <c r="D37" i="1"/>
  <c r="E37" i="1"/>
  <c r="F37" i="1" s="1"/>
  <c r="A38" i="1"/>
  <c r="B38" i="1"/>
  <c r="C38" i="1"/>
  <c r="D38" i="1"/>
  <c r="E38" i="1"/>
  <c r="F38" i="1" s="1"/>
  <c r="A39" i="1"/>
  <c r="B39" i="1"/>
  <c r="C39" i="1"/>
  <c r="D39" i="1"/>
  <c r="E39" i="1"/>
  <c r="F39" i="1" s="1"/>
  <c r="C13" i="1"/>
  <c r="D12" i="1"/>
  <c r="C12" i="1"/>
  <c r="F30" i="1"/>
  <c r="A14" i="1"/>
  <c r="A15" i="1"/>
  <c r="A16" i="1"/>
  <c r="A17" i="1"/>
  <c r="A18" i="1"/>
  <c r="A19" i="1"/>
  <c r="A20" i="1"/>
  <c r="A21" i="1"/>
  <c r="A22" i="1"/>
  <c r="D13" i="1"/>
  <c r="C9" i="1"/>
  <c r="H11" i="3"/>
  <c r="K6" i="3"/>
  <c r="J11" i="3"/>
  <c r="K7" i="3"/>
  <c r="K11" i="3"/>
  <c r="I11" i="3"/>
  <c r="L11" i="3"/>
  <c r="H12" i="3"/>
  <c r="J12" i="3"/>
  <c r="K12" i="3"/>
  <c r="I12" i="3"/>
  <c r="L12" i="3"/>
  <c r="H13" i="3"/>
  <c r="J13" i="3"/>
  <c r="K13" i="3"/>
  <c r="I13" i="3"/>
  <c r="L13" i="3"/>
  <c r="H14" i="3"/>
  <c r="J14" i="3"/>
  <c r="K14" i="3"/>
  <c r="I14" i="3"/>
  <c r="L14" i="3"/>
  <c r="H15" i="3"/>
  <c r="J15" i="3"/>
  <c r="K15" i="3"/>
  <c r="I15" i="3"/>
  <c r="L15" i="3"/>
  <c r="H16" i="3"/>
  <c r="J16" i="3"/>
  <c r="K16" i="3"/>
  <c r="I16" i="3"/>
  <c r="L16" i="3"/>
  <c r="H17" i="3"/>
  <c r="J17" i="3"/>
  <c r="K17" i="3"/>
  <c r="I17" i="3"/>
  <c r="L17" i="3"/>
  <c r="H18" i="3"/>
  <c r="J18" i="3"/>
  <c r="K18" i="3"/>
  <c r="I18" i="3"/>
  <c r="L18" i="3"/>
  <c r="H19" i="3"/>
  <c r="J19" i="3"/>
  <c r="K19" i="3"/>
  <c r="I19" i="3"/>
  <c r="L19" i="3"/>
  <c r="H20" i="3"/>
  <c r="J20" i="3"/>
  <c r="K20" i="3"/>
  <c r="I20" i="3"/>
  <c r="L20" i="3"/>
  <c r="H21" i="3"/>
  <c r="J21" i="3"/>
  <c r="K21" i="3"/>
  <c r="I21" i="3"/>
  <c r="L21" i="3"/>
  <c r="H22" i="3"/>
  <c r="J22" i="3"/>
  <c r="K22" i="3"/>
  <c r="I22" i="3"/>
  <c r="L22" i="3"/>
  <c r="H23" i="3"/>
  <c r="J23" i="3"/>
  <c r="K23" i="3"/>
  <c r="I23" i="3"/>
  <c r="L23" i="3"/>
  <c r="H24" i="3"/>
  <c r="J24" i="3"/>
  <c r="K24" i="3"/>
  <c r="I24" i="3"/>
  <c r="L24" i="3"/>
  <c r="H25" i="3"/>
  <c r="J25" i="3"/>
  <c r="K25" i="3"/>
  <c r="I25" i="3"/>
  <c r="L25" i="3"/>
  <c r="H26" i="3"/>
  <c r="J26" i="3"/>
  <c r="K26" i="3"/>
  <c r="I26" i="3"/>
  <c r="L26" i="3"/>
  <c r="J27" i="3"/>
  <c r="K27" i="3"/>
  <c r="I27" i="3"/>
  <c r="L27" i="3"/>
  <c r="H28" i="3"/>
  <c r="J28" i="3"/>
  <c r="K28" i="3"/>
  <c r="I28" i="3"/>
  <c r="L28" i="3"/>
  <c r="J29" i="3"/>
  <c r="K29" i="3"/>
  <c r="I29" i="3"/>
  <c r="L29" i="3"/>
  <c r="H30" i="3"/>
  <c r="J30" i="3"/>
  <c r="K30" i="3"/>
  <c r="I30" i="3"/>
  <c r="L30" i="3"/>
  <c r="H31" i="3"/>
  <c r="J31" i="3"/>
  <c r="K31" i="3"/>
  <c r="I31" i="3"/>
  <c r="L31" i="3"/>
  <c r="H32" i="3"/>
  <c r="J32" i="3"/>
  <c r="K32" i="3"/>
  <c r="I32" i="3"/>
  <c r="L32" i="3"/>
  <c r="J33" i="3"/>
  <c r="K33" i="3"/>
  <c r="I33" i="3"/>
  <c r="L33" i="3"/>
  <c r="H34" i="3"/>
  <c r="J34" i="3"/>
  <c r="K34" i="3"/>
  <c r="I34" i="3"/>
  <c r="L34" i="3"/>
  <c r="H35" i="3"/>
  <c r="J35" i="3"/>
  <c r="K35" i="3"/>
  <c r="I35" i="3"/>
  <c r="L35" i="3"/>
  <c r="J36" i="3"/>
  <c r="K36" i="3"/>
  <c r="I36" i="3"/>
  <c r="L36" i="3"/>
  <c r="H37" i="3"/>
  <c r="J37" i="3"/>
  <c r="K37" i="3"/>
  <c r="I37" i="3"/>
  <c r="L37" i="3"/>
  <c r="H38" i="3"/>
  <c r="J38" i="3"/>
  <c r="K38" i="3"/>
  <c r="I38" i="3"/>
  <c r="L38" i="3"/>
  <c r="H39" i="3"/>
  <c r="J39" i="3"/>
  <c r="K39" i="3"/>
  <c r="I39" i="3"/>
  <c r="L39" i="3"/>
  <c r="J40" i="3"/>
  <c r="K40" i="3"/>
  <c r="I40" i="3"/>
  <c r="L40" i="3"/>
  <c r="H41" i="3"/>
  <c r="J41" i="3"/>
  <c r="K41" i="3"/>
  <c r="I41" i="3"/>
  <c r="L41" i="3"/>
  <c r="H42" i="3"/>
  <c r="J42" i="3"/>
  <c r="K42" i="3"/>
  <c r="I42" i="3"/>
  <c r="L42" i="3"/>
  <c r="H43" i="3"/>
  <c r="J43" i="3"/>
  <c r="K43" i="3"/>
  <c r="I43" i="3"/>
  <c r="L43" i="3"/>
  <c r="H44" i="3"/>
  <c r="J44" i="3"/>
  <c r="K44" i="3"/>
  <c r="I44" i="3"/>
  <c r="L44" i="3"/>
  <c r="H45" i="3"/>
  <c r="J45" i="3"/>
  <c r="K45" i="3"/>
  <c r="I45" i="3"/>
  <c r="L45" i="3"/>
  <c r="H46" i="3"/>
  <c r="J46" i="3"/>
  <c r="K46" i="3"/>
  <c r="I46" i="3"/>
  <c r="L46" i="3"/>
  <c r="H47" i="3"/>
  <c r="J47" i="3"/>
  <c r="K47" i="3"/>
  <c r="I47" i="3"/>
  <c r="L47" i="3"/>
  <c r="H48" i="3"/>
  <c r="J48" i="3"/>
  <c r="K48" i="3"/>
  <c r="I48" i="3"/>
  <c r="L48" i="3"/>
  <c r="H49" i="3"/>
  <c r="J49" i="3"/>
  <c r="K49" i="3"/>
  <c r="I49" i="3"/>
  <c r="L49" i="3"/>
  <c r="H50" i="3"/>
  <c r="J50" i="3"/>
  <c r="K50" i="3"/>
  <c r="I50" i="3"/>
  <c r="L50" i="3"/>
  <c r="H51" i="3"/>
  <c r="J51" i="3"/>
  <c r="K51" i="3"/>
  <c r="I51" i="3"/>
  <c r="L51" i="3"/>
  <c r="H52" i="3"/>
  <c r="J52" i="3"/>
  <c r="K52" i="3"/>
  <c r="I52" i="3"/>
  <c r="L52" i="3"/>
  <c r="J10" i="3"/>
  <c r="K10" i="3"/>
  <c r="I10" i="3"/>
  <c r="L10" i="3"/>
  <c r="M10" i="3"/>
  <c r="M27" i="3"/>
  <c r="M11" i="3"/>
  <c r="M28" i="3"/>
  <c r="M37" i="3"/>
  <c r="M12" i="3"/>
  <c r="M31" i="3"/>
  <c r="M36" i="3"/>
  <c r="M41" i="3"/>
  <c r="A11" i="3"/>
  <c r="D6" i="3"/>
  <c r="C11" i="3"/>
  <c r="D7" i="3"/>
  <c r="D11" i="3"/>
  <c r="B11" i="3"/>
  <c r="E11" i="3"/>
  <c r="F11" i="3"/>
  <c r="A12" i="3"/>
  <c r="C12" i="3"/>
  <c r="D12" i="3"/>
  <c r="B12" i="3"/>
  <c r="E12" i="3"/>
  <c r="F12" i="3"/>
  <c r="A13" i="3"/>
  <c r="C13" i="3"/>
  <c r="D13" i="3"/>
  <c r="B13" i="3"/>
  <c r="E13" i="3"/>
  <c r="F13" i="3"/>
  <c r="A14" i="3"/>
  <c r="C14" i="3"/>
  <c r="D14" i="3"/>
  <c r="B14" i="3"/>
  <c r="E14" i="3"/>
  <c r="F14" i="3"/>
  <c r="A15" i="3"/>
  <c r="C15" i="3"/>
  <c r="D15" i="3"/>
  <c r="B15" i="3"/>
  <c r="E15" i="3"/>
  <c r="F15" i="3"/>
  <c r="A16" i="3"/>
  <c r="C16" i="3"/>
  <c r="D16" i="3"/>
  <c r="B16" i="3"/>
  <c r="E16" i="3"/>
  <c r="F16" i="3"/>
  <c r="A17" i="3"/>
  <c r="C17" i="3"/>
  <c r="D17" i="3"/>
  <c r="B17" i="3"/>
  <c r="E17" i="3"/>
  <c r="F17" i="3"/>
  <c r="A18" i="3"/>
  <c r="C18" i="3"/>
  <c r="D18" i="3"/>
  <c r="B18" i="3"/>
  <c r="E18" i="3"/>
  <c r="F18" i="3"/>
  <c r="A19" i="3"/>
  <c r="C19" i="3"/>
  <c r="D19" i="3"/>
  <c r="B19" i="3"/>
  <c r="E19" i="3"/>
  <c r="F19" i="3"/>
  <c r="A20" i="3"/>
  <c r="C20" i="3"/>
  <c r="D20" i="3"/>
  <c r="B20" i="3"/>
  <c r="E20" i="3"/>
  <c r="F20" i="3"/>
  <c r="A21" i="3"/>
  <c r="C21" i="3"/>
  <c r="D21" i="3"/>
  <c r="B21" i="3"/>
  <c r="E21" i="3"/>
  <c r="F21" i="3"/>
  <c r="A22" i="3"/>
  <c r="C22" i="3"/>
  <c r="D22" i="3"/>
  <c r="B22" i="3"/>
  <c r="E22" i="3"/>
  <c r="F22" i="3"/>
  <c r="A23" i="3"/>
  <c r="C23" i="3"/>
  <c r="D23" i="3"/>
  <c r="B23" i="3"/>
  <c r="E23" i="3"/>
  <c r="F23" i="3"/>
  <c r="A24" i="3"/>
  <c r="C24" i="3"/>
  <c r="D24" i="3"/>
  <c r="B24" i="3"/>
  <c r="E24" i="3"/>
  <c r="F24" i="3"/>
  <c r="A25" i="3"/>
  <c r="C25" i="3"/>
  <c r="D25" i="3"/>
  <c r="B25" i="3"/>
  <c r="E25" i="3"/>
  <c r="F25" i="3"/>
  <c r="A26" i="3"/>
  <c r="C26" i="3"/>
  <c r="D26" i="3"/>
  <c r="B26" i="3"/>
  <c r="E26" i="3"/>
  <c r="F26" i="3"/>
  <c r="C27" i="3"/>
  <c r="D27" i="3"/>
  <c r="B27" i="3"/>
  <c r="E27" i="3"/>
  <c r="F27" i="3"/>
  <c r="A28" i="3"/>
  <c r="C28" i="3"/>
  <c r="D28" i="3"/>
  <c r="B28" i="3"/>
  <c r="E28" i="3"/>
  <c r="F28" i="3"/>
  <c r="C29" i="3"/>
  <c r="D29" i="3"/>
  <c r="B29" i="3"/>
  <c r="E29" i="3"/>
  <c r="F29" i="3"/>
  <c r="A30" i="3"/>
  <c r="C30" i="3"/>
  <c r="D30" i="3"/>
  <c r="B30" i="3"/>
  <c r="E30" i="3"/>
  <c r="F30" i="3"/>
  <c r="A31" i="3"/>
  <c r="C31" i="3"/>
  <c r="D31" i="3"/>
  <c r="B31" i="3"/>
  <c r="E31" i="3"/>
  <c r="F31" i="3"/>
  <c r="A32" i="3"/>
  <c r="C32" i="3"/>
  <c r="D32" i="3"/>
  <c r="B32" i="3"/>
  <c r="E32" i="3"/>
  <c r="F32" i="3"/>
  <c r="C33" i="3"/>
  <c r="D33" i="3"/>
  <c r="B33" i="3"/>
  <c r="E33" i="3"/>
  <c r="F33" i="3"/>
  <c r="A34" i="3"/>
  <c r="C34" i="3"/>
  <c r="D34" i="3"/>
  <c r="B34" i="3"/>
  <c r="E34" i="3"/>
  <c r="F34" i="3"/>
  <c r="A35" i="3"/>
  <c r="C35" i="3"/>
  <c r="D35" i="3"/>
  <c r="B35" i="3"/>
  <c r="E35" i="3"/>
  <c r="F35" i="3"/>
  <c r="C36" i="3"/>
  <c r="D36" i="3"/>
  <c r="B36" i="3"/>
  <c r="E36" i="3"/>
  <c r="F36" i="3"/>
  <c r="A37" i="3"/>
  <c r="C37" i="3"/>
  <c r="D37" i="3"/>
  <c r="B37" i="3"/>
  <c r="E37" i="3"/>
  <c r="F37" i="3"/>
  <c r="A38" i="3"/>
  <c r="C38" i="3"/>
  <c r="D38" i="3"/>
  <c r="B38" i="3"/>
  <c r="E38" i="3"/>
  <c r="F38" i="3"/>
  <c r="A39" i="3"/>
  <c r="C39" i="3"/>
  <c r="D39" i="3"/>
  <c r="B39" i="3"/>
  <c r="E39" i="3"/>
  <c r="F39" i="3"/>
  <c r="C40" i="3"/>
  <c r="D40" i="3"/>
  <c r="B40" i="3"/>
  <c r="E40" i="3"/>
  <c r="F40" i="3"/>
  <c r="A41" i="3"/>
  <c r="C41" i="3"/>
  <c r="D41" i="3"/>
  <c r="B41" i="3"/>
  <c r="E41" i="3"/>
  <c r="F41" i="3"/>
  <c r="A42" i="3"/>
  <c r="C42" i="3"/>
  <c r="D42" i="3"/>
  <c r="B42" i="3"/>
  <c r="E42" i="3"/>
  <c r="F42" i="3"/>
  <c r="A43" i="3"/>
  <c r="C43" i="3"/>
  <c r="D43" i="3"/>
  <c r="B43" i="3"/>
  <c r="E43" i="3"/>
  <c r="F43" i="3"/>
  <c r="A44" i="3"/>
  <c r="C44" i="3"/>
  <c r="D44" i="3"/>
  <c r="B44" i="3"/>
  <c r="E44" i="3"/>
  <c r="F44" i="3"/>
  <c r="A45" i="3"/>
  <c r="C45" i="3"/>
  <c r="D45" i="3"/>
  <c r="B45" i="3"/>
  <c r="E45" i="3"/>
  <c r="F45" i="3"/>
  <c r="A46" i="3"/>
  <c r="C46" i="3"/>
  <c r="D46" i="3"/>
  <c r="B46" i="3"/>
  <c r="E46" i="3"/>
  <c r="F46" i="3"/>
  <c r="A47" i="3"/>
  <c r="C47" i="3"/>
  <c r="D47" i="3"/>
  <c r="B47" i="3"/>
  <c r="E47" i="3"/>
  <c r="F47" i="3"/>
  <c r="A48" i="3"/>
  <c r="C48" i="3"/>
  <c r="D48" i="3"/>
  <c r="B48" i="3"/>
  <c r="E48" i="3"/>
  <c r="F48" i="3"/>
  <c r="A49" i="3"/>
  <c r="C49" i="3"/>
  <c r="D49" i="3"/>
  <c r="B49" i="3"/>
  <c r="E49" i="3"/>
  <c r="F49" i="3"/>
  <c r="A50" i="3"/>
  <c r="C50" i="3"/>
  <c r="D50" i="3"/>
  <c r="B50" i="3"/>
  <c r="E50" i="3"/>
  <c r="F50" i="3"/>
  <c r="A51" i="3"/>
  <c r="C51" i="3"/>
  <c r="D51" i="3"/>
  <c r="B51" i="3"/>
  <c r="E51" i="3"/>
  <c r="F51" i="3"/>
  <c r="A52" i="3"/>
  <c r="C52" i="3"/>
  <c r="D52" i="3"/>
  <c r="B52" i="3"/>
  <c r="E52" i="3"/>
  <c r="F52" i="3"/>
  <c r="C10" i="3"/>
  <c r="D10" i="3"/>
  <c r="B10" i="3"/>
  <c r="E10" i="3"/>
  <c r="F10" i="3"/>
  <c r="M30" i="3"/>
  <c r="M33" i="3"/>
  <c r="M13" i="3"/>
  <c r="M38" i="3"/>
  <c r="M34" i="3"/>
  <c r="M29" i="3"/>
  <c r="M40" i="3"/>
  <c r="M35" i="3"/>
  <c r="M42" i="3"/>
  <c r="M14" i="3"/>
  <c r="M32" i="3"/>
  <c r="M39" i="3"/>
  <c r="M44" i="3"/>
  <c r="M43" i="3"/>
  <c r="H1" i="1"/>
  <c r="M15" i="3"/>
  <c r="M45" i="3"/>
  <c r="M46" i="3"/>
  <c r="M16" i="3"/>
  <c r="M17" i="3"/>
  <c r="E12" i="1"/>
  <c r="G12" i="1" s="1"/>
  <c r="D14" i="1"/>
  <c r="C14" i="1"/>
  <c r="E13" i="1"/>
  <c r="F13" i="1" s="1"/>
  <c r="M47" i="3"/>
  <c r="M18" i="3"/>
  <c r="B14" i="1"/>
  <c r="E14" i="1"/>
  <c r="F14" i="1" s="1"/>
  <c r="C15" i="1"/>
  <c r="D15" i="1"/>
  <c r="M19" i="3"/>
  <c r="M48" i="3"/>
  <c r="B15" i="1"/>
  <c r="E15" i="1"/>
  <c r="F15" i="1" s="1"/>
  <c r="D16" i="1"/>
  <c r="C16" i="1"/>
  <c r="M49" i="3"/>
  <c r="M20" i="3"/>
  <c r="B16" i="1"/>
  <c r="C17" i="1"/>
  <c r="D17" i="1"/>
  <c r="E16" i="1"/>
  <c r="F16" i="1" s="1"/>
  <c r="M21" i="3"/>
  <c r="M50" i="3"/>
  <c r="M22" i="3"/>
  <c r="B17" i="1"/>
  <c r="C18" i="1"/>
  <c r="D18" i="1"/>
  <c r="E17" i="1"/>
  <c r="F17" i="1" s="1"/>
  <c r="M51" i="3"/>
  <c r="M52" i="3"/>
  <c r="B18" i="1"/>
  <c r="C19" i="1"/>
  <c r="D19" i="1"/>
  <c r="E18" i="1"/>
  <c r="G18" i="1" s="1"/>
  <c r="M23" i="3"/>
  <c r="B19" i="1"/>
  <c r="C20" i="1"/>
  <c r="D20" i="1"/>
  <c r="E19" i="1"/>
  <c r="G19" i="1" s="1"/>
  <c r="M24" i="3"/>
  <c r="M25" i="3"/>
  <c r="B20" i="1"/>
  <c r="C21" i="1"/>
  <c r="D21" i="1"/>
  <c r="E20" i="1"/>
  <c r="F20" i="1" s="1"/>
  <c r="B21" i="1"/>
  <c r="D22" i="1"/>
  <c r="C22" i="1"/>
  <c r="E21" i="1"/>
  <c r="G21" i="1" s="1"/>
  <c r="M26" i="3"/>
  <c r="B22" i="1"/>
  <c r="E22" i="1"/>
  <c r="F22" i="1" s="1"/>
  <c r="F12" i="1" l="1"/>
  <c r="G15" i="1"/>
  <c r="G22" i="1"/>
  <c r="G17" i="1"/>
  <c r="F21" i="1"/>
  <c r="G20" i="1"/>
  <c r="F19" i="1"/>
  <c r="F18" i="1"/>
  <c r="G13" i="1"/>
  <c r="G14" i="1"/>
  <c r="G16" i="1"/>
</calcChain>
</file>

<file path=xl/sharedStrings.xml><?xml version="1.0" encoding="utf-8"?>
<sst xmlns="http://schemas.openxmlformats.org/spreadsheetml/2006/main" count="119" uniqueCount="71">
  <si>
    <t>Q</t>
  </si>
  <si>
    <t>g/s</t>
  </si>
  <si>
    <t>lpm</t>
  </si>
  <si>
    <t>lb/hr</t>
  </si>
  <si>
    <t>lb/min</t>
  </si>
  <si>
    <t>U</t>
  </si>
  <si>
    <t>m/s</t>
  </si>
  <si>
    <t>L/tank</t>
  </si>
  <si>
    <t>ds</t>
  </si>
  <si>
    <t>m stack dia</t>
  </si>
  <si>
    <t>vs</t>
  </si>
  <si>
    <t>m/s stack velocity</t>
  </si>
  <si>
    <t>Hs</t>
  </si>
  <si>
    <t>m stack ht</t>
  </si>
  <si>
    <t>which MFC?</t>
  </si>
  <si>
    <t>sigtheta</t>
  </si>
  <si>
    <t>deg</t>
  </si>
  <si>
    <t>radians</t>
  </si>
  <si>
    <t>dP at FS</t>
  </si>
  <si>
    <t>low limit</t>
  </si>
  <si>
    <t>low accuracy</t>
  </si>
  <si>
    <t>accuracy @ FS</t>
  </si>
  <si>
    <t>sigphi</t>
  </si>
  <si>
    <t>0.5-50 sccm</t>
  </si>
  <si>
    <t>1.0 psi</t>
  </si>
  <si>
    <t>0.5 sccm</t>
  </si>
  <si>
    <t>+/- 0.1 sccm</t>
  </si>
  <si>
    <t>+/- 0.5 sccm</t>
  </si>
  <si>
    <t>z receptor</t>
  </si>
  <si>
    <t xml:space="preserve">m </t>
  </si>
  <si>
    <t>0-1 slpm</t>
  </si>
  <si>
    <t>1.5 psi</t>
  </si>
  <si>
    <t>5 sccm</t>
  </si>
  <si>
    <t>+/- 2.0 sccm</t>
  </si>
  <si>
    <t>+/- 10 sccm</t>
  </si>
  <si>
    <t>diffusion adjustment</t>
  </si>
  <si>
    <t>0-2 slpm</t>
  </si>
  <si>
    <t>3.0 psi</t>
  </si>
  <si>
    <t>10 sccm</t>
  </si>
  <si>
    <t>+/- 4.1 sccm</t>
  </si>
  <si>
    <t>+/- 20 sccm</t>
  </si>
  <si>
    <t>source size</t>
  </si>
  <si>
    <t>m diameter release point</t>
  </si>
  <si>
    <t>0-5 slpm</t>
  </si>
  <si>
    <t>2.0 psi</t>
  </si>
  <si>
    <t>25 sccm</t>
  </si>
  <si>
    <t>+/- 10.2 sccm</t>
  </si>
  <si>
    <t>+/- 50 sccm</t>
  </si>
  <si>
    <t>X (m)</t>
  </si>
  <si>
    <t>delH</t>
  </si>
  <si>
    <t>sigy (m)</t>
  </si>
  <si>
    <t>sigz (m)</t>
  </si>
  <si>
    <t>C ug/m3</t>
  </si>
  <si>
    <t>CH4 ppm</t>
  </si>
  <si>
    <t>CH4 %</t>
  </si>
  <si>
    <t>Limit &lt;5% for safety sake (lower explosive limit) = 0.8 lpm</t>
  </si>
  <si>
    <t>CH4 (%)</t>
  </si>
  <si>
    <t>CH4 (ppm)</t>
  </si>
  <si>
    <t>Q (g/s)</t>
  </si>
  <si>
    <t>Q (sccm)</t>
  </si>
  <si>
    <t>CH4</t>
  </si>
  <si>
    <t>initial plume</t>
  </si>
  <si>
    <t>x</t>
  </si>
  <si>
    <t>sigy</t>
  </si>
  <si>
    <t>sigz</t>
  </si>
  <si>
    <t>Dilution</t>
  </si>
  <si>
    <t>Recommended operating range highlighted</t>
  </si>
  <si>
    <t>@ 5 cm</t>
  </si>
  <si>
    <t>@ 30 m</t>
  </si>
  <si>
    <t>minutes/tank</t>
  </si>
  <si>
    <t>runtime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</si>
</sst>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0"/>
    <numFmt numFmtId="166" formatCode="0.0%"/>
    <numFmt numFmtId="167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1" fontId="0" fillId="0" borderId="0" xfId="0" applyNumberFormat="1"/>
    <xf numFmtId="164" fontId="0" fillId="0" borderId="0" xfId="0" applyNumberFormat="1"/>
    <xf numFmtId="1" fontId="0" fillId="0" borderId="0" xfId="0" applyNumberFormat="1" applyFont="1"/>
    <xf numFmtId="1" fontId="0" fillId="2" borderId="0" xfId="0" applyNumberFormat="1" applyFill="1"/>
    <xf numFmtId="1" fontId="1" fillId="0" borderId="0" xfId="0" applyNumberFormat="1" applyFont="1"/>
    <xf numFmtId="164" fontId="1" fillId="0" borderId="0" xfId="0" applyNumberFormat="1" applyFont="1"/>
    <xf numFmtId="2" fontId="0" fillId="0" borderId="0" xfId="0" applyNumberFormat="1"/>
    <xf numFmtId="9" fontId="0" fillId="0" borderId="0" xfId="1" applyFont="1"/>
    <xf numFmtId="165" fontId="0" fillId="0" borderId="0" xfId="0" applyNumberFormat="1"/>
    <xf numFmtId="1" fontId="0" fillId="0" borderId="0" xfId="0" applyNumberFormat="1" applyFill="1"/>
    <xf numFmtId="0" fontId="0" fillId="0" borderId="0" xfId="0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1" applyNumberFormat="1" applyFont="1"/>
    <xf numFmtId="0" fontId="1" fillId="0" borderId="0" xfId="0" applyFont="1"/>
    <xf numFmtId="167" fontId="0" fillId="0" borderId="0" xfId="0" applyNumberFormat="1"/>
    <xf numFmtId="167" fontId="1" fillId="0" borderId="0" xfId="0" applyNumberFormat="1" applyFont="1"/>
    <xf numFmtId="0" fontId="0" fillId="2" borderId="0" xfId="0" applyFill="1"/>
    <xf numFmtId="1" fontId="0" fillId="0" borderId="0" xfId="0" quotePrefix="1" applyNumberFormat="1"/>
    <xf numFmtId="164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044952199124174"/>
          <c:y val="9.7189821838170348E-2"/>
          <c:w val="0.70572044516675292"/>
          <c:h val="0.7722622074772789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delH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Sheet1!$A$12:$A$50</c:f>
              <c:numCache>
                <c:formatCode>0.00</c:formatCode>
                <c:ptCount val="39"/>
                <c:pt idx="0">
                  <c:v>0.05</c:v>
                </c:pt>
                <c:pt idx="1">
                  <c:v>0.06</c:v>
                </c:pt>
                <c:pt idx="2">
                  <c:v>7.1999999999999995E-2</c:v>
                </c:pt>
                <c:pt idx="3">
                  <c:v>8.6399999999999991E-2</c:v>
                </c:pt>
                <c:pt idx="4">
                  <c:v>0.10367999999999998</c:v>
                </c:pt>
                <c:pt idx="5">
                  <c:v>0.12441599999999997</c:v>
                </c:pt>
                <c:pt idx="6">
                  <c:v>0.14929919999999997</c:v>
                </c:pt>
                <c:pt idx="7">
                  <c:v>0.17915903999999996</c:v>
                </c:pt>
                <c:pt idx="8">
                  <c:v>0.21499084799999996</c:v>
                </c:pt>
                <c:pt idx="9">
                  <c:v>0.25798901759999993</c:v>
                </c:pt>
                <c:pt idx="10">
                  <c:v>0.30958682111999991</c:v>
                </c:pt>
                <c:pt idx="11" formatCode="0">
                  <c:v>3</c:v>
                </c:pt>
                <c:pt idx="12" formatCode="0">
                  <c:v>3.5999999999999996</c:v>
                </c:pt>
                <c:pt idx="13" formatCode="0">
                  <c:v>4.3199999999999994</c:v>
                </c:pt>
                <c:pt idx="14" formatCode="0">
                  <c:v>5.1839999999999993</c:v>
                </c:pt>
                <c:pt idx="15" formatCode="0">
                  <c:v>6.2207999999999988</c:v>
                </c:pt>
                <c:pt idx="16" formatCode="0">
                  <c:v>7.4649599999999978</c:v>
                </c:pt>
                <c:pt idx="17" formatCode="0">
                  <c:v>8.957951999999997</c:v>
                </c:pt>
                <c:pt idx="18" formatCode="0">
                  <c:v>10.749542399999996</c:v>
                </c:pt>
                <c:pt idx="19" formatCode="0">
                  <c:v>12.899450879999995</c:v>
                </c:pt>
                <c:pt idx="20" formatCode="0">
                  <c:v>15.479341055999992</c:v>
                </c:pt>
                <c:pt idx="21" formatCode="0">
                  <c:v>18.575209267199991</c:v>
                </c:pt>
                <c:pt idx="22" formatCode="0">
                  <c:v>22.29025112063999</c:v>
                </c:pt>
                <c:pt idx="23" formatCode="0">
                  <c:v>26.748301344767988</c:v>
                </c:pt>
                <c:pt idx="24" formatCode="0">
                  <c:v>30</c:v>
                </c:pt>
                <c:pt idx="25" formatCode="0">
                  <c:v>36</c:v>
                </c:pt>
                <c:pt idx="26" formatCode="0">
                  <c:v>43.199999999999996</c:v>
                </c:pt>
                <c:pt idx="27" formatCode="0">
                  <c:v>51.839999999999996</c:v>
                </c:pt>
              </c:numCache>
            </c:numRef>
          </c:xVal>
          <c:yVal>
            <c:numRef>
              <c:f>Sheet1!$B$12:$B$50</c:f>
              <c:numCache>
                <c:formatCode>0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A-4581-9E2E-55CD9304B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46336"/>
        <c:axId val="113246752"/>
      </c:scatterChart>
      <c:scatterChart>
        <c:scatterStyle val="lineMarker"/>
        <c:varyColors val="0"/>
        <c:ser>
          <c:idx val="1"/>
          <c:order val="1"/>
          <c:tx>
            <c:strRef>
              <c:f>Sheet1!$E$11</c:f>
              <c:strCache>
                <c:ptCount val="1"/>
                <c:pt idx="0">
                  <c:v>C ug/m3</c:v>
                </c:pt>
              </c:strCache>
            </c:strRef>
          </c:tx>
          <c:spPr>
            <a:ln w="41275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Sheet1!$A$12:$A$50</c:f>
              <c:numCache>
                <c:formatCode>0.00</c:formatCode>
                <c:ptCount val="39"/>
                <c:pt idx="0">
                  <c:v>0.05</c:v>
                </c:pt>
                <c:pt idx="1">
                  <c:v>0.06</c:v>
                </c:pt>
                <c:pt idx="2">
                  <c:v>7.1999999999999995E-2</c:v>
                </c:pt>
                <c:pt idx="3">
                  <c:v>8.6399999999999991E-2</c:v>
                </c:pt>
                <c:pt idx="4">
                  <c:v>0.10367999999999998</c:v>
                </c:pt>
                <c:pt idx="5">
                  <c:v>0.12441599999999997</c:v>
                </c:pt>
                <c:pt idx="6">
                  <c:v>0.14929919999999997</c:v>
                </c:pt>
                <c:pt idx="7">
                  <c:v>0.17915903999999996</c:v>
                </c:pt>
                <c:pt idx="8">
                  <c:v>0.21499084799999996</c:v>
                </c:pt>
                <c:pt idx="9">
                  <c:v>0.25798901759999993</c:v>
                </c:pt>
                <c:pt idx="10">
                  <c:v>0.30958682111999991</c:v>
                </c:pt>
                <c:pt idx="11" formatCode="0">
                  <c:v>3</c:v>
                </c:pt>
                <c:pt idx="12" formatCode="0">
                  <c:v>3.5999999999999996</c:v>
                </c:pt>
                <c:pt idx="13" formatCode="0">
                  <c:v>4.3199999999999994</c:v>
                </c:pt>
                <c:pt idx="14" formatCode="0">
                  <c:v>5.1839999999999993</c:v>
                </c:pt>
                <c:pt idx="15" formatCode="0">
                  <c:v>6.2207999999999988</c:v>
                </c:pt>
                <c:pt idx="16" formatCode="0">
                  <c:v>7.4649599999999978</c:v>
                </c:pt>
                <c:pt idx="17" formatCode="0">
                  <c:v>8.957951999999997</c:v>
                </c:pt>
                <c:pt idx="18" formatCode="0">
                  <c:v>10.749542399999996</c:v>
                </c:pt>
                <c:pt idx="19" formatCode="0">
                  <c:v>12.899450879999995</c:v>
                </c:pt>
                <c:pt idx="20" formatCode="0">
                  <c:v>15.479341055999992</c:v>
                </c:pt>
                <c:pt idx="21" formatCode="0">
                  <c:v>18.575209267199991</c:v>
                </c:pt>
                <c:pt idx="22" formatCode="0">
                  <c:v>22.29025112063999</c:v>
                </c:pt>
                <c:pt idx="23" formatCode="0">
                  <c:v>26.748301344767988</c:v>
                </c:pt>
                <c:pt idx="24" formatCode="0">
                  <c:v>30</c:v>
                </c:pt>
                <c:pt idx="25" formatCode="0">
                  <c:v>36</c:v>
                </c:pt>
                <c:pt idx="26" formatCode="0">
                  <c:v>43.199999999999996</c:v>
                </c:pt>
                <c:pt idx="27" formatCode="0">
                  <c:v>51.839999999999996</c:v>
                </c:pt>
              </c:numCache>
            </c:numRef>
          </c:xVal>
          <c:yVal>
            <c:numRef>
              <c:f>Sheet1!$E$12:$E$50</c:f>
              <c:numCache>
                <c:formatCode>0</c:formatCode>
                <c:ptCount val="39"/>
                <c:pt idx="0">
                  <c:v>3536509.6403714763</c:v>
                </c:pt>
                <c:pt idx="1">
                  <c:v>3294681.5931064566</c:v>
                </c:pt>
                <c:pt idx="2">
                  <c:v>3035865.417781122</c:v>
                </c:pt>
                <c:pt idx="3">
                  <c:v>2763626.0154643613</c:v>
                </c:pt>
                <c:pt idx="4">
                  <c:v>2482665.5618395992</c:v>
                </c:pt>
                <c:pt idx="5">
                  <c:v>2198628.3782185768</c:v>
                </c:pt>
                <c:pt idx="6">
                  <c:v>1917751.9591625629</c:v>
                </c:pt>
                <c:pt idx="7">
                  <c:v>1646392.465680978</c:v>
                </c:pt>
                <c:pt idx="8">
                  <c:v>1390487.5467388625</c:v>
                </c:pt>
                <c:pt idx="9">
                  <c:v>1155043.2076624306</c:v>
                </c:pt>
                <c:pt idx="10">
                  <c:v>943734.06687638001</c:v>
                </c:pt>
                <c:pt idx="11">
                  <c:v>26125.319603396303</c:v>
                </c:pt>
                <c:pt idx="12">
                  <c:v>18576.299022891362</c:v>
                </c:pt>
                <c:pt idx="13">
                  <c:v>13159.528390436892</c:v>
                </c:pt>
                <c:pt idx="14">
                  <c:v>9292.8119020833656</c:v>
                </c:pt>
                <c:pt idx="15">
                  <c:v>6544.692365939437</c:v>
                </c:pt>
                <c:pt idx="16">
                  <c:v>4598.8249360751497</c:v>
                </c:pt>
                <c:pt idx="17">
                  <c:v>3225.3313626009117</c:v>
                </c:pt>
                <c:pt idx="18">
                  <c:v>2258.411444916645</c:v>
                </c:pt>
                <c:pt idx="19">
                  <c:v>1579.2272894381351</c:v>
                </c:pt>
                <c:pt idx="20">
                  <c:v>1103.0456787541734</c:v>
                </c:pt>
                <c:pt idx="21">
                  <c:v>769.71395023179184</c:v>
                </c:pt>
                <c:pt idx="22">
                  <c:v>536.68489706281889</c:v>
                </c:pt>
                <c:pt idx="23">
                  <c:v>373.95585511824487</c:v>
                </c:pt>
                <c:pt idx="24">
                  <c:v>297.83083854858705</c:v>
                </c:pt>
                <c:pt idx="25">
                  <c:v>207.42737730241006</c:v>
                </c:pt>
                <c:pt idx="26">
                  <c:v>144.9168898847073</c:v>
                </c:pt>
                <c:pt idx="27">
                  <c:v>102.65832168921189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49-45FE-8F1F-EF552CFB8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91280"/>
        <c:axId val="204367216"/>
      </c:scatterChart>
      <c:valAx>
        <c:axId val="11324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46752"/>
        <c:crosses val="autoZero"/>
        <c:crossBetween val="midCat"/>
      </c:valAx>
      <c:valAx>
        <c:axId val="113246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Plume 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46336"/>
        <c:crosses val="autoZero"/>
        <c:crossBetween val="midCat"/>
      </c:valAx>
      <c:valAx>
        <c:axId val="204367216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CO (</a:t>
                </a:r>
                <a:r>
                  <a:rPr lang="en-US" sz="2000" b="1"/>
                  <a:t>ug/m3</a:t>
                </a:r>
                <a:r>
                  <a:rPr lang="en-US" sz="1600" b="1"/>
                  <a:t>)</a:t>
                </a:r>
              </a:p>
            </c:rich>
          </c:tx>
          <c:layout>
            <c:manualLayout>
              <c:xMode val="edge"/>
              <c:yMode val="edge"/>
              <c:x val="0.91034406036771198"/>
              <c:y val="0.39155861700027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1280"/>
        <c:crosses val="max"/>
        <c:crossBetween val="midCat"/>
      </c:valAx>
      <c:valAx>
        <c:axId val="20479128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0436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8136419099914906"/>
          <c:y val="1.0459339012971358E-2"/>
          <c:w val="0.36109784724916"/>
          <c:h val="8.18464860325789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Plume Dispersion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Sheet2!$F$9</c:f>
              <c:strCache>
                <c:ptCount val="1"/>
                <c:pt idx="0">
                  <c:v>Dilution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0224092600335824E-2"/>
                  <c:y val="0.137754852153470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Sheet2!$A$10:$A$27</c:f>
              <c:numCache>
                <c:formatCode>0</c:formatCode>
                <c:ptCount val="18"/>
                <c:pt idx="0">
                  <c:v>5</c:v>
                </c:pt>
                <c:pt idx="1">
                  <c:v>6</c:v>
                </c:pt>
                <c:pt idx="2">
                  <c:v>7.1999999999999993</c:v>
                </c:pt>
                <c:pt idx="3">
                  <c:v>8.6399999999999988</c:v>
                </c:pt>
                <c:pt idx="4">
                  <c:v>10.367999999999999</c:v>
                </c:pt>
                <c:pt idx="5">
                  <c:v>12.441599999999998</c:v>
                </c:pt>
                <c:pt idx="6">
                  <c:v>14.929919999999996</c:v>
                </c:pt>
                <c:pt idx="7">
                  <c:v>17.915903999999994</c:v>
                </c:pt>
                <c:pt idx="8">
                  <c:v>21.499084799999991</c:v>
                </c:pt>
                <c:pt idx="9">
                  <c:v>25.798901759999989</c:v>
                </c:pt>
                <c:pt idx="10">
                  <c:v>30.958682111999984</c:v>
                </c:pt>
                <c:pt idx="11">
                  <c:v>37.150418534399982</c:v>
                </c:pt>
                <c:pt idx="12">
                  <c:v>44.58050224127998</c:v>
                </c:pt>
                <c:pt idx="13">
                  <c:v>53.496602689535976</c:v>
                </c:pt>
                <c:pt idx="14">
                  <c:v>64.195923227443174</c:v>
                </c:pt>
                <c:pt idx="15">
                  <c:v>77.035107872931803</c:v>
                </c:pt>
                <c:pt idx="16">
                  <c:v>92.442129447518155</c:v>
                </c:pt>
                <c:pt idx="17">
                  <c:v>100</c:v>
                </c:pt>
              </c:numCache>
            </c:numRef>
          </c:xVal>
          <c:yVal>
            <c:numRef>
              <c:f>Sheet2!$F$10:$F$27</c:f>
              <c:numCache>
                <c:formatCode>0.0</c:formatCode>
                <c:ptCount val="18"/>
                <c:pt idx="0">
                  <c:v>4.2260482442596041</c:v>
                </c:pt>
                <c:pt idx="1">
                  <c:v>4.4821319436893283</c:v>
                </c:pt>
                <c:pt idx="2">
                  <c:v>5.2075620798001658</c:v>
                </c:pt>
                <c:pt idx="3">
                  <c:v>6.4533743291463921</c:v>
                </c:pt>
                <c:pt idx="4">
                  <c:v>8.3682033903057569</c:v>
                </c:pt>
                <c:pt idx="5">
                  <c:v>11.20142451118306</c:v>
                </c:pt>
                <c:pt idx="6">
                  <c:v>15.330372314701652</c:v>
                </c:pt>
                <c:pt idx="7">
                  <c:v>21.308533693559959</c:v>
                </c:pt>
                <c:pt idx="8">
                  <c:v>29.938885590319213</c:v>
                </c:pt>
                <c:pt idx="9">
                  <c:v>42.381377486735637</c:v>
                </c:pt>
                <c:pt idx="10">
                  <c:v>60.308666164189816</c:v>
                </c:pt>
                <c:pt idx="11">
                  <c:v>86.13089647527579</c:v>
                </c:pt>
                <c:pt idx="12">
                  <c:v>123.3196858416984</c:v>
                </c:pt>
                <c:pt idx="13">
                  <c:v>176.87484218946497</c:v>
                </c:pt>
                <c:pt idx="14">
                  <c:v>253.99655002366055</c:v>
                </c:pt>
                <c:pt idx="15">
                  <c:v>365.05339030836507</c:v>
                </c:pt>
                <c:pt idx="16">
                  <c:v>524.97633621623538</c:v>
                </c:pt>
                <c:pt idx="17">
                  <c:v>614.05658956720731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AF-495A-B239-8F63AB312AAD}"/>
            </c:ext>
          </c:extLst>
        </c:ser>
        <c:ser>
          <c:idx val="1"/>
          <c:order val="1"/>
          <c:tx>
            <c:strRef>
              <c:f>Sheet2!$M$9</c:f>
              <c:strCache>
                <c:ptCount val="1"/>
                <c:pt idx="0">
                  <c:v>Dilution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096357544545515E-2"/>
                  <c:y val="0.151205651924736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Sheet2!$A$10:$A$27</c:f>
              <c:numCache>
                <c:formatCode>0</c:formatCode>
                <c:ptCount val="18"/>
                <c:pt idx="0">
                  <c:v>5</c:v>
                </c:pt>
                <c:pt idx="1">
                  <c:v>6</c:v>
                </c:pt>
                <c:pt idx="2">
                  <c:v>7.1999999999999993</c:v>
                </c:pt>
                <c:pt idx="3">
                  <c:v>8.6399999999999988</c:v>
                </c:pt>
                <c:pt idx="4">
                  <c:v>10.367999999999999</c:v>
                </c:pt>
                <c:pt idx="5">
                  <c:v>12.441599999999998</c:v>
                </c:pt>
                <c:pt idx="6">
                  <c:v>14.929919999999996</c:v>
                </c:pt>
                <c:pt idx="7">
                  <c:v>17.915903999999994</c:v>
                </c:pt>
                <c:pt idx="8">
                  <c:v>21.499084799999991</c:v>
                </c:pt>
                <c:pt idx="9">
                  <c:v>25.798901759999989</c:v>
                </c:pt>
                <c:pt idx="10">
                  <c:v>30.958682111999984</c:v>
                </c:pt>
                <c:pt idx="11">
                  <c:v>37.150418534399982</c:v>
                </c:pt>
                <c:pt idx="12">
                  <c:v>44.58050224127998</c:v>
                </c:pt>
                <c:pt idx="13">
                  <c:v>53.496602689535976</c:v>
                </c:pt>
                <c:pt idx="14">
                  <c:v>64.195923227443174</c:v>
                </c:pt>
                <c:pt idx="15">
                  <c:v>77.035107872931803</c:v>
                </c:pt>
                <c:pt idx="16">
                  <c:v>92.442129447518155</c:v>
                </c:pt>
                <c:pt idx="17">
                  <c:v>100</c:v>
                </c:pt>
              </c:numCache>
            </c:numRef>
          </c:xVal>
          <c:yVal>
            <c:numRef>
              <c:f>Sheet2!$M$10:$M$28</c:f>
              <c:numCache>
                <c:formatCode>0.0</c:formatCode>
                <c:ptCount val="19"/>
                <c:pt idx="0">
                  <c:v>1.7326797801464373</c:v>
                </c:pt>
                <c:pt idx="1">
                  <c:v>1.8376740969126244</c:v>
                </c:pt>
                <c:pt idx="2">
                  <c:v>2.1351004527180679</c:v>
                </c:pt>
                <c:pt idx="3">
                  <c:v>2.6458834749500202</c:v>
                </c:pt>
                <c:pt idx="4">
                  <c:v>3.4309633900253602</c:v>
                </c:pt>
                <c:pt idx="5">
                  <c:v>4.5925840495850538</c:v>
                </c:pt>
                <c:pt idx="6">
                  <c:v>6.2854526490276772</c:v>
                </c:pt>
                <c:pt idx="7">
                  <c:v>8.7364988143595816</c:v>
                </c:pt>
                <c:pt idx="8">
                  <c:v>12.274943092030879</c:v>
                </c:pt>
                <c:pt idx="9">
                  <c:v>17.376364769561608</c:v>
                </c:pt>
                <c:pt idx="10">
                  <c:v>24.726553127317821</c:v>
                </c:pt>
                <c:pt idx="11">
                  <c:v>35.313667554863066</c:v>
                </c:pt>
                <c:pt idx="12">
                  <c:v>50.561071195096332</c:v>
                </c:pt>
                <c:pt idx="13">
                  <c:v>72.518685297680634</c:v>
                </c:pt>
                <c:pt idx="14">
                  <c:v>104.13858550970082</c:v>
                </c:pt>
                <c:pt idx="15">
                  <c:v>149.67189002642968</c:v>
                </c:pt>
                <c:pt idx="16">
                  <c:v>215.24029784865647</c:v>
                </c:pt>
                <c:pt idx="17">
                  <c:v>251.76320172255498</c:v>
                </c:pt>
                <c:pt idx="18">
                  <c:v>362.25220125744517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B-4A04-A300-A0B1523A7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46336"/>
        <c:axId val="113246752"/>
      </c:scatterChart>
      <c:valAx>
        <c:axId val="11324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46752"/>
        <c:crosses val="autoZero"/>
        <c:crossBetween val="midCat"/>
      </c:valAx>
      <c:valAx>
        <c:axId val="113246752"/>
        <c:scaling>
          <c:logBase val="10"/>
          <c:orientation val="minMax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Dispersion (m2)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4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8761" cy="62782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38761" cy="62782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2"/>
  <sheetViews>
    <sheetView tabSelected="1" workbookViewId="0">
      <selection activeCell="L29" sqref="L29"/>
    </sheetView>
  </sheetViews>
  <sheetFormatPr defaultRowHeight="15" x14ac:dyDescent="0.25"/>
  <cols>
    <col min="1" max="1" width="18.28515625" bestFit="1" customWidth="1"/>
    <col min="6" max="6" width="12" bestFit="1" customWidth="1"/>
    <col min="17" max="17" width="12.28515625" customWidth="1"/>
  </cols>
  <sheetData>
    <row r="1" spans="1:18" x14ac:dyDescent="0.25">
      <c r="A1" t="s">
        <v>0</v>
      </c>
      <c r="B1">
        <v>1E-3</v>
      </c>
      <c r="C1" t="s">
        <v>1</v>
      </c>
      <c r="D1" s="18">
        <f>B1/16*60*25</f>
        <v>9.375E-2</v>
      </c>
      <c r="E1" t="s">
        <v>2</v>
      </c>
      <c r="F1" s="7"/>
      <c r="G1" t="s">
        <v>3</v>
      </c>
      <c r="H1">
        <f>B1/454*60</f>
        <v>1.3215859030837003E-4</v>
      </c>
      <c r="I1" t="s">
        <v>4</v>
      </c>
      <c r="N1" s="2"/>
    </row>
    <row r="2" spans="1:18" x14ac:dyDescent="0.25">
      <c r="A2" t="s">
        <v>5</v>
      </c>
      <c r="B2">
        <v>3</v>
      </c>
      <c r="C2" t="s">
        <v>6</v>
      </c>
      <c r="F2">
        <v>56</v>
      </c>
      <c r="G2" t="s">
        <v>7</v>
      </c>
    </row>
    <row r="3" spans="1:18" x14ac:dyDescent="0.25">
      <c r="A3" t="s">
        <v>8</v>
      </c>
      <c r="B3">
        <v>0</v>
      </c>
      <c r="C3" t="s">
        <v>9</v>
      </c>
      <c r="F3" s="2">
        <f>F2/D1</f>
        <v>597.33333333333337</v>
      </c>
      <c r="G3" t="s">
        <v>69</v>
      </c>
    </row>
    <row r="4" spans="1:18" x14ac:dyDescent="0.25">
      <c r="A4" t="s">
        <v>10</v>
      </c>
      <c r="B4">
        <v>0</v>
      </c>
      <c r="C4" t="s">
        <v>11</v>
      </c>
    </row>
    <row r="5" spans="1:18" x14ac:dyDescent="0.25">
      <c r="A5" t="s">
        <v>12</v>
      </c>
      <c r="B5">
        <v>1</v>
      </c>
      <c r="C5" t="s">
        <v>13</v>
      </c>
      <c r="N5" t="s">
        <v>14</v>
      </c>
    </row>
    <row r="6" spans="1:18" x14ac:dyDescent="0.25">
      <c r="A6" t="s">
        <v>15</v>
      </c>
      <c r="B6">
        <v>8</v>
      </c>
      <c r="C6" t="s">
        <v>16</v>
      </c>
      <c r="D6">
        <f>B6*3.14159/180</f>
        <v>0.13962622222222221</v>
      </c>
      <c r="E6" t="s">
        <v>17</v>
      </c>
      <c r="O6" t="s">
        <v>18</v>
      </c>
      <c r="P6" t="s">
        <v>19</v>
      </c>
      <c r="Q6" t="s">
        <v>20</v>
      </c>
      <c r="R6" t="s">
        <v>21</v>
      </c>
    </row>
    <row r="7" spans="1:18" x14ac:dyDescent="0.25">
      <c r="A7" t="s">
        <v>22</v>
      </c>
      <c r="B7">
        <v>8</v>
      </c>
      <c r="C7" t="s">
        <v>16</v>
      </c>
      <c r="D7">
        <f>B7*3.14159/180</f>
        <v>0.13962622222222221</v>
      </c>
      <c r="E7" t="s">
        <v>17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</row>
    <row r="8" spans="1:18" x14ac:dyDescent="0.25">
      <c r="A8" t="s">
        <v>28</v>
      </c>
      <c r="B8">
        <v>1</v>
      </c>
      <c r="C8" t="s">
        <v>29</v>
      </c>
      <c r="N8" s="20" t="s">
        <v>30</v>
      </c>
      <c r="O8" s="20" t="s">
        <v>31</v>
      </c>
      <c r="P8" s="20" t="s">
        <v>32</v>
      </c>
      <c r="Q8" s="20" t="s">
        <v>33</v>
      </c>
      <c r="R8" s="20" t="s">
        <v>34</v>
      </c>
    </row>
    <row r="9" spans="1:18" x14ac:dyDescent="0.25">
      <c r="A9" t="s">
        <v>35</v>
      </c>
      <c r="B9">
        <v>0.1</v>
      </c>
      <c r="C9" s="7">
        <f>B9^0.5</f>
        <v>0.31622776601683794</v>
      </c>
      <c r="N9" t="s">
        <v>36</v>
      </c>
      <c r="O9" t="s">
        <v>37</v>
      </c>
      <c r="P9" t="s">
        <v>38</v>
      </c>
      <c r="Q9" t="s">
        <v>39</v>
      </c>
      <c r="R9" t="s">
        <v>40</v>
      </c>
    </row>
    <row r="10" spans="1:18" x14ac:dyDescent="0.25">
      <c r="A10" t="s">
        <v>41</v>
      </c>
      <c r="B10">
        <f>(1/4-1/8)*2.54/100</f>
        <v>3.1749999999999999E-3</v>
      </c>
      <c r="C10" t="s">
        <v>42</v>
      </c>
      <c r="D10" s="1"/>
      <c r="E10" s="1"/>
      <c r="N10" t="s">
        <v>43</v>
      </c>
      <c r="O10" t="s">
        <v>44</v>
      </c>
      <c r="P10" t="s">
        <v>45</v>
      </c>
      <c r="Q10" t="s">
        <v>46</v>
      </c>
      <c r="R10" t="s">
        <v>47</v>
      </c>
    </row>
    <row r="11" spans="1:18" x14ac:dyDescent="0.25">
      <c r="A11" s="12" t="s">
        <v>48</v>
      </c>
      <c r="B11" t="s">
        <v>49</v>
      </c>
      <c r="C11" t="s">
        <v>50</v>
      </c>
      <c r="D11" t="s">
        <v>51</v>
      </c>
      <c r="E11" t="s">
        <v>52</v>
      </c>
      <c r="F11" t="s">
        <v>53</v>
      </c>
      <c r="G11" t="s">
        <v>54</v>
      </c>
    </row>
    <row r="12" spans="1:18" x14ac:dyDescent="0.25">
      <c r="A12" s="13">
        <v>0.05</v>
      </c>
      <c r="B12" s="1">
        <f>1.44*((B$4*B$3)^0.667)*(A12^0.333)/(B$2^0.6667)+B$5</f>
        <v>1</v>
      </c>
      <c r="C12" s="9">
        <f>A12*D$6*$B$9+$B$10</f>
        <v>3.8731311111111109E-3</v>
      </c>
      <c r="D12" s="9">
        <f>A12*D$7*$B$9+$B$10</f>
        <v>3.8731311111111109E-3</v>
      </c>
      <c r="E12" s="1">
        <f>B$1*1000000/(2*3.14159*C12*D12*B$2)*(EXP(-0.5*((B12+B$8)/D12)^2)+EXP(-0.5*((B12-B$8)/D12)^2))</f>
        <v>3536509.6403714763</v>
      </c>
      <c r="F12" s="2">
        <f>0.025/16000000*1000000*$E12</f>
        <v>5525.7963130804319</v>
      </c>
      <c r="G12" s="16">
        <f>0.025/16000000*$E12</f>
        <v>5.5257963130804326E-3</v>
      </c>
      <c r="H12" s="17" t="s">
        <v>55</v>
      </c>
      <c r="M12" s="1"/>
      <c r="N12" s="1"/>
      <c r="O12" s="2"/>
    </row>
    <row r="13" spans="1:18" x14ac:dyDescent="0.25">
      <c r="A13" s="13">
        <f>1.2*A12</f>
        <v>0.06</v>
      </c>
      <c r="B13" s="1">
        <f t="shared" ref="B13:B22" si="0">1.44*((B$4*B$3)^0.667)*(A13^0.333)/(B$2^0.6667)+B$5</f>
        <v>1</v>
      </c>
      <c r="C13" s="9">
        <f t="shared" ref="C13:C22" si="1">A13*D$6*$B$9+$B$10</f>
        <v>4.0127573333333336E-3</v>
      </c>
      <c r="D13" s="9">
        <f t="shared" ref="D13:D22" si="2">A13*D$7*$B$9+$B$10</f>
        <v>4.0127573333333336E-3</v>
      </c>
      <c r="E13" s="1">
        <f t="shared" ref="E13:E22" si="3">B$1*1000000/(2*3.14159*C13*D13*B$2)*(EXP(-0.5*((B13+B$8)/D13)^2)+EXP(-0.5*((B13-B$8)/D13)^2))</f>
        <v>3294681.5931064566</v>
      </c>
      <c r="F13" s="2">
        <f t="shared" ref="F13:F22" si="4">0.025/16000000*1000000*E13</f>
        <v>5147.9399892288384</v>
      </c>
      <c r="G13" s="16">
        <f t="shared" ref="G13:G22" si="5">0.025/16000000*$E13</f>
        <v>5.1479399892288384E-3</v>
      </c>
      <c r="K13" s="1"/>
      <c r="L13" s="1"/>
      <c r="M13" s="1"/>
      <c r="N13" s="1"/>
      <c r="O13" s="2"/>
    </row>
    <row r="14" spans="1:18" x14ac:dyDescent="0.25">
      <c r="A14" s="13">
        <f t="shared" ref="A14:A22" si="6">1.2*A13</f>
        <v>7.1999999999999995E-2</v>
      </c>
      <c r="B14" s="1">
        <f t="shared" si="0"/>
        <v>1</v>
      </c>
      <c r="C14" s="9">
        <f t="shared" si="1"/>
        <v>4.1803088E-3</v>
      </c>
      <c r="D14" s="9">
        <f t="shared" si="2"/>
        <v>4.1803088E-3</v>
      </c>
      <c r="E14" s="1">
        <f t="shared" si="3"/>
        <v>3035865.417781122</v>
      </c>
      <c r="F14" s="2">
        <f t="shared" si="4"/>
        <v>4743.5397152830037</v>
      </c>
      <c r="G14" s="16">
        <f t="shared" si="5"/>
        <v>4.7435397152830036E-3</v>
      </c>
      <c r="K14" s="1"/>
      <c r="L14" s="20" t="s">
        <v>66</v>
      </c>
    </row>
    <row r="15" spans="1:18" x14ac:dyDescent="0.25">
      <c r="A15" s="13">
        <f t="shared" si="6"/>
        <v>8.6399999999999991E-2</v>
      </c>
      <c r="B15" s="1">
        <f t="shared" si="0"/>
        <v>1</v>
      </c>
      <c r="C15" s="9">
        <f t="shared" si="1"/>
        <v>4.3813705599999994E-3</v>
      </c>
      <c r="D15" s="9">
        <f t="shared" si="2"/>
        <v>4.3813705599999994E-3</v>
      </c>
      <c r="E15" s="1">
        <f t="shared" si="3"/>
        <v>2763626.0154643613</v>
      </c>
      <c r="F15" s="2">
        <f t="shared" si="4"/>
        <v>4318.1656491630647</v>
      </c>
      <c r="G15" s="16">
        <f t="shared" si="5"/>
        <v>4.318165649163065E-3</v>
      </c>
      <c r="K15" s="1"/>
      <c r="L15" s="1"/>
      <c r="M15" s="1"/>
      <c r="N15" s="1" t="s">
        <v>56</v>
      </c>
      <c r="O15" s="2" t="s">
        <v>57</v>
      </c>
    </row>
    <row r="16" spans="1:18" x14ac:dyDescent="0.25">
      <c r="A16" s="13">
        <f t="shared" si="6"/>
        <v>0.10367999999999998</v>
      </c>
      <c r="B16" s="1">
        <f t="shared" si="0"/>
        <v>1</v>
      </c>
      <c r="C16" s="9">
        <f t="shared" si="1"/>
        <v>4.6226446719999995E-3</v>
      </c>
      <c r="D16" s="9">
        <f t="shared" si="2"/>
        <v>4.6226446719999995E-3</v>
      </c>
      <c r="E16" s="1">
        <f t="shared" si="3"/>
        <v>2482665.5618395992</v>
      </c>
      <c r="F16" s="2">
        <f t="shared" si="4"/>
        <v>3879.1649403743741</v>
      </c>
      <c r="G16" s="16">
        <f>0.025/16000000*$E16</f>
        <v>3.8791649403743739E-3</v>
      </c>
      <c r="K16" s="1"/>
      <c r="L16" s="1" t="s">
        <v>58</v>
      </c>
      <c r="M16" t="s">
        <v>59</v>
      </c>
      <c r="N16" s="21" t="s">
        <v>67</v>
      </c>
      <c r="O16" s="22" t="s">
        <v>68</v>
      </c>
      <c r="P16" t="s">
        <v>70</v>
      </c>
    </row>
    <row r="17" spans="1:16" x14ac:dyDescent="0.25">
      <c r="A17" s="13">
        <f t="shared" si="6"/>
        <v>0.12441599999999997</v>
      </c>
      <c r="B17" s="1">
        <f t="shared" si="0"/>
        <v>1</v>
      </c>
      <c r="C17" s="9">
        <f t="shared" si="1"/>
        <v>4.9121736063999994E-3</v>
      </c>
      <c r="D17" s="9">
        <f t="shared" si="2"/>
        <v>4.9121736063999994E-3</v>
      </c>
      <c r="E17" s="1">
        <f t="shared" si="3"/>
        <v>2198628.3782185768</v>
      </c>
      <c r="F17" s="2">
        <f t="shared" si="4"/>
        <v>3435.3568409665263</v>
      </c>
      <c r="G17" s="16">
        <f t="shared" si="5"/>
        <v>3.4353568409665265E-3</v>
      </c>
      <c r="K17" s="1"/>
      <c r="L17" s="9">
        <v>1E-4</v>
      </c>
      <c r="M17">
        <v>9</v>
      </c>
      <c r="N17" s="2">
        <v>0.1</v>
      </c>
      <c r="O17" s="19">
        <v>4.7E-2</v>
      </c>
      <c r="P17" s="1">
        <f>$F$2*1000/M17</f>
        <v>6222.2222222222226</v>
      </c>
    </row>
    <row r="18" spans="1:16" x14ac:dyDescent="0.25">
      <c r="A18" s="13">
        <f>1.2*A17</f>
        <v>0.14929919999999997</v>
      </c>
      <c r="B18" s="1">
        <f t="shared" si="0"/>
        <v>1</v>
      </c>
      <c r="C18" s="9">
        <f t="shared" si="1"/>
        <v>5.2596083276799993E-3</v>
      </c>
      <c r="D18" s="9">
        <f t="shared" si="2"/>
        <v>5.2596083276799993E-3</v>
      </c>
      <c r="E18" s="1">
        <f t="shared" si="3"/>
        <v>1917751.9591625629</v>
      </c>
      <c r="F18" s="2">
        <f t="shared" si="4"/>
        <v>2996.4874361915045</v>
      </c>
      <c r="G18" s="16">
        <f t="shared" si="5"/>
        <v>2.9964874361915047E-3</v>
      </c>
      <c r="K18" s="1"/>
      <c r="L18">
        <v>4.4999999999999999E-4</v>
      </c>
      <c r="M18" s="20">
        <v>42</v>
      </c>
      <c r="N18">
        <v>0.2</v>
      </c>
      <c r="O18" s="18">
        <v>0.20899999999999999</v>
      </c>
      <c r="P18" s="1">
        <f t="shared" ref="P18:P27" si="7">$F$2*1000/M18</f>
        <v>1333.3333333333333</v>
      </c>
    </row>
    <row r="19" spans="1:16" x14ac:dyDescent="0.25">
      <c r="A19" s="13">
        <f t="shared" si="6"/>
        <v>0.17915903999999996</v>
      </c>
      <c r="B19" s="1">
        <f t="shared" si="0"/>
        <v>1</v>
      </c>
      <c r="C19" s="9">
        <f t="shared" si="1"/>
        <v>5.6765299932159995E-3</v>
      </c>
      <c r="D19" s="9">
        <f t="shared" si="2"/>
        <v>5.6765299932159995E-3</v>
      </c>
      <c r="E19" s="1">
        <f t="shared" si="3"/>
        <v>1646392.465680978</v>
      </c>
      <c r="F19" s="2">
        <f t="shared" si="4"/>
        <v>2572.4882276265284</v>
      </c>
      <c r="G19" s="16">
        <f t="shared" si="5"/>
        <v>2.5724882276265282E-3</v>
      </c>
      <c r="K19" s="1"/>
      <c r="L19" s="9">
        <v>5.0000000000000001E-4</v>
      </c>
      <c r="M19" s="20">
        <v>47</v>
      </c>
      <c r="N19" s="2">
        <v>0.3</v>
      </c>
      <c r="O19" s="18">
        <v>0.23300000000000001</v>
      </c>
      <c r="P19" s="1">
        <f t="shared" si="7"/>
        <v>1191.4893617021276</v>
      </c>
    </row>
    <row r="20" spans="1:16" x14ac:dyDescent="0.25">
      <c r="A20" s="13">
        <f t="shared" si="6"/>
        <v>0.21499084799999996</v>
      </c>
      <c r="B20" s="1">
        <f t="shared" si="0"/>
        <v>1</v>
      </c>
      <c r="C20" s="9">
        <f t="shared" si="1"/>
        <v>6.1768359918591993E-3</v>
      </c>
      <c r="D20" s="9">
        <f t="shared" si="2"/>
        <v>6.1768359918591993E-3</v>
      </c>
      <c r="E20" s="1">
        <f t="shared" si="3"/>
        <v>1390487.5467388625</v>
      </c>
      <c r="F20" s="2">
        <f t="shared" si="4"/>
        <v>2172.6367917794728</v>
      </c>
      <c r="G20" s="16">
        <f t="shared" si="5"/>
        <v>2.1726367917794731E-3</v>
      </c>
      <c r="K20" s="1"/>
      <c r="L20" s="9">
        <v>6.9999999999999999E-4</v>
      </c>
      <c r="M20" s="20">
        <v>66</v>
      </c>
      <c r="N20" s="2">
        <v>0.4</v>
      </c>
      <c r="O20" s="18">
        <v>0.32600000000000001</v>
      </c>
      <c r="P20" s="1">
        <f t="shared" si="7"/>
        <v>848.4848484848485</v>
      </c>
    </row>
    <row r="21" spans="1:16" x14ac:dyDescent="0.25">
      <c r="A21" s="13">
        <f t="shared" si="6"/>
        <v>0.25798901759999993</v>
      </c>
      <c r="B21" s="1">
        <f t="shared" si="0"/>
        <v>1</v>
      </c>
      <c r="C21" s="9">
        <f t="shared" si="1"/>
        <v>6.7772031902310391E-3</v>
      </c>
      <c r="D21" s="9">
        <f t="shared" si="2"/>
        <v>6.7772031902310391E-3</v>
      </c>
      <c r="E21" s="1">
        <f t="shared" si="3"/>
        <v>1155043.2076624306</v>
      </c>
      <c r="F21" s="2">
        <f t="shared" si="4"/>
        <v>1804.7550119725479</v>
      </c>
      <c r="G21" s="16">
        <f t="shared" si="5"/>
        <v>1.8047550119725479E-3</v>
      </c>
      <c r="K21" s="1"/>
      <c r="L21" s="18">
        <v>1E-3</v>
      </c>
      <c r="M21" s="20">
        <v>94</v>
      </c>
      <c r="N21" s="2">
        <v>0.6</v>
      </c>
      <c r="O21" s="18">
        <v>0.46500000000000002</v>
      </c>
      <c r="P21" s="1">
        <f t="shared" si="7"/>
        <v>595.74468085106378</v>
      </c>
    </row>
    <row r="22" spans="1:16" x14ac:dyDescent="0.25">
      <c r="A22" s="13">
        <f t="shared" si="6"/>
        <v>0.30958682111999991</v>
      </c>
      <c r="B22" s="1">
        <f t="shared" si="0"/>
        <v>1</v>
      </c>
      <c r="C22" s="9">
        <f t="shared" si="1"/>
        <v>7.4976438282772463E-3</v>
      </c>
      <c r="D22" s="9">
        <f t="shared" si="2"/>
        <v>7.4976438282772463E-3</v>
      </c>
      <c r="E22" s="1">
        <f t="shared" si="3"/>
        <v>943734.06687638001</v>
      </c>
      <c r="F22" s="2">
        <f t="shared" si="4"/>
        <v>1474.5844794943439</v>
      </c>
      <c r="G22" s="16">
        <f t="shared" si="5"/>
        <v>1.4745844794943439E-3</v>
      </c>
      <c r="K22" s="1"/>
      <c r="L22" s="18">
        <v>5.0000000000000001E-3</v>
      </c>
      <c r="M22" s="20">
        <v>469</v>
      </c>
      <c r="N22" s="2">
        <v>2.8</v>
      </c>
      <c r="O22" s="7">
        <v>2.327</v>
      </c>
      <c r="P22" s="1">
        <f t="shared" si="7"/>
        <v>119.40298507462687</v>
      </c>
    </row>
    <row r="23" spans="1:16" x14ac:dyDescent="0.25">
      <c r="A23" s="14">
        <v>3</v>
      </c>
      <c r="B23" s="1">
        <f t="shared" ref="B23:B39" si="8">1.44*((B$4*B$3)^0.667)*(A23^0.333)/(B$2^0.6667)+B$5</f>
        <v>1</v>
      </c>
      <c r="C23" s="9">
        <f t="shared" ref="C23:C39" si="9">A23*D$6*$B$9+$B$10</f>
        <v>4.5062866666666659E-2</v>
      </c>
      <c r="D23" s="9">
        <f t="shared" ref="D23:D39" si="10">A23*D$7*$B$9+$B$10</f>
        <v>4.5062866666666659E-2</v>
      </c>
      <c r="E23" s="1">
        <f t="shared" ref="E23:E39" si="11">B$1*1000000/(2*3.14159*C23*D23*B$2)*(EXP(-0.5*((B23+B$8)/D23)^2)+EXP(-0.5*((B23-B$8)/D23)^2))</f>
        <v>26125.319603396303</v>
      </c>
      <c r="F23" s="2">
        <f t="shared" ref="F23:F39" si="12">0.025/16000000*1000000*E23</f>
        <v>40.820811880306728</v>
      </c>
      <c r="G23" s="8"/>
      <c r="K23" s="3"/>
      <c r="L23" s="9">
        <v>8.5000000000000006E-3</v>
      </c>
      <c r="M23" s="20">
        <v>797</v>
      </c>
      <c r="N23" s="2">
        <v>4.7</v>
      </c>
      <c r="O23" s="7">
        <v>3.956</v>
      </c>
      <c r="P23" s="1">
        <f t="shared" si="7"/>
        <v>70.26348808030113</v>
      </c>
    </row>
    <row r="24" spans="1:16" x14ac:dyDescent="0.25">
      <c r="A24" s="15">
        <f>1.2*A23</f>
        <v>3.5999999999999996</v>
      </c>
      <c r="B24" s="1">
        <f t="shared" si="8"/>
        <v>1</v>
      </c>
      <c r="C24" s="9">
        <f t="shared" si="9"/>
        <v>5.3440439999999992E-2</v>
      </c>
      <c r="D24" s="9">
        <f t="shared" si="10"/>
        <v>5.3440439999999992E-2</v>
      </c>
      <c r="E24" s="1">
        <f t="shared" si="11"/>
        <v>18576.299022891362</v>
      </c>
      <c r="F24" s="2">
        <f t="shared" si="12"/>
        <v>29.025467223267754</v>
      </c>
      <c r="G24" s="8"/>
      <c r="K24" s="1"/>
      <c r="L24" s="18">
        <v>8.5000000000000006E-3</v>
      </c>
      <c r="M24" s="11">
        <v>844</v>
      </c>
      <c r="N24" s="6">
        <v>5</v>
      </c>
      <c r="O24" s="7">
        <v>4.1879999999999997</v>
      </c>
      <c r="P24" s="1">
        <f t="shared" si="7"/>
        <v>66.350710900473928</v>
      </c>
    </row>
    <row r="25" spans="1:16" x14ac:dyDescent="0.25">
      <c r="A25" s="15">
        <f t="shared" ref="A25:A34" si="13">1.2*A24</f>
        <v>4.3199999999999994</v>
      </c>
      <c r="B25" s="1">
        <f t="shared" si="8"/>
        <v>1</v>
      </c>
      <c r="C25" s="9">
        <f t="shared" si="9"/>
        <v>6.349352799999998E-2</v>
      </c>
      <c r="D25" s="9">
        <f t="shared" si="10"/>
        <v>6.349352799999998E-2</v>
      </c>
      <c r="E25" s="1">
        <f t="shared" si="11"/>
        <v>13159.528390436892</v>
      </c>
      <c r="F25" s="2">
        <f t="shared" si="12"/>
        <v>20.561763110057644</v>
      </c>
      <c r="G25" s="8"/>
      <c r="K25" s="1"/>
      <c r="L25" s="7">
        <v>0.01</v>
      </c>
      <c r="M25" s="11">
        <v>938</v>
      </c>
      <c r="N25" s="6">
        <v>5.5</v>
      </c>
      <c r="O25" s="7">
        <v>4.6500000000000004</v>
      </c>
      <c r="P25" s="1">
        <f t="shared" si="7"/>
        <v>59.701492537313435</v>
      </c>
    </row>
    <row r="26" spans="1:16" x14ac:dyDescent="0.25">
      <c r="A26" s="15">
        <f t="shared" si="13"/>
        <v>5.1839999999999993</v>
      </c>
      <c r="B26" s="1">
        <f t="shared" si="8"/>
        <v>1</v>
      </c>
      <c r="C26" s="9">
        <f t="shared" si="9"/>
        <v>7.5557233599999982E-2</v>
      </c>
      <c r="D26" s="9">
        <f t="shared" si="10"/>
        <v>7.5557233599999982E-2</v>
      </c>
      <c r="E26" s="1">
        <f t="shared" si="11"/>
        <v>9292.8119020833656</v>
      </c>
      <c r="F26" s="2">
        <f t="shared" si="12"/>
        <v>14.52001859700526</v>
      </c>
      <c r="G26" s="8"/>
      <c r="K26" s="1"/>
      <c r="L26" s="7">
        <v>0.02</v>
      </c>
      <c r="M26">
        <v>1875</v>
      </c>
      <c r="N26" s="5">
        <v>11</v>
      </c>
      <c r="O26" s="7">
        <v>9.3070000000000004</v>
      </c>
      <c r="P26" s="1">
        <f t="shared" si="7"/>
        <v>29.866666666666667</v>
      </c>
    </row>
    <row r="27" spans="1:16" x14ac:dyDescent="0.25">
      <c r="A27" s="15">
        <f t="shared" si="13"/>
        <v>6.2207999999999988</v>
      </c>
      <c r="B27" s="1">
        <f t="shared" si="8"/>
        <v>1</v>
      </c>
      <c r="C27" s="9">
        <f t="shared" si="9"/>
        <v>9.0033680319999976E-2</v>
      </c>
      <c r="D27" s="9">
        <f t="shared" si="10"/>
        <v>9.0033680319999976E-2</v>
      </c>
      <c r="E27" s="1">
        <f t="shared" si="11"/>
        <v>6544.692365939437</v>
      </c>
      <c r="F27" s="2">
        <f t="shared" si="12"/>
        <v>10.226081821780371</v>
      </c>
      <c r="G27" s="8"/>
      <c r="K27" s="1"/>
      <c r="L27" s="7">
        <v>0.05</v>
      </c>
      <c r="M27">
        <v>4688</v>
      </c>
      <c r="N27" s="5">
        <v>27.6</v>
      </c>
      <c r="O27" s="2">
        <v>23.268000000000001</v>
      </c>
      <c r="P27" s="1">
        <f t="shared" si="7"/>
        <v>11.945392491467576</v>
      </c>
    </row>
    <row r="28" spans="1:16" x14ac:dyDescent="0.25">
      <c r="A28" s="15">
        <f t="shared" si="13"/>
        <v>7.4649599999999978</v>
      </c>
      <c r="B28" s="1">
        <f t="shared" si="8"/>
        <v>1</v>
      </c>
      <c r="C28" s="9">
        <f t="shared" si="9"/>
        <v>0.10740541638399997</v>
      </c>
      <c r="D28" s="9">
        <f t="shared" si="10"/>
        <v>0.10740541638399997</v>
      </c>
      <c r="E28" s="1">
        <f t="shared" si="11"/>
        <v>4598.8249360751497</v>
      </c>
      <c r="F28" s="2">
        <f t="shared" si="12"/>
        <v>7.1856639626174221</v>
      </c>
      <c r="G28" s="8"/>
    </row>
    <row r="29" spans="1:16" x14ac:dyDescent="0.25">
      <c r="A29" s="15">
        <f t="shared" si="13"/>
        <v>8.957951999999997</v>
      </c>
      <c r="B29" s="1">
        <f t="shared" si="8"/>
        <v>1</v>
      </c>
      <c r="C29" s="9">
        <f t="shared" si="9"/>
        <v>0.12825149966079996</v>
      </c>
      <c r="D29" s="9">
        <f t="shared" si="10"/>
        <v>0.12825149966079996</v>
      </c>
      <c r="E29" s="1">
        <f t="shared" si="11"/>
        <v>3225.3313626009117</v>
      </c>
      <c r="F29" s="2">
        <f t="shared" si="12"/>
        <v>5.0395802540639245</v>
      </c>
      <c r="G29" s="8"/>
    </row>
    <row r="30" spans="1:16" x14ac:dyDescent="0.25">
      <c r="A30" s="15">
        <f t="shared" si="13"/>
        <v>10.749542399999996</v>
      </c>
      <c r="B30" s="1">
        <f t="shared" si="8"/>
        <v>1</v>
      </c>
      <c r="C30" s="9">
        <f t="shared" si="9"/>
        <v>0.15326679959295994</v>
      </c>
      <c r="D30" s="9">
        <f t="shared" si="10"/>
        <v>0.15326679959295994</v>
      </c>
      <c r="E30" s="1">
        <f t="shared" si="11"/>
        <v>2258.411444916645</v>
      </c>
      <c r="F30" s="2">
        <f t="shared" si="12"/>
        <v>3.5287678826822582</v>
      </c>
      <c r="G30" s="8"/>
    </row>
    <row r="31" spans="1:16" x14ac:dyDescent="0.25">
      <c r="A31" s="15">
        <f t="shared" si="13"/>
        <v>12.899450879999995</v>
      </c>
      <c r="B31" s="1">
        <f t="shared" si="8"/>
        <v>1</v>
      </c>
      <c r="C31" s="9">
        <f t="shared" si="9"/>
        <v>0.18328515951155194</v>
      </c>
      <c r="D31" s="9">
        <f t="shared" si="10"/>
        <v>0.18328515951155194</v>
      </c>
      <c r="E31" s="1">
        <f t="shared" si="11"/>
        <v>1579.2272894381351</v>
      </c>
      <c r="F31" s="2">
        <f t="shared" si="12"/>
        <v>2.4675426397470863</v>
      </c>
      <c r="G31" s="8"/>
      <c r="H31" s="11"/>
    </row>
    <row r="32" spans="1:16" x14ac:dyDescent="0.25">
      <c r="A32" s="15">
        <f t="shared" si="13"/>
        <v>15.479341055999992</v>
      </c>
      <c r="B32" s="1">
        <f t="shared" si="8"/>
        <v>1</v>
      </c>
      <c r="C32" s="9">
        <f t="shared" si="9"/>
        <v>0.21930719141386229</v>
      </c>
      <c r="D32" s="9">
        <f t="shared" si="10"/>
        <v>0.21930719141386229</v>
      </c>
      <c r="E32" s="1">
        <f t="shared" si="11"/>
        <v>1103.0456787541734</v>
      </c>
      <c r="F32" s="2">
        <f t="shared" si="12"/>
        <v>1.7235088730533961</v>
      </c>
      <c r="G32" s="8"/>
      <c r="H32" s="11"/>
    </row>
    <row r="33" spans="1:15" x14ac:dyDescent="0.25">
      <c r="A33" s="15">
        <f t="shared" si="13"/>
        <v>18.575209267199991</v>
      </c>
      <c r="B33" s="1">
        <f t="shared" si="8"/>
        <v>1</v>
      </c>
      <c r="C33" s="9">
        <f t="shared" si="9"/>
        <v>0.26253362969663474</v>
      </c>
      <c r="D33" s="9">
        <f t="shared" si="10"/>
        <v>0.26253362969663474</v>
      </c>
      <c r="E33" s="1">
        <f t="shared" si="11"/>
        <v>769.71395023179184</v>
      </c>
      <c r="F33" s="2">
        <f t="shared" si="12"/>
        <v>1.2026780472371748</v>
      </c>
      <c r="G33" s="8"/>
      <c r="H33" s="11"/>
    </row>
    <row r="34" spans="1:15" x14ac:dyDescent="0.25">
      <c r="A34" s="15">
        <f t="shared" si="13"/>
        <v>22.29025112063999</v>
      </c>
      <c r="B34" s="1">
        <f t="shared" si="8"/>
        <v>1</v>
      </c>
      <c r="C34" s="9">
        <f t="shared" si="9"/>
        <v>0.31440535563596167</v>
      </c>
      <c r="D34" s="9">
        <f t="shared" si="10"/>
        <v>0.31440535563596167</v>
      </c>
      <c r="E34" s="1">
        <f t="shared" si="11"/>
        <v>536.68489706281889</v>
      </c>
      <c r="F34" s="2">
        <f t="shared" si="12"/>
        <v>0.83857015166065452</v>
      </c>
      <c r="G34" s="8"/>
      <c r="H34" s="11"/>
    </row>
    <row r="35" spans="1:15" x14ac:dyDescent="0.25">
      <c r="A35" s="15">
        <f>1.2*A34</f>
        <v>26.748301344767988</v>
      </c>
      <c r="B35" s="1">
        <f t="shared" si="8"/>
        <v>1</v>
      </c>
      <c r="C35" s="9">
        <f t="shared" si="9"/>
        <v>0.37665142676315405</v>
      </c>
      <c r="D35" s="9">
        <f t="shared" si="10"/>
        <v>0.37665142676315405</v>
      </c>
      <c r="E35" s="1">
        <f t="shared" si="11"/>
        <v>373.95585511824487</v>
      </c>
      <c r="F35" s="2">
        <f t="shared" si="12"/>
        <v>0.58430602362225759</v>
      </c>
      <c r="G35" s="8"/>
      <c r="H35" s="11"/>
      <c r="I35" s="11"/>
      <c r="J35" s="11"/>
      <c r="K35" s="10"/>
      <c r="L35" s="10"/>
      <c r="M35" s="1"/>
      <c r="N35" s="1"/>
      <c r="O35" s="2"/>
    </row>
    <row r="36" spans="1:15" x14ac:dyDescent="0.25">
      <c r="A36" s="15">
        <v>30</v>
      </c>
      <c r="B36" s="1">
        <f t="shared" si="8"/>
        <v>1</v>
      </c>
      <c r="C36" s="9">
        <f t="shared" si="9"/>
        <v>0.4220536666666666</v>
      </c>
      <c r="D36" s="9">
        <f t="shared" si="10"/>
        <v>0.4220536666666666</v>
      </c>
      <c r="E36" s="1">
        <f t="shared" si="11"/>
        <v>297.83083854858705</v>
      </c>
      <c r="F36" s="18">
        <f t="shared" si="12"/>
        <v>0.46536068523216728</v>
      </c>
      <c r="G36" s="8"/>
      <c r="K36" s="1"/>
      <c r="L36" s="1"/>
      <c r="M36" s="1"/>
      <c r="N36" s="1"/>
      <c r="O36" s="2"/>
    </row>
    <row r="37" spans="1:15" x14ac:dyDescent="0.25">
      <c r="A37" s="15">
        <f t="shared" ref="A37:A39" si="14">1.2*A36</f>
        <v>36</v>
      </c>
      <c r="B37" s="1">
        <f t="shared" si="8"/>
        <v>1</v>
      </c>
      <c r="C37" s="9">
        <f t="shared" si="9"/>
        <v>0.50582939999999998</v>
      </c>
      <c r="D37" s="9">
        <f t="shared" si="10"/>
        <v>0.50582939999999998</v>
      </c>
      <c r="E37" s="1">
        <f t="shared" si="11"/>
        <v>207.42737730241006</v>
      </c>
      <c r="F37" s="2">
        <f t="shared" si="12"/>
        <v>0.32410527703501574</v>
      </c>
      <c r="G37" s="8"/>
      <c r="K37" s="1"/>
      <c r="L37" s="1"/>
      <c r="M37" s="1"/>
      <c r="N37" s="1"/>
      <c r="O37" s="2"/>
    </row>
    <row r="38" spans="1:15" x14ac:dyDescent="0.25">
      <c r="A38" s="15">
        <f t="shared" si="14"/>
        <v>43.199999999999996</v>
      </c>
      <c r="B38" s="1">
        <f t="shared" si="8"/>
        <v>1</v>
      </c>
      <c r="C38" s="9">
        <f t="shared" si="9"/>
        <v>0.60636027999999997</v>
      </c>
      <c r="D38" s="9">
        <f t="shared" si="10"/>
        <v>0.60636027999999997</v>
      </c>
      <c r="E38" s="1">
        <f t="shared" si="11"/>
        <v>144.9168898847073</v>
      </c>
      <c r="F38" s="2">
        <f t="shared" si="12"/>
        <v>0.22643264044485517</v>
      </c>
      <c r="G38" s="8"/>
      <c r="K38" s="1"/>
      <c r="L38" s="1"/>
      <c r="M38" s="1"/>
      <c r="N38" s="1"/>
      <c r="O38" s="2"/>
    </row>
    <row r="39" spans="1:15" x14ac:dyDescent="0.25">
      <c r="A39" s="15">
        <f t="shared" si="14"/>
        <v>51.839999999999996</v>
      </c>
      <c r="B39" s="1">
        <f t="shared" si="8"/>
        <v>1</v>
      </c>
      <c r="C39" s="9">
        <f t="shared" si="9"/>
        <v>0.72699733599999994</v>
      </c>
      <c r="D39" s="9">
        <f t="shared" si="10"/>
        <v>0.72699733599999994</v>
      </c>
      <c r="E39" s="1">
        <f t="shared" si="11"/>
        <v>102.65832168921189</v>
      </c>
      <c r="F39" s="2">
        <f t="shared" si="12"/>
        <v>0.16040362763939359</v>
      </c>
      <c r="G39" s="8"/>
      <c r="K39" s="1"/>
      <c r="L39" s="1"/>
      <c r="M39" s="1"/>
      <c r="N39" s="1"/>
      <c r="O39" s="2"/>
    </row>
    <row r="40" spans="1:15" x14ac:dyDescent="0.25">
      <c r="A40" s="1"/>
      <c r="B40" s="1"/>
      <c r="C40" s="1"/>
      <c r="D40" s="1"/>
      <c r="E40" s="1"/>
      <c r="F40" s="2"/>
      <c r="K40" s="1"/>
      <c r="L40" s="1"/>
      <c r="M40" s="1"/>
      <c r="N40" s="1"/>
      <c r="O40" s="2"/>
    </row>
    <row r="41" spans="1:15" x14ac:dyDescent="0.25">
      <c r="A41" s="1"/>
      <c r="B41" s="1"/>
      <c r="C41" s="1"/>
      <c r="D41" s="1"/>
      <c r="E41" s="1"/>
      <c r="F41" s="2"/>
      <c r="K41" s="1"/>
      <c r="L41" s="1"/>
      <c r="M41" s="1"/>
      <c r="N41" s="1"/>
      <c r="O41" s="2"/>
    </row>
    <row r="42" spans="1:15" x14ac:dyDescent="0.25">
      <c r="A42" s="4"/>
      <c r="B42" s="4"/>
      <c r="C42" s="4"/>
      <c r="D42" s="4"/>
      <c r="E42" s="1"/>
      <c r="F42" s="2"/>
      <c r="K42" s="4"/>
      <c r="L42" s="4"/>
      <c r="M42" s="1"/>
      <c r="N42" s="1"/>
      <c r="O42" s="2"/>
    </row>
    <row r="43" spans="1:15" x14ac:dyDescent="0.25">
      <c r="A43" s="1"/>
      <c r="B43" s="1"/>
      <c r="C43" s="1"/>
      <c r="D43" s="1"/>
      <c r="E43" s="1"/>
      <c r="F43" s="2"/>
      <c r="K43" s="1"/>
      <c r="L43" s="1"/>
      <c r="M43" s="1"/>
      <c r="N43" s="1"/>
      <c r="O43" s="2"/>
    </row>
    <row r="44" spans="1:15" x14ac:dyDescent="0.25">
      <c r="A44" s="1"/>
      <c r="B44" s="1"/>
      <c r="C44" s="1"/>
      <c r="D44" s="1"/>
      <c r="E44" s="1"/>
      <c r="F44" s="2"/>
      <c r="K44" s="1"/>
      <c r="L44" s="1"/>
      <c r="M44" s="1"/>
      <c r="N44" s="1"/>
      <c r="O44" s="2"/>
    </row>
    <row r="45" spans="1:15" x14ac:dyDescent="0.25">
      <c r="A45" s="1"/>
      <c r="B45" s="1"/>
      <c r="C45" s="1"/>
      <c r="D45" s="1"/>
      <c r="E45" s="1"/>
      <c r="F45" s="2"/>
      <c r="K45" s="1"/>
      <c r="L45" s="1"/>
      <c r="M45" s="1"/>
      <c r="N45" s="1"/>
      <c r="O45" s="2"/>
    </row>
    <row r="46" spans="1:15" x14ac:dyDescent="0.25">
      <c r="A46" s="1"/>
      <c r="B46" s="1"/>
      <c r="C46" s="1"/>
      <c r="D46" s="1"/>
      <c r="E46" s="1"/>
      <c r="F46" s="2"/>
      <c r="K46" s="1"/>
      <c r="L46" s="1"/>
      <c r="M46" s="1"/>
      <c r="N46" s="1"/>
      <c r="O46" s="2"/>
    </row>
    <row r="47" spans="1:15" x14ac:dyDescent="0.25">
      <c r="A47" s="1"/>
      <c r="B47" s="1"/>
      <c r="C47" s="1"/>
      <c r="D47" s="1"/>
      <c r="E47" s="1"/>
      <c r="F47" s="2"/>
      <c r="K47" s="1"/>
      <c r="L47" s="1"/>
      <c r="M47" s="1"/>
      <c r="N47" s="1"/>
      <c r="O47" s="2"/>
    </row>
    <row r="48" spans="1:15" x14ac:dyDescent="0.25">
      <c r="A48" s="1"/>
      <c r="B48" s="1"/>
      <c r="C48" s="1"/>
      <c r="D48" s="1"/>
      <c r="E48" s="1"/>
      <c r="F48" s="2"/>
      <c r="K48" s="1"/>
      <c r="L48" s="1"/>
      <c r="M48" s="1"/>
      <c r="N48" s="1"/>
      <c r="O48" s="2"/>
    </row>
    <row r="49" spans="1:15" x14ac:dyDescent="0.25">
      <c r="A49" s="1"/>
      <c r="B49" s="1"/>
      <c r="C49" s="1"/>
      <c r="D49" s="1"/>
      <c r="E49" s="1"/>
      <c r="F49" s="2"/>
      <c r="K49" s="1"/>
      <c r="L49" s="1"/>
      <c r="M49" s="1"/>
      <c r="N49" s="1"/>
      <c r="O49" s="2"/>
    </row>
    <row r="50" spans="1:15" x14ac:dyDescent="0.25">
      <c r="A50" s="1"/>
      <c r="B50" s="1"/>
      <c r="C50" s="1"/>
      <c r="D50" s="1"/>
      <c r="E50" s="1"/>
      <c r="F50" s="2"/>
      <c r="K50" s="1"/>
      <c r="L50" s="1"/>
      <c r="M50" s="1"/>
      <c r="N50" s="1"/>
      <c r="O50" s="2"/>
    </row>
    <row r="51" spans="1:15" x14ac:dyDescent="0.25">
      <c r="A51" s="1"/>
      <c r="B51" s="1"/>
      <c r="C51" s="1"/>
      <c r="D51" s="1"/>
      <c r="E51" s="1"/>
      <c r="F51" s="2"/>
      <c r="K51" s="1"/>
      <c r="L51" s="1"/>
      <c r="M51" s="1"/>
      <c r="N51" s="1"/>
      <c r="O51" s="2"/>
    </row>
    <row r="52" spans="1:15" x14ac:dyDescent="0.25">
      <c r="A52" s="1"/>
      <c r="B52" s="1"/>
      <c r="C52" s="1"/>
      <c r="D52" s="1"/>
      <c r="E52" s="1"/>
      <c r="F52" s="2"/>
      <c r="K52" s="1"/>
      <c r="L52" s="1"/>
      <c r="M52" s="1"/>
      <c r="N52" s="1"/>
      <c r="O52" s="2"/>
    </row>
    <row r="53" spans="1:15" x14ac:dyDescent="0.25">
      <c r="A53" s="1"/>
      <c r="B53" s="1"/>
      <c r="C53" s="1"/>
      <c r="D53" s="1"/>
      <c r="E53" s="1"/>
      <c r="F53" s="2"/>
      <c r="K53" s="1"/>
      <c r="L53" s="1"/>
      <c r="M53" s="1"/>
      <c r="N53" s="1"/>
      <c r="O53" s="2"/>
    </row>
    <row r="54" spans="1:15" x14ac:dyDescent="0.25">
      <c r="A54" s="1"/>
      <c r="B54" s="1"/>
      <c r="C54" s="1"/>
      <c r="D54" s="1"/>
      <c r="E54" s="1"/>
      <c r="F54" s="2"/>
      <c r="K54" s="1"/>
      <c r="L54" s="1"/>
      <c r="M54" s="1"/>
      <c r="N54" s="1"/>
      <c r="O54" s="2"/>
    </row>
    <row r="55" spans="1:15" x14ac:dyDescent="0.25">
      <c r="A55" s="1"/>
      <c r="K55" s="1"/>
    </row>
    <row r="56" spans="1:15" x14ac:dyDescent="0.25">
      <c r="A56" s="1"/>
      <c r="K56" s="1"/>
    </row>
    <row r="57" spans="1:15" x14ac:dyDescent="0.25">
      <c r="A57" s="1"/>
      <c r="K57" s="1"/>
    </row>
    <row r="58" spans="1:15" x14ac:dyDescent="0.25">
      <c r="A58" s="1"/>
      <c r="K58" s="1"/>
    </row>
    <row r="59" spans="1:15" x14ac:dyDescent="0.25">
      <c r="A59" s="1"/>
      <c r="K59" s="1"/>
    </row>
    <row r="60" spans="1:15" x14ac:dyDescent="0.25">
      <c r="A60" s="1"/>
      <c r="K60" s="1"/>
    </row>
    <row r="61" spans="1:15" x14ac:dyDescent="0.25">
      <c r="A61" s="1"/>
      <c r="K61" s="1"/>
    </row>
    <row r="62" spans="1:15" x14ac:dyDescent="0.25">
      <c r="A62" s="1"/>
      <c r="K62" s="1"/>
    </row>
    <row r="63" spans="1:15" x14ac:dyDescent="0.25">
      <c r="A63" s="1"/>
      <c r="K63" s="1"/>
    </row>
    <row r="64" spans="1:15" x14ac:dyDescent="0.25">
      <c r="A64" s="1"/>
      <c r="K64" s="1"/>
    </row>
    <row r="65" spans="1:11" x14ac:dyDescent="0.25">
      <c r="A65" s="1"/>
      <c r="K65" s="1"/>
    </row>
    <row r="66" spans="1:11" x14ac:dyDescent="0.25">
      <c r="A66" s="1"/>
      <c r="K66" s="1"/>
    </row>
    <row r="67" spans="1:11" x14ac:dyDescent="0.25">
      <c r="A67" s="1"/>
      <c r="K67" s="1"/>
    </row>
    <row r="68" spans="1:11" x14ac:dyDescent="0.25">
      <c r="A68" s="1"/>
      <c r="K68" s="1"/>
    </row>
    <row r="69" spans="1:11" x14ac:dyDescent="0.25">
      <c r="A69" s="1"/>
      <c r="K69" s="1"/>
    </row>
    <row r="70" spans="1:11" x14ac:dyDescent="0.25">
      <c r="A70" s="1"/>
      <c r="K70" s="1"/>
    </row>
    <row r="71" spans="1:11" x14ac:dyDescent="0.25">
      <c r="A71" s="1"/>
      <c r="K71" s="1"/>
    </row>
    <row r="72" spans="1:11" x14ac:dyDescent="0.25">
      <c r="A72" s="1"/>
      <c r="K72" s="1"/>
    </row>
    <row r="73" spans="1:11" x14ac:dyDescent="0.25">
      <c r="A73" s="1"/>
      <c r="K73" s="1"/>
    </row>
    <row r="74" spans="1:11" x14ac:dyDescent="0.25">
      <c r="A74" s="1"/>
      <c r="K74" s="1"/>
    </row>
    <row r="75" spans="1:11" x14ac:dyDescent="0.25">
      <c r="A75" s="1"/>
      <c r="K75" s="1"/>
    </row>
    <row r="76" spans="1:11" x14ac:dyDescent="0.25">
      <c r="A76" s="1"/>
      <c r="K76" s="1"/>
    </row>
    <row r="77" spans="1:11" x14ac:dyDescent="0.25">
      <c r="A77" s="1"/>
      <c r="K77" s="1"/>
    </row>
    <row r="78" spans="1:11" x14ac:dyDescent="0.25">
      <c r="A78" s="1"/>
      <c r="K78" s="1"/>
    </row>
    <row r="79" spans="1:11" x14ac:dyDescent="0.25">
      <c r="A79" s="1"/>
      <c r="K79" s="1"/>
    </row>
    <row r="80" spans="1:11" x14ac:dyDescent="0.25">
      <c r="A80" s="1"/>
      <c r="K80" s="1"/>
    </row>
    <row r="81" spans="1:11" x14ac:dyDescent="0.25">
      <c r="A81" s="1"/>
      <c r="K81" s="1"/>
    </row>
    <row r="82" spans="1:11" x14ac:dyDescent="0.25">
      <c r="A82" s="1"/>
      <c r="K82" s="1"/>
    </row>
    <row r="83" spans="1:11" x14ac:dyDescent="0.25">
      <c r="A83" s="1"/>
      <c r="K83" s="1"/>
    </row>
    <row r="84" spans="1:11" x14ac:dyDescent="0.25">
      <c r="A84" s="1"/>
      <c r="K84" s="1"/>
    </row>
    <row r="85" spans="1:11" x14ac:dyDescent="0.25">
      <c r="A85" s="1"/>
      <c r="K85" s="1"/>
    </row>
    <row r="86" spans="1:11" x14ac:dyDescent="0.25">
      <c r="A86" s="1"/>
      <c r="K86" s="1"/>
    </row>
    <row r="87" spans="1:11" x14ac:dyDescent="0.25">
      <c r="A87" s="1"/>
      <c r="K87" s="1"/>
    </row>
    <row r="88" spans="1:11" x14ac:dyDescent="0.25">
      <c r="A88" s="1"/>
      <c r="K88" s="1"/>
    </row>
    <row r="89" spans="1:11" x14ac:dyDescent="0.25">
      <c r="A89" s="1"/>
      <c r="K89" s="1"/>
    </row>
    <row r="90" spans="1:11" x14ac:dyDescent="0.25">
      <c r="A90" s="1"/>
      <c r="K90" s="1"/>
    </row>
    <row r="91" spans="1:11" x14ac:dyDescent="0.25">
      <c r="A91" s="1"/>
      <c r="K91" s="1"/>
    </row>
    <row r="92" spans="1:11" x14ac:dyDescent="0.25">
      <c r="A92" s="1"/>
      <c r="K92" s="1"/>
    </row>
    <row r="93" spans="1:11" x14ac:dyDescent="0.25">
      <c r="A93" s="1"/>
      <c r="K93" s="1"/>
    </row>
    <row r="94" spans="1:11" x14ac:dyDescent="0.25">
      <c r="A94" s="1"/>
      <c r="K94" s="1"/>
    </row>
    <row r="95" spans="1:11" x14ac:dyDescent="0.25">
      <c r="A95" s="1"/>
      <c r="K95" s="1"/>
    </row>
    <row r="96" spans="1:11" x14ac:dyDescent="0.25">
      <c r="A96" s="1"/>
      <c r="K96" s="1"/>
    </row>
    <row r="97" spans="1:11" x14ac:dyDescent="0.25">
      <c r="A97" s="1"/>
      <c r="K97" s="1"/>
    </row>
    <row r="98" spans="1:11" x14ac:dyDescent="0.25">
      <c r="A98" s="1"/>
      <c r="K98" s="1"/>
    </row>
    <row r="99" spans="1:11" x14ac:dyDescent="0.25">
      <c r="A99" s="1"/>
      <c r="K99" s="1"/>
    </row>
    <row r="100" spans="1:11" x14ac:dyDescent="0.25">
      <c r="A100" s="1"/>
      <c r="K100" s="1"/>
    </row>
    <row r="101" spans="1:11" x14ac:dyDescent="0.25">
      <c r="A101" s="1"/>
      <c r="K101" s="1"/>
    </row>
    <row r="102" spans="1:11" x14ac:dyDescent="0.25">
      <c r="A102" s="1"/>
      <c r="K102" s="1"/>
    </row>
    <row r="103" spans="1:11" x14ac:dyDescent="0.25">
      <c r="A103" s="1"/>
      <c r="K103" s="1"/>
    </row>
    <row r="104" spans="1:11" x14ac:dyDescent="0.25">
      <c r="A104" s="1"/>
      <c r="K104" s="1"/>
    </row>
    <row r="105" spans="1:11" x14ac:dyDescent="0.25">
      <c r="A105" s="1"/>
      <c r="K105" s="1"/>
    </row>
    <row r="106" spans="1:11" x14ac:dyDescent="0.25">
      <c r="A106" s="1"/>
      <c r="K106" s="1"/>
    </row>
    <row r="107" spans="1:11" x14ac:dyDescent="0.25">
      <c r="A107" s="1"/>
      <c r="K107" s="1"/>
    </row>
    <row r="108" spans="1:11" x14ac:dyDescent="0.25">
      <c r="A108" s="1"/>
      <c r="K108" s="1"/>
    </row>
    <row r="109" spans="1:11" x14ac:dyDescent="0.25">
      <c r="A109" s="1"/>
      <c r="K109" s="1"/>
    </row>
    <row r="110" spans="1:11" x14ac:dyDescent="0.25">
      <c r="A110" s="1"/>
      <c r="K110" s="1"/>
    </row>
    <row r="111" spans="1:11" x14ac:dyDescent="0.25">
      <c r="A111" s="1"/>
      <c r="K111" s="1"/>
    </row>
    <row r="112" spans="1:11" x14ac:dyDescent="0.25">
      <c r="A112" s="1"/>
      <c r="K1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workbookViewId="0">
      <selection activeCell="O10" sqref="O10"/>
    </sheetView>
  </sheetViews>
  <sheetFormatPr defaultRowHeight="15" x14ac:dyDescent="0.25"/>
  <sheetData>
    <row r="1" spans="1:13" x14ac:dyDescent="0.25">
      <c r="A1" t="s">
        <v>0</v>
      </c>
      <c r="B1">
        <v>1</v>
      </c>
      <c r="C1" t="s">
        <v>1</v>
      </c>
      <c r="D1" s="2" t="s">
        <v>60</v>
      </c>
      <c r="H1" t="s">
        <v>0</v>
      </c>
      <c r="I1">
        <v>1</v>
      </c>
      <c r="J1" t="s">
        <v>1</v>
      </c>
      <c r="K1" s="2" t="s">
        <v>60</v>
      </c>
    </row>
    <row r="2" spans="1:13" x14ac:dyDescent="0.25">
      <c r="A2" t="s">
        <v>5</v>
      </c>
      <c r="B2">
        <v>4</v>
      </c>
      <c r="C2" t="s">
        <v>6</v>
      </c>
      <c r="H2" t="s">
        <v>5</v>
      </c>
      <c r="I2">
        <v>4</v>
      </c>
      <c r="J2" t="s">
        <v>6</v>
      </c>
    </row>
    <row r="3" spans="1:13" x14ac:dyDescent="0.25">
      <c r="A3" t="s">
        <v>8</v>
      </c>
      <c r="B3">
        <v>0</v>
      </c>
      <c r="C3" t="s">
        <v>9</v>
      </c>
      <c r="H3" t="s">
        <v>8</v>
      </c>
      <c r="I3">
        <v>0</v>
      </c>
      <c r="J3" t="s">
        <v>9</v>
      </c>
    </row>
    <row r="4" spans="1:13" x14ac:dyDescent="0.25">
      <c r="A4" t="s">
        <v>10</v>
      </c>
      <c r="B4">
        <v>0</v>
      </c>
      <c r="C4" t="s">
        <v>11</v>
      </c>
      <c r="H4" t="s">
        <v>10</v>
      </c>
      <c r="I4">
        <v>0</v>
      </c>
      <c r="J4" t="s">
        <v>11</v>
      </c>
    </row>
    <row r="5" spans="1:13" x14ac:dyDescent="0.25">
      <c r="A5" t="s">
        <v>12</v>
      </c>
      <c r="B5">
        <v>0.1</v>
      </c>
      <c r="C5" t="s">
        <v>13</v>
      </c>
      <c r="H5" t="s">
        <v>12</v>
      </c>
      <c r="I5">
        <v>0.1</v>
      </c>
      <c r="J5" t="s">
        <v>13</v>
      </c>
    </row>
    <row r="6" spans="1:13" x14ac:dyDescent="0.25">
      <c r="A6" t="s">
        <v>15</v>
      </c>
      <c r="B6">
        <v>8</v>
      </c>
      <c r="C6" t="s">
        <v>16</v>
      </c>
      <c r="D6">
        <f>B6*3.14159/180</f>
        <v>0.13962622222222221</v>
      </c>
      <c r="E6" t="s">
        <v>17</v>
      </c>
      <c r="H6" t="s">
        <v>15</v>
      </c>
      <c r="I6">
        <v>8</v>
      </c>
      <c r="J6" t="s">
        <v>16</v>
      </c>
      <c r="K6">
        <f>I6*3.14159/180</f>
        <v>0.13962622222222221</v>
      </c>
      <c r="L6" t="s">
        <v>17</v>
      </c>
    </row>
    <row r="7" spans="1:13" x14ac:dyDescent="0.25">
      <c r="A7" t="s">
        <v>22</v>
      </c>
      <c r="B7">
        <v>8</v>
      </c>
      <c r="C7" t="s">
        <v>16</v>
      </c>
      <c r="D7">
        <f>B7*3.14159/180</f>
        <v>0.13962622222222221</v>
      </c>
      <c r="E7" t="s">
        <v>17</v>
      </c>
      <c r="H7" t="s">
        <v>22</v>
      </c>
      <c r="I7">
        <v>8</v>
      </c>
      <c r="J7" t="s">
        <v>16</v>
      </c>
      <c r="K7">
        <f>I7*3.14159/180</f>
        <v>0.13962622222222221</v>
      </c>
      <c r="L7" t="s">
        <v>17</v>
      </c>
    </row>
    <row r="8" spans="1:13" x14ac:dyDescent="0.25">
      <c r="A8" t="s">
        <v>28</v>
      </c>
      <c r="B8">
        <v>1</v>
      </c>
      <c r="C8" t="s">
        <v>29</v>
      </c>
      <c r="D8" t="s">
        <v>61</v>
      </c>
      <c r="E8">
        <v>0</v>
      </c>
      <c r="H8" t="s">
        <v>28</v>
      </c>
      <c r="I8">
        <v>1</v>
      </c>
      <c r="J8" t="s">
        <v>29</v>
      </c>
      <c r="K8" t="s">
        <v>61</v>
      </c>
      <c r="L8">
        <v>0</v>
      </c>
    </row>
    <row r="9" spans="1:13" x14ac:dyDescent="0.25">
      <c r="A9" t="s">
        <v>62</v>
      </c>
      <c r="B9" t="s">
        <v>49</v>
      </c>
      <c r="C9" t="s">
        <v>63</v>
      </c>
      <c r="D9" t="s">
        <v>64</v>
      </c>
      <c r="E9" t="s">
        <v>52</v>
      </c>
      <c r="F9" t="s">
        <v>65</v>
      </c>
      <c r="H9" t="s">
        <v>62</v>
      </c>
      <c r="I9" t="s">
        <v>49</v>
      </c>
      <c r="J9" t="s">
        <v>63</v>
      </c>
      <c r="K9" t="s">
        <v>64</v>
      </c>
      <c r="L9" t="s">
        <v>52</v>
      </c>
      <c r="M9" t="s">
        <v>65</v>
      </c>
    </row>
    <row r="10" spans="1:13" x14ac:dyDescent="0.25">
      <c r="A10" s="1">
        <v>5</v>
      </c>
      <c r="B10" s="1">
        <f>1.44*((B$4*B$3)^0.667)*(A10^0.333)/(B$2^0.6667)+B$5</f>
        <v>0.1</v>
      </c>
      <c r="C10" s="1">
        <f>A10*D$6+E$8</f>
        <v>0.69813111111111104</v>
      </c>
      <c r="D10" s="1">
        <f>A10*D$7+E$8</f>
        <v>0.69813111111111104</v>
      </c>
      <c r="E10" s="2">
        <f>B$1*1000000/(2*3.14159*C10*D10*B$2)*(EXP(-0.5*((B10+B$8)/D10)^2)+EXP(-0.5*((B10-B$8)/D10)^2))</f>
        <v>59156.92049649082</v>
      </c>
      <c r="F10" s="2">
        <f>B$1/(E10*0.000001*B$2)</f>
        <v>4.2260482442596041</v>
      </c>
      <c r="H10" s="1">
        <v>5</v>
      </c>
      <c r="I10" s="1">
        <f>1.44*((I$4*I$3)^0.667)*(H10^0.333)/(I$2^0.6667)+I$5</f>
        <v>0.1</v>
      </c>
      <c r="J10" s="1">
        <f>H10*K$6+L$8</f>
        <v>0.69813111111111104</v>
      </c>
      <c r="K10" s="1">
        <f>H10*K$7+L$8</f>
        <v>0.69813111111111104</v>
      </c>
      <c r="L10" s="2">
        <f>I$1*1000000/(2*3.14159*J10*K10*I$2)*(EXP(-0.5*((I10+I$8)/K10)^2)+EXP(-0.5*((I10-I$8)/K10)^2))/0.41</f>
        <v>144285.17194266056</v>
      </c>
      <c r="M10" s="2">
        <f>I$1/(L10*0.000001*I$2)</f>
        <v>1.7326797801464373</v>
      </c>
    </row>
    <row r="11" spans="1:13" x14ac:dyDescent="0.25">
      <c r="A11" s="1">
        <f>1.2*A10</f>
        <v>6</v>
      </c>
      <c r="B11" s="1">
        <f t="shared" ref="B11:B52" si="0">1.44*((B$4*B$3)^0.667)*(A11^0.333)/(B$2^0.6667)+B$5</f>
        <v>0.1</v>
      </c>
      <c r="C11" s="1">
        <f t="shared" ref="C11:C52" si="1">A11*D$6+E$8</f>
        <v>0.83775733333333324</v>
      </c>
      <c r="D11" s="1">
        <f t="shared" ref="D11:D52" si="2">A11*D$7+E$8</f>
        <v>0.83775733333333324</v>
      </c>
      <c r="E11" s="2">
        <f t="shared" ref="E11:E52" si="3">B$1*1000000/(2*3.14159*C11*D11*B$2)*(EXP(-0.5*((B11+B$8)/D11)^2)+EXP(-0.5*((B11-B$8)/D11)^2))</f>
        <v>55777.028240319996</v>
      </c>
      <c r="F11" s="2">
        <f t="shared" ref="F11:F52" si="4">B$1/(E11*0.000001*B$2)</f>
        <v>4.4821319436893283</v>
      </c>
      <c r="H11" s="1">
        <f>1.2*H10</f>
        <v>6</v>
      </c>
      <c r="I11" s="1">
        <f t="shared" ref="I11:I52" si="5">1.44*((I$4*I$3)^0.667)*(H11^0.333)/(I$2^0.6667)+I$5</f>
        <v>0.1</v>
      </c>
      <c r="J11" s="1">
        <f t="shared" ref="J11:J52" si="6">H11*K$6+L$8</f>
        <v>0.83775733333333324</v>
      </c>
      <c r="K11" s="1">
        <f t="shared" ref="K11:K52" si="7">H11*K$7+L$8</f>
        <v>0.83775733333333324</v>
      </c>
      <c r="L11" s="2">
        <f t="shared" ref="L11:L52" si="8">I$1*1000000/(2*3.14159*J11*K11*I$2)*(EXP(-0.5*((I11+I$8)/K11)^2)+EXP(-0.5*((I11-I$8)/K11)^2))/0.41</f>
        <v>136041.53229346342</v>
      </c>
      <c r="M11" s="2">
        <f t="shared" ref="M11:M52" si="9">I$1/(L11*0.000001*I$2)</f>
        <v>1.8376740969126244</v>
      </c>
    </row>
    <row r="12" spans="1:13" x14ac:dyDescent="0.25">
      <c r="A12" s="1">
        <f t="shared" ref="A12:A52" si="10">1.2*A11</f>
        <v>7.1999999999999993</v>
      </c>
      <c r="B12" s="1">
        <f t="shared" si="0"/>
        <v>0.1</v>
      </c>
      <c r="C12" s="1">
        <f t="shared" si="1"/>
        <v>1.0053087999999999</v>
      </c>
      <c r="D12" s="1">
        <f t="shared" si="2"/>
        <v>1.0053087999999999</v>
      </c>
      <c r="E12" s="2">
        <f t="shared" si="3"/>
        <v>48007.108925256151</v>
      </c>
      <c r="F12" s="2">
        <f t="shared" si="4"/>
        <v>5.2075620798001658</v>
      </c>
      <c r="H12" s="1">
        <f t="shared" ref="H12:H52" si="11">1.2*H11</f>
        <v>7.1999999999999993</v>
      </c>
      <c r="I12" s="1">
        <f t="shared" si="5"/>
        <v>0.1</v>
      </c>
      <c r="J12" s="1">
        <f t="shared" si="6"/>
        <v>1.0053087999999999</v>
      </c>
      <c r="K12" s="1">
        <f t="shared" si="7"/>
        <v>1.0053087999999999</v>
      </c>
      <c r="L12" s="2">
        <f t="shared" si="8"/>
        <v>117090.5095737955</v>
      </c>
      <c r="M12" s="2">
        <f t="shared" si="9"/>
        <v>2.1351004527180679</v>
      </c>
    </row>
    <row r="13" spans="1:13" x14ac:dyDescent="0.25">
      <c r="A13" s="1">
        <f t="shared" si="10"/>
        <v>8.6399999999999988</v>
      </c>
      <c r="B13" s="1">
        <f t="shared" si="0"/>
        <v>0.1</v>
      </c>
      <c r="C13" s="1">
        <f t="shared" si="1"/>
        <v>1.2063705599999996</v>
      </c>
      <c r="D13" s="1">
        <f t="shared" si="2"/>
        <v>1.2063705599999996</v>
      </c>
      <c r="E13" s="2">
        <f t="shared" si="3"/>
        <v>38739.423323219547</v>
      </c>
      <c r="F13" s="2">
        <f t="shared" si="4"/>
        <v>6.4533743291463921</v>
      </c>
      <c r="H13" s="1">
        <f t="shared" si="11"/>
        <v>8.6399999999999988</v>
      </c>
      <c r="I13" s="1">
        <f t="shared" si="5"/>
        <v>0.1</v>
      </c>
      <c r="J13" s="1">
        <f t="shared" si="6"/>
        <v>1.2063705599999996</v>
      </c>
      <c r="K13" s="1">
        <f t="shared" si="7"/>
        <v>1.2063705599999996</v>
      </c>
      <c r="L13" s="2">
        <f t="shared" si="8"/>
        <v>94486.398349315976</v>
      </c>
      <c r="M13" s="2">
        <f t="shared" si="9"/>
        <v>2.6458834749500202</v>
      </c>
    </row>
    <row r="14" spans="1:13" x14ac:dyDescent="0.25">
      <c r="A14" s="1">
        <f t="shared" si="10"/>
        <v>10.367999999999999</v>
      </c>
      <c r="B14" s="1">
        <f t="shared" si="0"/>
        <v>0.1</v>
      </c>
      <c r="C14" s="1">
        <f t="shared" si="1"/>
        <v>1.4476446719999996</v>
      </c>
      <c r="D14" s="1">
        <f t="shared" si="2"/>
        <v>1.4476446719999996</v>
      </c>
      <c r="E14" s="2">
        <f t="shared" si="3"/>
        <v>29874.990883899336</v>
      </c>
      <c r="F14" s="2">
        <f t="shared" si="4"/>
        <v>8.3682033903057569</v>
      </c>
      <c r="H14" s="1">
        <f t="shared" si="11"/>
        <v>10.367999999999999</v>
      </c>
      <c r="I14" s="1">
        <f t="shared" si="5"/>
        <v>0.1</v>
      </c>
      <c r="J14" s="1">
        <f t="shared" si="6"/>
        <v>1.4476446719999996</v>
      </c>
      <c r="K14" s="1">
        <f t="shared" si="7"/>
        <v>1.4476446719999996</v>
      </c>
      <c r="L14" s="2">
        <f t="shared" si="8"/>
        <v>72865.831424144722</v>
      </c>
      <c r="M14" s="2">
        <f t="shared" si="9"/>
        <v>3.4309633900253602</v>
      </c>
    </row>
    <row r="15" spans="1:13" x14ac:dyDescent="0.25">
      <c r="A15" s="1">
        <f t="shared" si="10"/>
        <v>12.441599999999998</v>
      </c>
      <c r="B15" s="1">
        <f t="shared" si="0"/>
        <v>0.1</v>
      </c>
      <c r="C15" s="1">
        <f t="shared" si="1"/>
        <v>1.7371736063999994</v>
      </c>
      <c r="D15" s="1">
        <f t="shared" si="2"/>
        <v>1.7371736063999994</v>
      </c>
      <c r="E15" s="2">
        <f t="shared" si="3"/>
        <v>22318.589903490392</v>
      </c>
      <c r="F15" s="2">
        <f t="shared" si="4"/>
        <v>11.20142451118306</v>
      </c>
      <c r="H15" s="1">
        <f t="shared" si="11"/>
        <v>12.441599999999998</v>
      </c>
      <c r="I15" s="1">
        <f t="shared" si="5"/>
        <v>0.1</v>
      </c>
      <c r="J15" s="1">
        <f t="shared" si="6"/>
        <v>1.7371736063999994</v>
      </c>
      <c r="K15" s="1">
        <f t="shared" si="7"/>
        <v>1.7371736063999994</v>
      </c>
      <c r="L15" s="2">
        <f t="shared" si="8"/>
        <v>54435.585130464373</v>
      </c>
      <c r="M15" s="2">
        <f t="shared" si="9"/>
        <v>4.5925840495850538</v>
      </c>
    </row>
    <row r="16" spans="1:13" x14ac:dyDescent="0.25">
      <c r="A16" s="1">
        <f t="shared" si="10"/>
        <v>14.929919999999996</v>
      </c>
      <c r="B16" s="1">
        <f t="shared" si="0"/>
        <v>0.1</v>
      </c>
      <c r="C16" s="1">
        <f t="shared" si="1"/>
        <v>2.0846083276799994</v>
      </c>
      <c r="D16" s="1">
        <f t="shared" si="2"/>
        <v>2.0846083276799994</v>
      </c>
      <c r="E16" s="2">
        <f t="shared" si="3"/>
        <v>16307.496965370688</v>
      </c>
      <c r="F16" s="2">
        <f t="shared" si="4"/>
        <v>15.330372314701652</v>
      </c>
      <c r="H16" s="1">
        <f t="shared" si="11"/>
        <v>14.929919999999996</v>
      </c>
      <c r="I16" s="1">
        <f t="shared" si="5"/>
        <v>0.1</v>
      </c>
      <c r="J16" s="1">
        <f t="shared" si="6"/>
        <v>2.0846083276799994</v>
      </c>
      <c r="K16" s="1">
        <f t="shared" si="7"/>
        <v>2.0846083276799994</v>
      </c>
      <c r="L16" s="2">
        <f t="shared" si="8"/>
        <v>39774.382842367537</v>
      </c>
      <c r="M16" s="2">
        <f t="shared" si="9"/>
        <v>6.2854526490276772</v>
      </c>
    </row>
    <row r="17" spans="1:13" x14ac:dyDescent="0.25">
      <c r="A17" s="1">
        <f t="shared" si="10"/>
        <v>17.915903999999994</v>
      </c>
      <c r="B17" s="1">
        <f t="shared" si="0"/>
        <v>0.1</v>
      </c>
      <c r="C17" s="1">
        <f t="shared" si="1"/>
        <v>2.5015299932159989</v>
      </c>
      <c r="D17" s="1">
        <f t="shared" si="2"/>
        <v>2.5015299932159989</v>
      </c>
      <c r="E17" s="2">
        <f t="shared" si="3"/>
        <v>11732.388703759429</v>
      </c>
      <c r="F17" s="2">
        <f t="shared" si="4"/>
        <v>21.308533693559959</v>
      </c>
      <c r="H17" s="1">
        <f t="shared" si="11"/>
        <v>17.915903999999994</v>
      </c>
      <c r="I17" s="1">
        <f t="shared" si="5"/>
        <v>0.1</v>
      </c>
      <c r="J17" s="1">
        <f t="shared" si="6"/>
        <v>2.5015299932159989</v>
      </c>
      <c r="K17" s="1">
        <f t="shared" si="7"/>
        <v>2.5015299932159989</v>
      </c>
      <c r="L17" s="2">
        <f t="shared" si="8"/>
        <v>28615.582204291291</v>
      </c>
      <c r="M17" s="2">
        <f t="shared" si="9"/>
        <v>8.7364988143595816</v>
      </c>
    </row>
    <row r="18" spans="1:13" x14ac:dyDescent="0.25">
      <c r="A18" s="1">
        <f t="shared" si="10"/>
        <v>21.499084799999991</v>
      </c>
      <c r="B18" s="1">
        <f t="shared" si="0"/>
        <v>0.1</v>
      </c>
      <c r="C18" s="1">
        <f t="shared" si="1"/>
        <v>3.0018359918591986</v>
      </c>
      <c r="D18" s="1">
        <f t="shared" si="2"/>
        <v>3.0018359918591986</v>
      </c>
      <c r="E18" s="2">
        <f t="shared" si="3"/>
        <v>8350.3442119047304</v>
      </c>
      <c r="F18" s="2">
        <f t="shared" si="4"/>
        <v>29.938885590319213</v>
      </c>
      <c r="H18" s="1">
        <f t="shared" si="11"/>
        <v>21.499084799999991</v>
      </c>
      <c r="I18" s="1">
        <f t="shared" si="5"/>
        <v>0.1</v>
      </c>
      <c r="J18" s="1">
        <f t="shared" si="6"/>
        <v>3.0018359918591986</v>
      </c>
      <c r="K18" s="1">
        <f t="shared" si="7"/>
        <v>3.0018359918591986</v>
      </c>
      <c r="L18" s="2">
        <f t="shared" si="8"/>
        <v>20366.693199767637</v>
      </c>
      <c r="M18" s="2">
        <f t="shared" si="9"/>
        <v>12.274943092030879</v>
      </c>
    </row>
    <row r="19" spans="1:13" x14ac:dyDescent="0.25">
      <c r="A19" s="1">
        <f t="shared" si="10"/>
        <v>25.798901759999989</v>
      </c>
      <c r="B19" s="1">
        <f t="shared" si="0"/>
        <v>0.1</v>
      </c>
      <c r="C19" s="1">
        <f t="shared" si="1"/>
        <v>3.6022031902310383</v>
      </c>
      <c r="D19" s="1">
        <f t="shared" si="2"/>
        <v>3.6022031902310383</v>
      </c>
      <c r="E19" s="2">
        <f t="shared" si="3"/>
        <v>5898.817235901407</v>
      </c>
      <c r="F19" s="2">
        <f t="shared" si="4"/>
        <v>42.381377486735637</v>
      </c>
      <c r="H19" s="1">
        <f t="shared" si="11"/>
        <v>25.798901759999989</v>
      </c>
      <c r="I19" s="1">
        <f t="shared" si="5"/>
        <v>0.1</v>
      </c>
      <c r="J19" s="1">
        <f t="shared" si="6"/>
        <v>3.6022031902310383</v>
      </c>
      <c r="K19" s="1">
        <f t="shared" si="7"/>
        <v>3.6022031902310383</v>
      </c>
      <c r="L19" s="2">
        <f t="shared" si="8"/>
        <v>14387.359111954653</v>
      </c>
      <c r="M19" s="2">
        <f t="shared" si="9"/>
        <v>17.376364769561608</v>
      </c>
    </row>
    <row r="20" spans="1:13" x14ac:dyDescent="0.25">
      <c r="A20" s="1">
        <f t="shared" si="10"/>
        <v>30.958682111999984</v>
      </c>
      <c r="B20" s="1">
        <f t="shared" si="0"/>
        <v>0.1</v>
      </c>
      <c r="C20" s="1">
        <f t="shared" si="1"/>
        <v>4.3226438282772452</v>
      </c>
      <c r="D20" s="1">
        <f t="shared" si="2"/>
        <v>4.3226438282772452</v>
      </c>
      <c r="E20" s="2">
        <f t="shared" si="3"/>
        <v>4145.3412237534358</v>
      </c>
      <c r="F20" s="2">
        <f t="shared" si="4"/>
        <v>60.308666164189816</v>
      </c>
      <c r="H20" s="1">
        <f t="shared" si="11"/>
        <v>30.958682111999984</v>
      </c>
      <c r="I20" s="1">
        <f t="shared" si="5"/>
        <v>0.1</v>
      </c>
      <c r="J20" s="1">
        <f t="shared" si="6"/>
        <v>4.3226438282772452</v>
      </c>
      <c r="K20" s="1">
        <f t="shared" si="7"/>
        <v>4.3226438282772452</v>
      </c>
      <c r="L20" s="2">
        <f t="shared" si="8"/>
        <v>10110.588350618136</v>
      </c>
      <c r="M20" s="2">
        <f t="shared" si="9"/>
        <v>24.726553127317821</v>
      </c>
    </row>
    <row r="21" spans="1:13" x14ac:dyDescent="0.25">
      <c r="A21" s="3">
        <f t="shared" si="10"/>
        <v>37.150418534399982</v>
      </c>
      <c r="B21" s="3">
        <f t="shared" si="0"/>
        <v>0.1</v>
      </c>
      <c r="C21" s="1">
        <f t="shared" si="1"/>
        <v>5.1871725939326945</v>
      </c>
      <c r="D21" s="1">
        <f t="shared" si="2"/>
        <v>5.1871725939326945</v>
      </c>
      <c r="E21" s="2">
        <f t="shared" si="3"/>
        <v>2902.5588984989085</v>
      </c>
      <c r="F21" s="2">
        <f t="shared" si="4"/>
        <v>86.13089647527579</v>
      </c>
      <c r="H21" s="3">
        <f t="shared" si="11"/>
        <v>37.150418534399982</v>
      </c>
      <c r="I21" s="3">
        <f t="shared" si="5"/>
        <v>0.1</v>
      </c>
      <c r="J21" s="1">
        <f t="shared" si="6"/>
        <v>5.1871725939326945</v>
      </c>
      <c r="K21" s="1">
        <f t="shared" si="7"/>
        <v>5.1871725939326945</v>
      </c>
      <c r="L21" s="2">
        <f t="shared" si="8"/>
        <v>7079.4119475583138</v>
      </c>
      <c r="M21" s="2">
        <f t="shared" si="9"/>
        <v>35.313667554863066</v>
      </c>
    </row>
    <row r="22" spans="1:13" x14ac:dyDescent="0.25">
      <c r="A22" s="1">
        <f t="shared" si="10"/>
        <v>44.58050224127998</v>
      </c>
      <c r="B22" s="1">
        <f t="shared" si="0"/>
        <v>0.1</v>
      </c>
      <c r="C22" s="1">
        <f t="shared" si="1"/>
        <v>6.2246071127192337</v>
      </c>
      <c r="D22" s="1">
        <f t="shared" si="2"/>
        <v>6.2246071127192337</v>
      </c>
      <c r="E22" s="2">
        <f t="shared" si="3"/>
        <v>2027.2513532098772</v>
      </c>
      <c r="F22" s="2">
        <f t="shared" si="4"/>
        <v>123.3196858416984</v>
      </c>
      <c r="H22" s="1">
        <f t="shared" si="11"/>
        <v>44.58050224127998</v>
      </c>
      <c r="I22" s="1">
        <f t="shared" si="5"/>
        <v>0.1</v>
      </c>
      <c r="J22" s="1">
        <f t="shared" si="6"/>
        <v>6.2246071127192337</v>
      </c>
      <c r="K22" s="1">
        <f t="shared" si="7"/>
        <v>6.2246071127192337</v>
      </c>
      <c r="L22" s="2">
        <f t="shared" si="8"/>
        <v>4944.5154956338474</v>
      </c>
      <c r="M22" s="2">
        <f t="shared" si="9"/>
        <v>50.561071195096332</v>
      </c>
    </row>
    <row r="23" spans="1:13" x14ac:dyDescent="0.25">
      <c r="A23" s="1">
        <f t="shared" si="10"/>
        <v>53.496602689535976</v>
      </c>
      <c r="B23" s="1">
        <f t="shared" si="0"/>
        <v>0.1</v>
      </c>
      <c r="C23" s="1">
        <f t="shared" si="1"/>
        <v>7.4695285352630805</v>
      </c>
      <c r="D23" s="1">
        <f t="shared" si="2"/>
        <v>7.4695285352630805</v>
      </c>
      <c r="E23" s="2">
        <f t="shared" si="3"/>
        <v>1413.4288229199083</v>
      </c>
      <c r="F23" s="2">
        <f t="shared" si="4"/>
        <v>176.87484218946497</v>
      </c>
      <c r="H23" s="1">
        <f t="shared" si="11"/>
        <v>53.496602689535976</v>
      </c>
      <c r="I23" s="1">
        <f t="shared" si="5"/>
        <v>0.1</v>
      </c>
      <c r="J23" s="1">
        <f t="shared" si="6"/>
        <v>7.4695285352630805</v>
      </c>
      <c r="K23" s="1">
        <f t="shared" si="7"/>
        <v>7.4695285352630805</v>
      </c>
      <c r="L23" s="2">
        <f t="shared" si="8"/>
        <v>3447.3873729753864</v>
      </c>
      <c r="M23" s="2">
        <f t="shared" si="9"/>
        <v>72.518685297680634</v>
      </c>
    </row>
    <row r="24" spans="1:13" x14ac:dyDescent="0.25">
      <c r="A24" s="1">
        <f t="shared" si="10"/>
        <v>64.195923227443174</v>
      </c>
      <c r="B24" s="1">
        <f t="shared" si="0"/>
        <v>0.1</v>
      </c>
      <c r="C24" s="1">
        <f t="shared" si="1"/>
        <v>8.9634342423156976</v>
      </c>
      <c r="D24" s="1">
        <f t="shared" si="2"/>
        <v>8.9634342423156976</v>
      </c>
      <c r="E24" s="2">
        <f t="shared" si="3"/>
        <v>984.26533737057366</v>
      </c>
      <c r="F24" s="2">
        <f t="shared" si="4"/>
        <v>253.99655002366055</v>
      </c>
      <c r="H24" s="1">
        <f t="shared" si="11"/>
        <v>64.195923227443174</v>
      </c>
      <c r="I24" s="1">
        <f t="shared" si="5"/>
        <v>0.1</v>
      </c>
      <c r="J24" s="1">
        <f t="shared" si="6"/>
        <v>8.9634342423156976</v>
      </c>
      <c r="K24" s="1">
        <f t="shared" si="7"/>
        <v>8.9634342423156976</v>
      </c>
      <c r="L24" s="2">
        <f t="shared" si="8"/>
        <v>2400.6471643184723</v>
      </c>
      <c r="M24" s="2">
        <f t="shared" si="9"/>
        <v>104.13858550970082</v>
      </c>
    </row>
    <row r="25" spans="1:13" x14ac:dyDescent="0.25">
      <c r="A25" s="1">
        <f t="shared" si="10"/>
        <v>77.035107872931803</v>
      </c>
      <c r="B25" s="1">
        <f t="shared" si="0"/>
        <v>0.1</v>
      </c>
      <c r="C25" s="1">
        <f t="shared" si="1"/>
        <v>10.756121090778835</v>
      </c>
      <c r="D25" s="1">
        <f t="shared" si="2"/>
        <v>10.756121090778835</v>
      </c>
      <c r="E25" s="2">
        <f t="shared" si="3"/>
        <v>684.83133327106464</v>
      </c>
      <c r="F25" s="2">
        <f t="shared" si="4"/>
        <v>365.05339030836507</v>
      </c>
      <c r="H25" s="1">
        <f t="shared" si="11"/>
        <v>77.035107872931803</v>
      </c>
      <c r="I25" s="1">
        <f t="shared" si="5"/>
        <v>0.1</v>
      </c>
      <c r="J25" s="1">
        <f t="shared" si="6"/>
        <v>10.756121090778835</v>
      </c>
      <c r="K25" s="1">
        <f t="shared" si="7"/>
        <v>10.756121090778835</v>
      </c>
      <c r="L25" s="2">
        <f t="shared" si="8"/>
        <v>1670.3203250513773</v>
      </c>
      <c r="M25" s="2">
        <f t="shared" si="9"/>
        <v>149.67189002642968</v>
      </c>
    </row>
    <row r="26" spans="1:13" x14ac:dyDescent="0.25">
      <c r="A26" s="1">
        <f t="shared" si="10"/>
        <v>92.442129447518155</v>
      </c>
      <c r="B26" s="1">
        <f t="shared" si="0"/>
        <v>0.1</v>
      </c>
      <c r="C26" s="1">
        <f t="shared" si="1"/>
        <v>12.907345308934602</v>
      </c>
      <c r="D26" s="1">
        <f t="shared" si="2"/>
        <v>12.907345308934602</v>
      </c>
      <c r="E26" s="2">
        <f t="shared" si="3"/>
        <v>476.21194090742057</v>
      </c>
      <c r="F26" s="2">
        <f t="shared" si="4"/>
        <v>524.97633621623538</v>
      </c>
      <c r="H26" s="1">
        <f t="shared" si="11"/>
        <v>92.442129447518155</v>
      </c>
      <c r="I26" s="1">
        <f t="shared" si="5"/>
        <v>0.1</v>
      </c>
      <c r="J26" s="1">
        <f t="shared" si="6"/>
        <v>12.907345308934602</v>
      </c>
      <c r="K26" s="1">
        <f t="shared" si="7"/>
        <v>12.907345308934602</v>
      </c>
      <c r="L26" s="2">
        <f t="shared" si="8"/>
        <v>1161.4925387985868</v>
      </c>
      <c r="M26" s="2">
        <f t="shared" si="9"/>
        <v>215.24029784865647</v>
      </c>
    </row>
    <row r="27" spans="1:13" x14ac:dyDescent="0.25">
      <c r="A27" s="5">
        <v>100</v>
      </c>
      <c r="B27" s="5">
        <f t="shared" si="0"/>
        <v>0.1</v>
      </c>
      <c r="C27" s="5">
        <f t="shared" si="1"/>
        <v>13.962622222222221</v>
      </c>
      <c r="D27" s="5">
        <f t="shared" si="2"/>
        <v>13.962622222222221</v>
      </c>
      <c r="E27" s="6">
        <f t="shared" si="3"/>
        <v>407.12860060047933</v>
      </c>
      <c r="F27" s="2">
        <f t="shared" si="4"/>
        <v>614.05658956720731</v>
      </c>
      <c r="H27" s="5">
        <v>100</v>
      </c>
      <c r="I27" s="5">
        <f t="shared" si="5"/>
        <v>0.1</v>
      </c>
      <c r="J27" s="5">
        <f t="shared" si="6"/>
        <v>13.962622222222221</v>
      </c>
      <c r="K27" s="5">
        <f t="shared" si="7"/>
        <v>13.962622222222221</v>
      </c>
      <c r="L27" s="2">
        <f t="shared" si="8"/>
        <v>992.99658683043742</v>
      </c>
      <c r="M27" s="2">
        <f t="shared" si="9"/>
        <v>251.76320172255498</v>
      </c>
    </row>
    <row r="28" spans="1:13" x14ac:dyDescent="0.25">
      <c r="A28" s="1">
        <f t="shared" si="10"/>
        <v>120</v>
      </c>
      <c r="B28" s="1">
        <f t="shared" si="0"/>
        <v>0.1</v>
      </c>
      <c r="C28" s="1">
        <f t="shared" si="1"/>
        <v>16.755146666666665</v>
      </c>
      <c r="D28" s="1">
        <f t="shared" si="2"/>
        <v>16.755146666666665</v>
      </c>
      <c r="E28" s="2">
        <f t="shared" si="3"/>
        <v>282.95204182114924</v>
      </c>
      <c r="F28" s="2">
        <f t="shared" si="4"/>
        <v>883.54195428645164</v>
      </c>
      <c r="H28" s="1">
        <f t="shared" si="11"/>
        <v>120</v>
      </c>
      <c r="I28" s="1">
        <f t="shared" si="5"/>
        <v>0.1</v>
      </c>
      <c r="J28" s="1">
        <f t="shared" si="6"/>
        <v>16.755146666666665</v>
      </c>
      <c r="K28" s="1">
        <f t="shared" si="7"/>
        <v>16.755146666666665</v>
      </c>
      <c r="L28" s="2">
        <f t="shared" si="8"/>
        <v>690.12693127109571</v>
      </c>
      <c r="M28" s="2">
        <f t="shared" si="9"/>
        <v>362.25220125744517</v>
      </c>
    </row>
    <row r="29" spans="1:13" x14ac:dyDescent="0.25">
      <c r="A29" s="4">
        <v>300</v>
      </c>
      <c r="B29" s="4">
        <f t="shared" si="0"/>
        <v>0.1</v>
      </c>
      <c r="C29" s="1">
        <f t="shared" si="1"/>
        <v>41.88786666666666</v>
      </c>
      <c r="D29" s="1">
        <f t="shared" si="2"/>
        <v>41.88786666666666</v>
      </c>
      <c r="E29" s="2">
        <f t="shared" si="3"/>
        <v>45.340783616560181</v>
      </c>
      <c r="F29" s="2">
        <f t="shared" si="4"/>
        <v>5513.799719788929</v>
      </c>
      <c r="H29" s="4">
        <v>300</v>
      </c>
      <c r="I29" s="4">
        <f t="shared" si="5"/>
        <v>0.1</v>
      </c>
      <c r="J29" s="1">
        <f t="shared" si="6"/>
        <v>41.88786666666666</v>
      </c>
      <c r="K29" s="1">
        <f t="shared" si="7"/>
        <v>41.88786666666666</v>
      </c>
      <c r="L29" s="2">
        <f t="shared" si="8"/>
        <v>110.58727711356143</v>
      </c>
      <c r="M29" s="2">
        <f t="shared" si="9"/>
        <v>2260.6578851134609</v>
      </c>
    </row>
    <row r="30" spans="1:13" x14ac:dyDescent="0.25">
      <c r="A30" s="1">
        <f t="shared" si="10"/>
        <v>360</v>
      </c>
      <c r="B30" s="1">
        <f t="shared" si="0"/>
        <v>0.1</v>
      </c>
      <c r="C30" s="1">
        <f t="shared" si="1"/>
        <v>50.265439999999998</v>
      </c>
      <c r="D30" s="1">
        <f t="shared" si="2"/>
        <v>50.265439999999998</v>
      </c>
      <c r="E30" s="2">
        <f t="shared" si="3"/>
        <v>31.489424439723933</v>
      </c>
      <c r="F30" s="2">
        <f t="shared" si="4"/>
        <v>7939.1733716359968</v>
      </c>
      <c r="H30" s="1">
        <f t="shared" si="11"/>
        <v>360</v>
      </c>
      <c r="I30" s="1">
        <f t="shared" si="5"/>
        <v>0.1</v>
      </c>
      <c r="J30" s="1">
        <f t="shared" si="6"/>
        <v>50.265439999999998</v>
      </c>
      <c r="K30" s="1">
        <f t="shared" si="7"/>
        <v>50.265439999999998</v>
      </c>
      <c r="L30" s="2">
        <f t="shared" si="8"/>
        <v>76.803474243229104</v>
      </c>
      <c r="M30" s="2">
        <f t="shared" si="9"/>
        <v>3255.0610823707589</v>
      </c>
    </row>
    <row r="31" spans="1:13" x14ac:dyDescent="0.25">
      <c r="A31" s="1">
        <f t="shared" si="10"/>
        <v>432</v>
      </c>
      <c r="B31" s="1">
        <f t="shared" si="0"/>
        <v>0.1</v>
      </c>
      <c r="C31" s="1">
        <f t="shared" si="1"/>
        <v>60.318527999999993</v>
      </c>
      <c r="D31" s="1">
        <f t="shared" si="2"/>
        <v>60.318527999999993</v>
      </c>
      <c r="E31" s="2">
        <f t="shared" si="3"/>
        <v>21.868991395673547</v>
      </c>
      <c r="F31" s="2">
        <f t="shared" si="4"/>
        <v>11431.711480276992</v>
      </c>
      <c r="H31" s="1">
        <f t="shared" si="11"/>
        <v>432</v>
      </c>
      <c r="I31" s="1">
        <f t="shared" si="5"/>
        <v>0.1</v>
      </c>
      <c r="J31" s="1">
        <f t="shared" si="6"/>
        <v>60.318527999999993</v>
      </c>
      <c r="K31" s="1">
        <f t="shared" si="7"/>
        <v>60.318527999999993</v>
      </c>
      <c r="L31" s="2">
        <f t="shared" si="8"/>
        <v>53.339003404081822</v>
      </c>
      <c r="M31" s="2">
        <f t="shared" si="9"/>
        <v>4687.0017069135665</v>
      </c>
    </row>
    <row r="32" spans="1:13" x14ac:dyDescent="0.25">
      <c r="A32" s="1">
        <f t="shared" si="10"/>
        <v>518.4</v>
      </c>
      <c r="B32" s="1">
        <f t="shared" si="0"/>
        <v>0.1</v>
      </c>
      <c r="C32" s="1">
        <f t="shared" si="1"/>
        <v>72.382233599999992</v>
      </c>
      <c r="D32" s="1">
        <f t="shared" si="2"/>
        <v>72.382233599999992</v>
      </c>
      <c r="E32" s="2">
        <f t="shared" si="3"/>
        <v>15.187443680718484</v>
      </c>
      <c r="F32" s="2">
        <f t="shared" si="4"/>
        <v>16460.966391427173</v>
      </c>
      <c r="H32" s="1">
        <f t="shared" si="11"/>
        <v>518.4</v>
      </c>
      <c r="I32" s="1">
        <f t="shared" si="5"/>
        <v>0.1</v>
      </c>
      <c r="J32" s="1">
        <f t="shared" si="6"/>
        <v>72.382233599999992</v>
      </c>
      <c r="K32" s="1">
        <f t="shared" si="7"/>
        <v>72.382233599999992</v>
      </c>
      <c r="L32" s="2">
        <f t="shared" si="8"/>
        <v>37.042545562728016</v>
      </c>
      <c r="M32" s="2">
        <f t="shared" si="9"/>
        <v>6748.9962204851417</v>
      </c>
    </row>
    <row r="33" spans="1:13" x14ac:dyDescent="0.25">
      <c r="A33" s="4">
        <v>600</v>
      </c>
      <c r="B33" s="4">
        <f t="shared" si="0"/>
        <v>0.1</v>
      </c>
      <c r="C33" s="1">
        <f t="shared" si="1"/>
        <v>83.775733333333321</v>
      </c>
      <c r="D33" s="1">
        <f t="shared" si="2"/>
        <v>83.775733333333321</v>
      </c>
      <c r="E33" s="2">
        <f t="shared" si="3"/>
        <v>11.33764298881885</v>
      </c>
      <c r="F33" s="2">
        <f t="shared" si="4"/>
        <v>22050.438547637219</v>
      </c>
      <c r="H33" s="4">
        <v>600</v>
      </c>
      <c r="I33" s="4">
        <f t="shared" si="5"/>
        <v>0.1</v>
      </c>
      <c r="J33" s="1">
        <f t="shared" si="6"/>
        <v>83.775733333333321</v>
      </c>
      <c r="K33" s="1">
        <f t="shared" si="7"/>
        <v>83.775733333333321</v>
      </c>
      <c r="L33" s="2">
        <f t="shared" si="8"/>
        <v>27.652787777606953</v>
      </c>
      <c r="M33" s="2">
        <f t="shared" si="9"/>
        <v>9040.6798045312589</v>
      </c>
    </row>
    <row r="34" spans="1:13" x14ac:dyDescent="0.25">
      <c r="A34" s="1">
        <f t="shared" si="10"/>
        <v>720</v>
      </c>
      <c r="B34" s="1">
        <f t="shared" si="0"/>
        <v>0.1</v>
      </c>
      <c r="C34" s="1">
        <f t="shared" si="1"/>
        <v>100.53088</v>
      </c>
      <c r="D34" s="1">
        <f t="shared" si="2"/>
        <v>100.53088</v>
      </c>
      <c r="E34" s="2">
        <f t="shared" si="3"/>
        <v>7.873536291478568</v>
      </c>
      <c r="F34" s="2">
        <f t="shared" si="4"/>
        <v>31751.933406412561</v>
      </c>
      <c r="H34" s="1">
        <f t="shared" si="11"/>
        <v>720</v>
      </c>
      <c r="I34" s="1">
        <f t="shared" si="5"/>
        <v>0.1</v>
      </c>
      <c r="J34" s="1">
        <f t="shared" si="6"/>
        <v>100.53088</v>
      </c>
      <c r="K34" s="1">
        <f t="shared" si="7"/>
        <v>100.53088</v>
      </c>
      <c r="L34" s="2">
        <f t="shared" si="8"/>
        <v>19.203747052386753</v>
      </c>
      <c r="M34" s="2">
        <f t="shared" si="9"/>
        <v>13018.292696629151</v>
      </c>
    </row>
    <row r="35" spans="1:13" x14ac:dyDescent="0.25">
      <c r="A35" s="1">
        <f t="shared" si="10"/>
        <v>864</v>
      </c>
      <c r="B35" s="1">
        <f t="shared" si="0"/>
        <v>0.1</v>
      </c>
      <c r="C35" s="1">
        <f t="shared" si="1"/>
        <v>120.63705599999999</v>
      </c>
      <c r="D35" s="1">
        <f t="shared" si="2"/>
        <v>120.63705599999999</v>
      </c>
      <c r="E35" s="2">
        <f t="shared" si="3"/>
        <v>5.4678170176884811</v>
      </c>
      <c r="F35" s="2">
        <f t="shared" si="4"/>
        <v>45722.08601554254</v>
      </c>
      <c r="H35" s="1">
        <f t="shared" si="11"/>
        <v>864</v>
      </c>
      <c r="I35" s="1">
        <f t="shared" si="5"/>
        <v>0.1</v>
      </c>
      <c r="J35" s="1">
        <f t="shared" si="6"/>
        <v>120.63705599999999</v>
      </c>
      <c r="K35" s="1">
        <f t="shared" si="7"/>
        <v>120.63705599999999</v>
      </c>
      <c r="L35" s="2">
        <f t="shared" si="8"/>
        <v>13.336139067532882</v>
      </c>
      <c r="M35" s="2">
        <f t="shared" si="9"/>
        <v>18746.055266372441</v>
      </c>
    </row>
    <row r="36" spans="1:13" x14ac:dyDescent="0.25">
      <c r="A36" s="1">
        <v>1000</v>
      </c>
      <c r="B36" s="1">
        <f t="shared" si="0"/>
        <v>0.1</v>
      </c>
      <c r="C36" s="1">
        <f t="shared" si="1"/>
        <v>139.6262222222222</v>
      </c>
      <c r="D36" s="1">
        <f t="shared" si="2"/>
        <v>139.6262222222222</v>
      </c>
      <c r="E36" s="2">
        <f t="shared" si="3"/>
        <v>4.0817394376558331</v>
      </c>
      <c r="F36" s="2">
        <f t="shared" si="4"/>
        <v>61248.397605599355</v>
      </c>
      <c r="H36" s="1">
        <v>1000</v>
      </c>
      <c r="I36" s="1">
        <f t="shared" si="5"/>
        <v>0.1</v>
      </c>
      <c r="J36" s="1">
        <f t="shared" si="6"/>
        <v>139.6262222222222</v>
      </c>
      <c r="K36" s="1">
        <f t="shared" si="7"/>
        <v>139.6262222222222</v>
      </c>
      <c r="L36" s="2">
        <f t="shared" si="8"/>
        <v>9.9554620430630081</v>
      </c>
      <c r="M36" s="2">
        <f t="shared" si="9"/>
        <v>25111.843018295738</v>
      </c>
    </row>
    <row r="37" spans="1:13" x14ac:dyDescent="0.25">
      <c r="A37" s="1">
        <f t="shared" si="10"/>
        <v>1200</v>
      </c>
      <c r="B37" s="1">
        <f t="shared" si="0"/>
        <v>0.1</v>
      </c>
      <c r="C37" s="1">
        <f t="shared" si="1"/>
        <v>167.55146666666664</v>
      </c>
      <c r="D37" s="1">
        <f t="shared" si="2"/>
        <v>167.55146666666664</v>
      </c>
      <c r="E37" s="2">
        <f t="shared" si="3"/>
        <v>2.8345637114414264</v>
      </c>
      <c r="F37" s="2">
        <f t="shared" si="4"/>
        <v>88196.994476046035</v>
      </c>
      <c r="H37" s="1">
        <f t="shared" si="11"/>
        <v>1200</v>
      </c>
      <c r="I37" s="1">
        <f t="shared" si="5"/>
        <v>0.1</v>
      </c>
      <c r="J37" s="1">
        <f t="shared" si="6"/>
        <v>167.55146666666664</v>
      </c>
      <c r="K37" s="1">
        <f t="shared" si="7"/>
        <v>167.55146666666664</v>
      </c>
      <c r="L37" s="2">
        <f t="shared" si="8"/>
        <v>6.9135700279059185</v>
      </c>
      <c r="M37" s="2">
        <f t="shared" si="9"/>
        <v>36160.767735178873</v>
      </c>
    </row>
    <row r="38" spans="1:13" x14ac:dyDescent="0.25">
      <c r="A38" s="1">
        <f t="shared" si="10"/>
        <v>1440</v>
      </c>
      <c r="B38" s="1">
        <f t="shared" si="0"/>
        <v>0.1</v>
      </c>
      <c r="C38" s="1">
        <f t="shared" si="1"/>
        <v>201.06175999999999</v>
      </c>
      <c r="D38" s="1">
        <f t="shared" si="2"/>
        <v>201.06175999999999</v>
      </c>
      <c r="E38" s="2">
        <f t="shared" si="3"/>
        <v>1.9684578413983118</v>
      </c>
      <c r="F38" s="2">
        <f t="shared" si="4"/>
        <v>127002.97397398678</v>
      </c>
      <c r="H38" s="1">
        <f t="shared" si="11"/>
        <v>1440</v>
      </c>
      <c r="I38" s="1">
        <f t="shared" si="5"/>
        <v>0.1</v>
      </c>
      <c r="J38" s="1">
        <f t="shared" si="6"/>
        <v>201.06175999999999</v>
      </c>
      <c r="K38" s="1">
        <f t="shared" si="7"/>
        <v>201.06175999999999</v>
      </c>
      <c r="L38" s="2">
        <f t="shared" si="8"/>
        <v>4.8011166863373465</v>
      </c>
      <c r="M38" s="2">
        <f t="shared" si="9"/>
        <v>52071.219329334577</v>
      </c>
    </row>
    <row r="39" spans="1:13" x14ac:dyDescent="0.25">
      <c r="A39" s="1">
        <f t="shared" si="10"/>
        <v>1728</v>
      </c>
      <c r="B39" s="1">
        <f t="shared" si="0"/>
        <v>0.1</v>
      </c>
      <c r="C39" s="1">
        <f t="shared" si="1"/>
        <v>241.27411199999997</v>
      </c>
      <c r="D39" s="1">
        <f t="shared" si="2"/>
        <v>241.27411199999997</v>
      </c>
      <c r="E39" s="2">
        <f t="shared" si="3"/>
        <v>1.3669898298755396</v>
      </c>
      <c r="F39" s="2">
        <f t="shared" si="4"/>
        <v>182883.58445414461</v>
      </c>
      <c r="H39" s="1">
        <f t="shared" si="11"/>
        <v>1728</v>
      </c>
      <c r="I39" s="1">
        <f t="shared" si="5"/>
        <v>0.1</v>
      </c>
      <c r="J39" s="1">
        <f t="shared" si="6"/>
        <v>241.27411199999997</v>
      </c>
      <c r="K39" s="1">
        <f t="shared" si="7"/>
        <v>241.27411199999997</v>
      </c>
      <c r="L39" s="2">
        <f t="shared" si="8"/>
        <v>3.334121536281804</v>
      </c>
      <c r="M39" s="2">
        <f t="shared" si="9"/>
        <v>74982.269626199282</v>
      </c>
    </row>
    <row r="40" spans="1:13" x14ac:dyDescent="0.25">
      <c r="A40" s="4">
        <v>2000</v>
      </c>
      <c r="B40" s="4">
        <f t="shared" si="0"/>
        <v>0.1</v>
      </c>
      <c r="C40" s="1">
        <f t="shared" si="1"/>
        <v>279.25244444444439</v>
      </c>
      <c r="D40" s="1">
        <f t="shared" si="2"/>
        <v>279.25244444444439</v>
      </c>
      <c r="E40" s="2">
        <f t="shared" si="3"/>
        <v>1.0204546841719864</v>
      </c>
      <c r="F40" s="2">
        <f t="shared" si="4"/>
        <v>244988.83083951354</v>
      </c>
      <c r="H40" s="4">
        <v>2000</v>
      </c>
      <c r="I40" s="4">
        <f t="shared" si="5"/>
        <v>0.1</v>
      </c>
      <c r="J40" s="1">
        <f t="shared" si="6"/>
        <v>279.25244444444439</v>
      </c>
      <c r="K40" s="1">
        <f t="shared" si="7"/>
        <v>279.25244444444439</v>
      </c>
      <c r="L40" s="2">
        <f t="shared" si="8"/>
        <v>2.4889138638341133</v>
      </c>
      <c r="M40" s="2">
        <f t="shared" si="9"/>
        <v>100445.42064420055</v>
      </c>
    </row>
    <row r="41" spans="1:13" x14ac:dyDescent="0.25">
      <c r="A41" s="1">
        <f t="shared" si="10"/>
        <v>2400</v>
      </c>
      <c r="B41" s="1">
        <f t="shared" si="0"/>
        <v>0.1</v>
      </c>
      <c r="C41" s="1">
        <f t="shared" si="1"/>
        <v>335.10293333333328</v>
      </c>
      <c r="D41" s="1">
        <f t="shared" si="2"/>
        <v>335.10293333333328</v>
      </c>
      <c r="E41" s="2">
        <f t="shared" si="3"/>
        <v>0.70865048846025236</v>
      </c>
      <c r="F41" s="2">
        <f t="shared" si="4"/>
        <v>352783.21834392176</v>
      </c>
      <c r="H41" s="1">
        <f t="shared" si="11"/>
        <v>2400</v>
      </c>
      <c r="I41" s="1">
        <f t="shared" si="5"/>
        <v>0.1</v>
      </c>
      <c r="J41" s="1">
        <f t="shared" si="6"/>
        <v>335.10293333333328</v>
      </c>
      <c r="K41" s="1">
        <f t="shared" si="7"/>
        <v>335.10293333333328</v>
      </c>
      <c r="L41" s="2">
        <f t="shared" si="8"/>
        <v>1.7284158255128108</v>
      </c>
      <c r="M41" s="2">
        <f t="shared" si="9"/>
        <v>144641.1195210079</v>
      </c>
    </row>
    <row r="42" spans="1:13" x14ac:dyDescent="0.25">
      <c r="A42" s="1">
        <f t="shared" si="10"/>
        <v>2880</v>
      </c>
      <c r="B42" s="1">
        <f t="shared" si="0"/>
        <v>0.1</v>
      </c>
      <c r="C42" s="1">
        <f t="shared" si="1"/>
        <v>402.12351999999998</v>
      </c>
      <c r="D42" s="1">
        <f t="shared" si="2"/>
        <v>402.12351999999998</v>
      </c>
      <c r="E42" s="2">
        <f t="shared" si="3"/>
        <v>0.4921190709948457</v>
      </c>
      <c r="F42" s="2">
        <f t="shared" si="4"/>
        <v>508007.13635139418</v>
      </c>
      <c r="H42" s="1">
        <f t="shared" si="11"/>
        <v>2880</v>
      </c>
      <c r="I42" s="1">
        <f t="shared" si="5"/>
        <v>0.1</v>
      </c>
      <c r="J42" s="1">
        <f t="shared" si="6"/>
        <v>402.12351999999998</v>
      </c>
      <c r="K42" s="1">
        <f t="shared" si="7"/>
        <v>402.12351999999998</v>
      </c>
      <c r="L42" s="2">
        <f t="shared" si="8"/>
        <v>1.2002904170605992</v>
      </c>
      <c r="M42" s="2">
        <f t="shared" si="9"/>
        <v>208282.92590407163</v>
      </c>
    </row>
    <row r="43" spans="1:13" x14ac:dyDescent="0.25">
      <c r="A43" s="1">
        <f t="shared" si="10"/>
        <v>3456</v>
      </c>
      <c r="B43" s="1">
        <f t="shared" si="0"/>
        <v>0.1</v>
      </c>
      <c r="C43" s="1">
        <f t="shared" si="1"/>
        <v>482.54822399999995</v>
      </c>
      <c r="D43" s="1">
        <f t="shared" si="2"/>
        <v>482.54822399999995</v>
      </c>
      <c r="E43" s="2">
        <f t="shared" si="3"/>
        <v>0.34174968097230807</v>
      </c>
      <c r="F43" s="2">
        <f t="shared" si="4"/>
        <v>731529.57828293473</v>
      </c>
      <c r="H43" s="1">
        <f t="shared" si="11"/>
        <v>3456</v>
      </c>
      <c r="I43" s="1">
        <f t="shared" si="5"/>
        <v>0.1</v>
      </c>
      <c r="J43" s="1">
        <f t="shared" si="6"/>
        <v>482.54822399999995</v>
      </c>
      <c r="K43" s="1">
        <f t="shared" si="7"/>
        <v>482.54822399999995</v>
      </c>
      <c r="L43" s="2">
        <f t="shared" si="8"/>
        <v>0.83353580724953191</v>
      </c>
      <c r="M43" s="2">
        <f t="shared" si="9"/>
        <v>299927.12709600321</v>
      </c>
    </row>
    <row r="44" spans="1:13" x14ac:dyDescent="0.25">
      <c r="A44" s="1">
        <f t="shared" si="10"/>
        <v>4147.2</v>
      </c>
      <c r="B44" s="1">
        <f t="shared" si="0"/>
        <v>0.1</v>
      </c>
      <c r="C44" s="1">
        <f t="shared" si="1"/>
        <v>579.05786879999994</v>
      </c>
      <c r="D44" s="1">
        <f t="shared" si="2"/>
        <v>579.05786879999994</v>
      </c>
      <c r="E44" s="2">
        <f t="shared" si="3"/>
        <v>0.23732632461187006</v>
      </c>
      <c r="F44" s="2">
        <f t="shared" si="4"/>
        <v>1053401.8946648957</v>
      </c>
      <c r="H44" s="1">
        <f t="shared" si="11"/>
        <v>4147.2</v>
      </c>
      <c r="I44" s="1">
        <f t="shared" si="5"/>
        <v>0.1</v>
      </c>
      <c r="J44" s="1">
        <f t="shared" si="6"/>
        <v>579.05786879999994</v>
      </c>
      <c r="K44" s="1">
        <f t="shared" si="7"/>
        <v>579.05786879999994</v>
      </c>
      <c r="L44" s="2">
        <f t="shared" si="8"/>
        <v>0.57884469417529283</v>
      </c>
      <c r="M44" s="2">
        <f t="shared" si="9"/>
        <v>431894.77681260725</v>
      </c>
    </row>
    <row r="45" spans="1:13" x14ac:dyDescent="0.25">
      <c r="A45" s="1">
        <f t="shared" si="10"/>
        <v>4976.6399999999994</v>
      </c>
      <c r="B45" s="1">
        <f t="shared" si="0"/>
        <v>0.1</v>
      </c>
      <c r="C45" s="1">
        <f t="shared" si="1"/>
        <v>694.86944255999981</v>
      </c>
      <c r="D45" s="1">
        <f t="shared" si="2"/>
        <v>694.86944255999981</v>
      </c>
      <c r="E45" s="2">
        <f t="shared" si="3"/>
        <v>0.16481002349111409</v>
      </c>
      <c r="F45" s="2">
        <f t="shared" si="4"/>
        <v>1516898.030255296</v>
      </c>
      <c r="H45" s="1">
        <f t="shared" si="11"/>
        <v>4976.6399999999994</v>
      </c>
      <c r="I45" s="1">
        <f t="shared" si="5"/>
        <v>0.1</v>
      </c>
      <c r="J45" s="1">
        <f t="shared" si="6"/>
        <v>694.86944255999981</v>
      </c>
      <c r="K45" s="1">
        <f t="shared" si="7"/>
        <v>694.86944255999981</v>
      </c>
      <c r="L45" s="2">
        <f t="shared" si="8"/>
        <v>0.40197566705149779</v>
      </c>
      <c r="M45" s="2">
        <f t="shared" si="9"/>
        <v>621928.19240467134</v>
      </c>
    </row>
    <row r="46" spans="1:13" x14ac:dyDescent="0.25">
      <c r="A46" s="1">
        <f t="shared" si="10"/>
        <v>5971.9679999999989</v>
      </c>
      <c r="B46" s="1">
        <f t="shared" si="0"/>
        <v>0.1</v>
      </c>
      <c r="C46" s="1">
        <f t="shared" si="1"/>
        <v>833.84333107199973</v>
      </c>
      <c r="D46" s="1">
        <f t="shared" si="2"/>
        <v>833.84333107199973</v>
      </c>
      <c r="E46" s="2">
        <f t="shared" si="3"/>
        <v>0.11445144177817185</v>
      </c>
      <c r="F46" s="2">
        <f t="shared" si="4"/>
        <v>2184332.4655057336</v>
      </c>
      <c r="H46" s="1">
        <f t="shared" si="11"/>
        <v>5971.9679999999989</v>
      </c>
      <c r="I46" s="1">
        <f t="shared" si="5"/>
        <v>0.1</v>
      </c>
      <c r="J46" s="1">
        <f t="shared" si="6"/>
        <v>833.84333107199973</v>
      </c>
      <c r="K46" s="1">
        <f t="shared" si="7"/>
        <v>833.84333107199973</v>
      </c>
      <c r="L46" s="2">
        <f t="shared" si="8"/>
        <v>0.2791498579955411</v>
      </c>
      <c r="M46" s="2">
        <f t="shared" si="9"/>
        <v>895576.31085735071</v>
      </c>
    </row>
    <row r="47" spans="1:13" x14ac:dyDescent="0.25">
      <c r="A47" s="1">
        <f t="shared" si="10"/>
        <v>7166.3615999999984</v>
      </c>
      <c r="B47" s="1">
        <f t="shared" si="0"/>
        <v>0.1</v>
      </c>
      <c r="C47" s="1">
        <f t="shared" si="1"/>
        <v>1000.6119972863996</v>
      </c>
      <c r="D47" s="1">
        <f t="shared" si="2"/>
        <v>1000.6119972863996</v>
      </c>
      <c r="E47" s="2">
        <f t="shared" si="3"/>
        <v>7.9480185540406575E-2</v>
      </c>
      <c r="F47" s="2">
        <f t="shared" si="4"/>
        <v>3145438.0522665442</v>
      </c>
      <c r="H47" s="1">
        <f t="shared" si="11"/>
        <v>7166.3615999999984</v>
      </c>
      <c r="I47" s="1">
        <f t="shared" si="5"/>
        <v>0.1</v>
      </c>
      <c r="J47" s="1">
        <f t="shared" si="6"/>
        <v>1000.6119972863996</v>
      </c>
      <c r="K47" s="1">
        <f t="shared" si="7"/>
        <v>1000.6119972863996</v>
      </c>
      <c r="L47" s="2">
        <f t="shared" si="8"/>
        <v>0.19385411107416239</v>
      </c>
      <c r="M47" s="2">
        <f t="shared" si="9"/>
        <v>1289629.6014292832</v>
      </c>
    </row>
    <row r="48" spans="1:13" x14ac:dyDescent="0.25">
      <c r="A48" s="1">
        <f t="shared" si="10"/>
        <v>8599.6339199999984</v>
      </c>
      <c r="B48" s="1">
        <f t="shared" si="0"/>
        <v>0.1</v>
      </c>
      <c r="C48" s="1">
        <f t="shared" si="1"/>
        <v>1200.7343967436796</v>
      </c>
      <c r="D48" s="1">
        <f t="shared" si="2"/>
        <v>1200.7343967436796</v>
      </c>
      <c r="E48" s="2">
        <f t="shared" si="3"/>
        <v>5.5194581798363805E-2</v>
      </c>
      <c r="F48" s="2">
        <f t="shared" si="4"/>
        <v>4529430.0972022405</v>
      </c>
      <c r="H48" s="1">
        <f t="shared" si="11"/>
        <v>8599.6339199999984</v>
      </c>
      <c r="I48" s="1">
        <f t="shared" si="5"/>
        <v>0.1</v>
      </c>
      <c r="J48" s="1">
        <f t="shared" si="6"/>
        <v>1200.7343967436796</v>
      </c>
      <c r="K48" s="1">
        <f t="shared" si="7"/>
        <v>1200.7343967436796</v>
      </c>
      <c r="L48" s="2">
        <f t="shared" si="8"/>
        <v>0.13462093121552149</v>
      </c>
      <c r="M48" s="2">
        <f t="shared" si="9"/>
        <v>1857066.3398529186</v>
      </c>
    </row>
    <row r="49" spans="1:13" x14ac:dyDescent="0.25">
      <c r="A49" s="1">
        <f t="shared" si="10"/>
        <v>10319.560703999998</v>
      </c>
      <c r="B49" s="1">
        <f t="shared" si="0"/>
        <v>0.1</v>
      </c>
      <c r="C49" s="1">
        <f t="shared" si="1"/>
        <v>1440.8812760924154</v>
      </c>
      <c r="D49" s="1">
        <f t="shared" si="2"/>
        <v>1440.8812760924154</v>
      </c>
      <c r="E49" s="2">
        <f t="shared" si="3"/>
        <v>3.8329574795553559E-2</v>
      </c>
      <c r="F49" s="2">
        <f t="shared" si="4"/>
        <v>6522378.6419097297</v>
      </c>
      <c r="H49" s="1">
        <f t="shared" si="11"/>
        <v>10319.560703999998</v>
      </c>
      <c r="I49" s="1">
        <f t="shared" si="5"/>
        <v>0.1</v>
      </c>
      <c r="J49" s="1">
        <f t="shared" si="6"/>
        <v>1440.8812760924154</v>
      </c>
      <c r="K49" s="1">
        <f t="shared" si="7"/>
        <v>1440.8812760924154</v>
      </c>
      <c r="L49" s="2">
        <f t="shared" si="8"/>
        <v>9.3486767794033074E-2</v>
      </c>
      <c r="M49" s="2">
        <f t="shared" si="9"/>
        <v>2674175.2431829888</v>
      </c>
    </row>
    <row r="50" spans="1:13" x14ac:dyDescent="0.25">
      <c r="A50" s="1">
        <f t="shared" si="10"/>
        <v>12383.472844799997</v>
      </c>
      <c r="B50" s="1">
        <f t="shared" si="0"/>
        <v>0.1</v>
      </c>
      <c r="C50" s="1">
        <f t="shared" si="1"/>
        <v>1729.0575313108986</v>
      </c>
      <c r="D50" s="1">
        <f t="shared" si="2"/>
        <v>1729.0575313108986</v>
      </c>
      <c r="E50" s="2">
        <f t="shared" si="3"/>
        <v>2.6617762253010636E-2</v>
      </c>
      <c r="F50" s="2">
        <f t="shared" si="4"/>
        <v>9392224.546288576</v>
      </c>
      <c r="H50" s="1">
        <f t="shared" si="11"/>
        <v>12383.472844799997</v>
      </c>
      <c r="I50" s="1">
        <f t="shared" si="5"/>
        <v>0.1</v>
      </c>
      <c r="J50" s="1">
        <f t="shared" si="6"/>
        <v>1729.0575313108986</v>
      </c>
      <c r="K50" s="1">
        <f t="shared" si="7"/>
        <v>1729.0575313108986</v>
      </c>
      <c r="L50" s="2">
        <f t="shared" si="8"/>
        <v>6.4921371348806434E-2</v>
      </c>
      <c r="M50" s="2">
        <f t="shared" si="9"/>
        <v>3850812.0639783158</v>
      </c>
    </row>
    <row r="51" spans="1:13" x14ac:dyDescent="0.25">
      <c r="A51" s="1">
        <f t="shared" si="10"/>
        <v>14860.167413759995</v>
      </c>
      <c r="B51" s="1">
        <f t="shared" si="0"/>
        <v>0.1</v>
      </c>
      <c r="C51" s="1">
        <f t="shared" si="1"/>
        <v>2074.869037573078</v>
      </c>
      <c r="D51" s="1">
        <f t="shared" si="2"/>
        <v>2074.869037573078</v>
      </c>
      <c r="E51" s="2">
        <f t="shared" si="3"/>
        <v>1.8484558074197598E-2</v>
      </c>
      <c r="F51" s="2">
        <f t="shared" si="4"/>
        <v>13524802.648594148</v>
      </c>
      <c r="H51" s="1">
        <f t="shared" si="11"/>
        <v>14860.167413759995</v>
      </c>
      <c r="I51" s="1">
        <f t="shared" si="5"/>
        <v>0.1</v>
      </c>
      <c r="J51" s="1">
        <f t="shared" si="6"/>
        <v>2074.869037573078</v>
      </c>
      <c r="K51" s="1">
        <f t="shared" si="7"/>
        <v>2074.869037573078</v>
      </c>
      <c r="L51" s="2">
        <f t="shared" si="8"/>
        <v>4.50842879858478E-2</v>
      </c>
      <c r="M51" s="2">
        <f t="shared" si="9"/>
        <v>5545169.0859236</v>
      </c>
    </row>
    <row r="52" spans="1:13" x14ac:dyDescent="0.25">
      <c r="A52" s="1">
        <f t="shared" si="10"/>
        <v>17832.200896511993</v>
      </c>
      <c r="B52" s="1">
        <f t="shared" si="0"/>
        <v>0.1</v>
      </c>
      <c r="C52" s="1">
        <f t="shared" si="1"/>
        <v>2489.8428450876936</v>
      </c>
      <c r="D52" s="1">
        <f t="shared" si="2"/>
        <v>2489.8428450876936</v>
      </c>
      <c r="E52" s="2">
        <f t="shared" si="3"/>
        <v>1.2836499122731432E-2</v>
      </c>
      <c r="F52" s="2">
        <f t="shared" si="4"/>
        <v>19475715.115914207</v>
      </c>
      <c r="H52" s="1">
        <f t="shared" si="11"/>
        <v>17832.200896511993</v>
      </c>
      <c r="I52" s="1">
        <f t="shared" si="5"/>
        <v>0.1</v>
      </c>
      <c r="J52" s="1">
        <f t="shared" si="6"/>
        <v>2489.8428450876936</v>
      </c>
      <c r="K52" s="1">
        <f t="shared" si="7"/>
        <v>2489.8428450876936</v>
      </c>
      <c r="L52" s="2">
        <f t="shared" si="8"/>
        <v>3.1308534445686424E-2</v>
      </c>
      <c r="M52" s="2">
        <f t="shared" si="9"/>
        <v>7985043.1975248232</v>
      </c>
    </row>
    <row r="53" spans="1:13" x14ac:dyDescent="0.25">
      <c r="A53" s="1"/>
      <c r="H53" s="1"/>
    </row>
    <row r="54" spans="1:13" x14ac:dyDescent="0.25">
      <c r="A54" s="1"/>
      <c r="H54" s="1"/>
    </row>
    <row r="55" spans="1:13" x14ac:dyDescent="0.25">
      <c r="A55" s="1"/>
      <c r="H55" s="1"/>
    </row>
    <row r="56" spans="1:13" x14ac:dyDescent="0.25">
      <c r="A56" s="1"/>
      <c r="H56" s="1"/>
    </row>
    <row r="57" spans="1:13" x14ac:dyDescent="0.25">
      <c r="A57" s="1"/>
      <c r="H57" s="1"/>
    </row>
    <row r="58" spans="1:13" x14ac:dyDescent="0.25">
      <c r="A58" s="1"/>
      <c r="H58" s="1"/>
    </row>
    <row r="59" spans="1:13" x14ac:dyDescent="0.25">
      <c r="A59" s="1"/>
      <c r="H59" s="1"/>
    </row>
    <row r="60" spans="1:13" x14ac:dyDescent="0.25">
      <c r="A60" s="1"/>
      <c r="H60" s="1"/>
    </row>
    <row r="61" spans="1:13" x14ac:dyDescent="0.25">
      <c r="A61" s="1"/>
      <c r="H61" s="1"/>
    </row>
    <row r="62" spans="1:13" x14ac:dyDescent="0.25">
      <c r="A62" s="1"/>
      <c r="H62" s="1"/>
    </row>
    <row r="63" spans="1:13" x14ac:dyDescent="0.25">
      <c r="A63" s="1"/>
      <c r="H63" s="1"/>
    </row>
    <row r="64" spans="1:13" x14ac:dyDescent="0.25">
      <c r="A64" s="1"/>
      <c r="H64" s="1"/>
    </row>
    <row r="65" spans="1:8" x14ac:dyDescent="0.25">
      <c r="A65" s="1"/>
      <c r="H65" s="1"/>
    </row>
    <row r="66" spans="1:8" x14ac:dyDescent="0.25">
      <c r="A66" s="1"/>
      <c r="H66" s="1"/>
    </row>
    <row r="67" spans="1:8" x14ac:dyDescent="0.25">
      <c r="A67" s="1"/>
      <c r="H67" s="1"/>
    </row>
    <row r="68" spans="1:8" x14ac:dyDescent="0.25">
      <c r="A68" s="1"/>
      <c r="H68" s="1"/>
    </row>
    <row r="69" spans="1:8" x14ac:dyDescent="0.25">
      <c r="A69" s="1"/>
      <c r="H69" s="1"/>
    </row>
    <row r="70" spans="1:8" x14ac:dyDescent="0.25">
      <c r="A70" s="1"/>
      <c r="H70" s="1"/>
    </row>
    <row r="71" spans="1:8" x14ac:dyDescent="0.25">
      <c r="A71" s="1"/>
      <c r="H71" s="1"/>
    </row>
    <row r="72" spans="1:8" x14ac:dyDescent="0.25">
      <c r="A72" s="1"/>
      <c r="H72" s="1"/>
    </row>
    <row r="73" spans="1:8" x14ac:dyDescent="0.25">
      <c r="A73" s="1"/>
      <c r="H73" s="1"/>
    </row>
    <row r="74" spans="1:8" x14ac:dyDescent="0.25">
      <c r="A74" s="1"/>
      <c r="H74" s="1"/>
    </row>
    <row r="75" spans="1:8" x14ac:dyDescent="0.25">
      <c r="A75" s="1"/>
      <c r="H75" s="1"/>
    </row>
    <row r="76" spans="1:8" x14ac:dyDescent="0.25">
      <c r="A76" s="1"/>
      <c r="H76" s="1"/>
    </row>
    <row r="77" spans="1:8" x14ac:dyDescent="0.25">
      <c r="A77" s="1"/>
      <c r="H77" s="1"/>
    </row>
    <row r="78" spans="1:8" x14ac:dyDescent="0.25">
      <c r="A78" s="1"/>
      <c r="H78" s="1"/>
    </row>
    <row r="79" spans="1:8" x14ac:dyDescent="0.25">
      <c r="A79" s="1"/>
      <c r="H79" s="1"/>
    </row>
    <row r="80" spans="1:8" x14ac:dyDescent="0.25">
      <c r="A80" s="1"/>
      <c r="H80" s="1"/>
    </row>
    <row r="81" spans="1:8" x14ac:dyDescent="0.25">
      <c r="A81" s="1"/>
      <c r="H81" s="1"/>
    </row>
    <row r="82" spans="1:8" x14ac:dyDescent="0.25">
      <c r="A82" s="1"/>
      <c r="H82" s="1"/>
    </row>
    <row r="83" spans="1:8" x14ac:dyDescent="0.25">
      <c r="A83" s="1"/>
      <c r="H83" s="1"/>
    </row>
    <row r="84" spans="1:8" x14ac:dyDescent="0.25">
      <c r="A84" s="1"/>
      <c r="H84" s="1"/>
    </row>
    <row r="85" spans="1:8" x14ac:dyDescent="0.25">
      <c r="A85" s="1"/>
      <c r="H85" s="1"/>
    </row>
    <row r="86" spans="1:8" x14ac:dyDescent="0.25">
      <c r="A86" s="1"/>
      <c r="H86" s="1"/>
    </row>
    <row r="87" spans="1:8" x14ac:dyDescent="0.25">
      <c r="A87" s="1"/>
      <c r="H87" s="1"/>
    </row>
    <row r="88" spans="1:8" x14ac:dyDescent="0.25">
      <c r="A88" s="1"/>
      <c r="H88" s="1"/>
    </row>
    <row r="89" spans="1:8" x14ac:dyDescent="0.25">
      <c r="A89" s="1"/>
      <c r="H89" s="1"/>
    </row>
    <row r="90" spans="1:8" x14ac:dyDescent="0.25">
      <c r="A90" s="1"/>
      <c r="H90" s="1"/>
    </row>
    <row r="91" spans="1:8" x14ac:dyDescent="0.25">
      <c r="A91" s="1"/>
      <c r="H91" s="1"/>
    </row>
    <row r="92" spans="1:8" x14ac:dyDescent="0.25">
      <c r="A92" s="1"/>
      <c r="H92" s="1"/>
    </row>
    <row r="93" spans="1:8" x14ac:dyDescent="0.25">
      <c r="A93" s="1"/>
      <c r="H93" s="1"/>
    </row>
    <row r="94" spans="1:8" x14ac:dyDescent="0.25">
      <c r="A94" s="1"/>
      <c r="H94" s="1"/>
    </row>
    <row r="95" spans="1:8" x14ac:dyDescent="0.25">
      <c r="A95" s="1"/>
      <c r="H95" s="1"/>
    </row>
    <row r="96" spans="1:8" x14ac:dyDescent="0.25">
      <c r="A96" s="1"/>
      <c r="H96" s="1"/>
    </row>
    <row r="97" spans="1:8" x14ac:dyDescent="0.25">
      <c r="A97" s="1"/>
      <c r="H97" s="1"/>
    </row>
    <row r="98" spans="1:8" x14ac:dyDescent="0.25">
      <c r="A98" s="1"/>
      <c r="H98" s="1"/>
    </row>
    <row r="99" spans="1:8" x14ac:dyDescent="0.25">
      <c r="A99" s="1"/>
      <c r="H99" s="1"/>
    </row>
    <row r="100" spans="1:8" x14ac:dyDescent="0.25">
      <c r="A100" s="1"/>
      <c r="H100" s="1"/>
    </row>
    <row r="101" spans="1:8" x14ac:dyDescent="0.25">
      <c r="A101" s="1"/>
      <c r="H101" s="1"/>
    </row>
    <row r="102" spans="1:8" x14ac:dyDescent="0.25">
      <c r="A102" s="1"/>
      <c r="H102" s="1"/>
    </row>
    <row r="103" spans="1:8" x14ac:dyDescent="0.25">
      <c r="A103" s="1"/>
      <c r="H103" s="1"/>
    </row>
    <row r="104" spans="1:8" x14ac:dyDescent="0.25">
      <c r="A104" s="1"/>
      <c r="H104" s="1"/>
    </row>
    <row r="105" spans="1:8" x14ac:dyDescent="0.25">
      <c r="A105" s="1"/>
      <c r="H105" s="1"/>
    </row>
    <row r="106" spans="1:8" x14ac:dyDescent="0.25">
      <c r="A106" s="1"/>
      <c r="H106" s="1"/>
    </row>
    <row r="107" spans="1:8" x14ac:dyDescent="0.25">
      <c r="A107" s="1"/>
      <c r="H107" s="1"/>
    </row>
    <row r="108" spans="1:8" x14ac:dyDescent="0.25">
      <c r="A108" s="1"/>
      <c r="H108" s="1"/>
    </row>
    <row r="109" spans="1:8" x14ac:dyDescent="0.25">
      <c r="A109" s="1"/>
      <c r="H109" s="1"/>
    </row>
    <row r="110" spans="1:8" x14ac:dyDescent="0.25">
      <c r="A110" s="1"/>
      <c r="H1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Sheet1</vt:lpstr>
      <vt:lpstr>Sheet2</vt:lpstr>
      <vt:lpstr>Chart1</vt:lpstr>
      <vt:lpstr>Chart2</vt:lpstr>
    </vt:vector>
  </TitlesOfParts>
  <Manager/>
  <Company>Toshiba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Brian</dc:creator>
  <cp:keywords/>
  <dc:description/>
  <cp:lastModifiedBy>Patrick O'Keeffe</cp:lastModifiedBy>
  <cp:revision/>
  <dcterms:created xsi:type="dcterms:W3CDTF">2017-02-16T23:52:33Z</dcterms:created>
  <dcterms:modified xsi:type="dcterms:W3CDTF">2019-01-25T00:27:30Z</dcterms:modified>
  <cp:category/>
  <cp:contentStatus/>
</cp:coreProperties>
</file>