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80" windowHeight="12150"/>
  </bookViews>
  <sheets>
    <sheet name="Standard Curve" sheetId="1" r:id="rId1"/>
    <sheet name="Denuder Assay" sheetId="5" r:id="rId2"/>
    <sheet name="REA Flux" sheetId="3" r:id="rId3"/>
  </sheets>
  <definedNames>
    <definedName name="maxDetectionLimit" comment="Maximum detection limit indicated by test procedure">'Standard Curve'!$J$18</definedName>
    <definedName name="meanabs">'Standard Curve'!$J$9:$J$16</definedName>
    <definedName name="meanControlConc" comment="Mean concentration of control denuders">'Denuder Assay'!#REF!</definedName>
    <definedName name="minDetectionLimit" comment="Minimum detection limit indicated by test procedure">'Standard Curve'!$J$17</definedName>
    <definedName name="_xlnm.Print_Area" localSheetId="2">'REA Flux'!$E$1:$T$30</definedName>
    <definedName name="_xlnm.Print_Titles" localSheetId="1">'Denuder Assay'!$A:$B</definedName>
    <definedName name="stdconc">'Standard Curve'!$A$9:$A$16</definedName>
  </definedNames>
  <calcPr calcId="125725"/>
</workbook>
</file>

<file path=xl/calcChain.xml><?xml version="1.0" encoding="utf-8"?>
<calcChain xmlns="http://schemas.openxmlformats.org/spreadsheetml/2006/main">
  <c r="T8" i="3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S7"/>
  <c r="T7" s="1"/>
  <c r="L28" i="5"/>
  <c r="M28"/>
  <c r="N28"/>
  <c r="U28" s="1"/>
  <c r="V28" s="1"/>
  <c r="Q28"/>
  <c r="T28"/>
  <c r="L29"/>
  <c r="M29"/>
  <c r="N29"/>
  <c r="Q29"/>
  <c r="T29"/>
  <c r="U29"/>
  <c r="V29" s="1"/>
  <c r="C28" i="3" s="1"/>
  <c r="L30" i="5"/>
  <c r="M30"/>
  <c r="N30"/>
  <c r="U30" s="1"/>
  <c r="V30" s="1"/>
  <c r="C29" i="3" s="1"/>
  <c r="Q30" i="5"/>
  <c r="T30"/>
  <c r="L31"/>
  <c r="M31"/>
  <c r="N31"/>
  <c r="Q31"/>
  <c r="T31"/>
  <c r="U31"/>
  <c r="V31" s="1"/>
  <c r="C30" i="3" s="1"/>
  <c r="U26" i="5"/>
  <c r="U27"/>
  <c r="V27"/>
  <c r="V26"/>
  <c r="V25"/>
  <c r="V12"/>
  <c r="V13"/>
  <c r="V14"/>
  <c r="V15"/>
  <c r="V16"/>
  <c r="V17"/>
  <c r="V18"/>
  <c r="V19"/>
  <c r="V20"/>
  <c r="V21"/>
  <c r="V22"/>
  <c r="V23"/>
  <c r="V8"/>
  <c r="V9"/>
  <c r="V10"/>
  <c r="V11"/>
  <c r="D2"/>
  <c r="B26" i="3"/>
  <c r="B27"/>
  <c r="B28"/>
  <c r="B29"/>
  <c r="B30"/>
  <c r="B25"/>
  <c r="A18"/>
  <c r="A19"/>
  <c r="A20"/>
  <c r="A21"/>
  <c r="A22"/>
  <c r="A23"/>
  <c r="A24"/>
  <c r="A25"/>
  <c r="Q12"/>
  <c r="R12"/>
  <c r="Q13"/>
  <c r="R13"/>
  <c r="Q14"/>
  <c r="R14"/>
  <c r="Q15"/>
  <c r="R15"/>
  <c r="Q16"/>
  <c r="R16"/>
  <c r="Q17"/>
  <c r="R17"/>
  <c r="Q18"/>
  <c r="R18"/>
  <c r="Q19"/>
  <c r="R19"/>
  <c r="Q20"/>
  <c r="R20"/>
  <c r="Q21"/>
  <c r="R21"/>
  <c r="Q22"/>
  <c r="R22"/>
  <c r="Q23"/>
  <c r="R23"/>
  <c r="Q24"/>
  <c r="R24"/>
  <c r="Q25"/>
  <c r="R25"/>
  <c r="Q26"/>
  <c r="R26"/>
  <c r="Q27"/>
  <c r="R27"/>
  <c r="Q28"/>
  <c r="S28" s="1"/>
  <c r="R28"/>
  <c r="Q29"/>
  <c r="R29"/>
  <c r="Q30"/>
  <c r="R30"/>
  <c r="Q10"/>
  <c r="R10"/>
  <c r="Q11"/>
  <c r="R11"/>
  <c r="R9"/>
  <c r="Q9"/>
  <c r="A30"/>
  <c r="S30"/>
  <c r="S19"/>
  <c r="S21"/>
  <c r="S23"/>
  <c r="C25"/>
  <c r="S25"/>
  <c r="A26"/>
  <c r="C26"/>
  <c r="A27"/>
  <c r="S27"/>
  <c r="A28"/>
  <c r="A29"/>
  <c r="S29"/>
  <c r="D3" i="5"/>
  <c r="N33"/>
  <c r="N32"/>
  <c r="V32" l="1"/>
  <c r="C27" i="3"/>
  <c r="S26"/>
  <c r="S24"/>
  <c r="S22"/>
  <c r="S20"/>
  <c r="S18"/>
  <c r="A9"/>
  <c r="A10"/>
  <c r="A11"/>
  <c r="A12"/>
  <c r="A13"/>
  <c r="A14"/>
  <c r="A15"/>
  <c r="A16"/>
  <c r="A17"/>
  <c r="M9" i="5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8"/>
  <c r="S9" i="3"/>
  <c r="S10"/>
  <c r="S11"/>
  <c r="S12"/>
  <c r="S13"/>
  <c r="S14"/>
  <c r="S15"/>
  <c r="S16"/>
  <c r="S17"/>
  <c r="A8" l="1"/>
  <c r="A7"/>
  <c r="A6"/>
  <c r="T27" i="5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Q19"/>
  <c r="Q20"/>
  <c r="Q21"/>
  <c r="Q22"/>
  <c r="Q23"/>
  <c r="Q24"/>
  <c r="L19"/>
  <c r="N19" s="1"/>
  <c r="L20"/>
  <c r="N20" s="1"/>
  <c r="L21"/>
  <c r="N21" s="1"/>
  <c r="L22"/>
  <c r="N22" s="1"/>
  <c r="L23"/>
  <c r="N23" s="1"/>
  <c r="L24"/>
  <c r="L25"/>
  <c r="N25" s="1"/>
  <c r="Q27"/>
  <c r="Q26"/>
  <c r="Q25"/>
  <c r="Q18"/>
  <c r="Q17"/>
  <c r="Q16"/>
  <c r="Q15"/>
  <c r="Q14"/>
  <c r="Q13"/>
  <c r="Q12"/>
  <c r="Q11"/>
  <c r="Q10"/>
  <c r="Q9"/>
  <c r="Q8"/>
  <c r="L11"/>
  <c r="L12"/>
  <c r="L13"/>
  <c r="L14"/>
  <c r="L15"/>
  <c r="L16"/>
  <c r="L17"/>
  <c r="L18"/>
  <c r="L26"/>
  <c r="L27"/>
  <c r="L8"/>
  <c r="L9"/>
  <c r="L10"/>
  <c r="L13" i="1"/>
  <c r="L14"/>
  <c r="L15"/>
  <c r="L16"/>
  <c r="L9"/>
  <c r="L10"/>
  <c r="L11"/>
  <c r="L12"/>
  <c r="K13"/>
  <c r="K14"/>
  <c r="K15"/>
  <c r="K16"/>
  <c r="K9"/>
  <c r="K10"/>
  <c r="K11"/>
  <c r="K12"/>
  <c r="J13"/>
  <c r="J14"/>
  <c r="J15"/>
  <c r="J16"/>
  <c r="J12"/>
  <c r="J9"/>
  <c r="J10"/>
  <c r="J11"/>
  <c r="U22" i="5" l="1"/>
  <c r="C21" i="3" s="1"/>
  <c r="U20" i="5"/>
  <c r="C19" i="3" s="1"/>
  <c r="U25" i="5"/>
  <c r="C24" i="3" s="1"/>
  <c r="U23" i="5"/>
  <c r="C22" i="3" s="1"/>
  <c r="U21" i="5"/>
  <c r="C20" i="3" s="1"/>
  <c r="U19" i="5"/>
  <c r="C18" i="3" s="1"/>
  <c r="E22" i="1" a="1"/>
  <c r="E22" s="1"/>
  <c r="N24" i="5" l="1"/>
  <c r="U24" s="1"/>
  <c r="F22" i="1"/>
  <c r="N18" i="5" s="1"/>
  <c r="U18" s="1"/>
  <c r="V24" l="1"/>
  <c r="C23" i="3" s="1"/>
  <c r="N26" i="5"/>
  <c r="N16"/>
  <c r="U16" s="1"/>
  <c r="N12"/>
  <c r="U12" s="1"/>
  <c r="N27"/>
  <c r="N15"/>
  <c r="U15" s="1"/>
  <c r="N11"/>
  <c r="U11" s="1"/>
  <c r="N14"/>
  <c r="U14" s="1"/>
  <c r="N10"/>
  <c r="U10" s="1"/>
  <c r="N17"/>
  <c r="U17" s="1"/>
  <c r="N13"/>
  <c r="U13" s="1"/>
  <c r="N9"/>
  <c r="U9" s="1"/>
  <c r="N8"/>
  <c r="U8" s="1"/>
  <c r="C15" i="3" l="1"/>
  <c r="C14"/>
  <c r="C7" l="1"/>
  <c r="C13"/>
  <c r="R8" s="1"/>
  <c r="C9"/>
  <c r="C12"/>
  <c r="R7" s="1"/>
  <c r="C8"/>
  <c r="C16"/>
  <c r="C10"/>
  <c r="C11"/>
  <c r="C17"/>
  <c r="Q7"/>
  <c r="Q8"/>
  <c r="S8" l="1"/>
</calcChain>
</file>

<file path=xl/sharedStrings.xml><?xml version="1.0" encoding="utf-8"?>
<sst xmlns="http://schemas.openxmlformats.org/spreadsheetml/2006/main" count="95" uniqueCount="66">
  <si>
    <t>Date:</t>
  </si>
  <si>
    <t>Absorbance</t>
  </si>
  <si>
    <t>Mean</t>
  </si>
  <si>
    <t>1σ</t>
  </si>
  <si>
    <t>Std. Err.</t>
  </si>
  <si>
    <t>slope</t>
  </si>
  <si>
    <t>offset</t>
  </si>
  <si>
    <t>Notes:</t>
  </si>
  <si>
    <t>Linear regression</t>
  </si>
  <si>
    <t>Control 1</t>
  </si>
  <si>
    <t>Control 2</t>
  </si>
  <si>
    <t>Control 3</t>
  </si>
  <si>
    <t>Control 4</t>
  </si>
  <si>
    <t>A</t>
  </si>
  <si>
    <t>B</t>
  </si>
  <si>
    <t>Instrument:</t>
  </si>
  <si>
    <t>Tot.</t>
  </si>
  <si>
    <t>Samp.</t>
  </si>
  <si>
    <t>DF</t>
  </si>
  <si>
    <t>volume (mL)</t>
  </si>
  <si>
    <t>Duplicate Label</t>
  </si>
  <si>
    <t>Total</t>
  </si>
  <si>
    <t>extracted</t>
  </si>
  <si>
    <t xml:space="preserve">Total </t>
  </si>
  <si>
    <t>Minimum detection limit (mg/L):</t>
  </si>
  <si>
    <t>Denuder Label</t>
  </si>
  <si>
    <t>Standard</t>
  </si>
  <si>
    <t>conc. (mg/L)</t>
  </si>
  <si>
    <t>(mg/L)</t>
  </si>
  <si>
    <t>Run label</t>
  </si>
  <si>
    <t>Diff.</t>
  </si>
  <si>
    <t>Duration</t>
  </si>
  <si>
    <t>(min)</t>
  </si>
  <si>
    <t>Method ref.:</t>
  </si>
  <si>
    <t>Investigator:</t>
  </si>
  <si>
    <t>mg/L</t>
  </si>
  <si>
    <t>mg</t>
  </si>
  <si>
    <t>Error bars are standard error</t>
  </si>
  <si>
    <t>Maximum detection limit (mg/L):</t>
  </si>
  <si>
    <t>Primary</t>
  </si>
  <si>
    <t>Secondary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</si>
  <si>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w</t>
    </r>
  </si>
  <si>
    <t>(m/s)</t>
  </si>
  <si>
    <t>β</t>
  </si>
  <si>
    <t>Dilution, if any</t>
  </si>
  <si>
    <t>conc.</t>
  </si>
  <si>
    <t>constituent</t>
  </si>
  <si>
    <t>Adjusted</t>
  </si>
  <si>
    <t>mass (µg)</t>
  </si>
  <si>
    <t>Mean duplicate</t>
  </si>
  <si>
    <t>Total mass (µg)</t>
  </si>
  <si>
    <t>REA flux</t>
  </si>
  <si>
    <r>
      <t>Concentration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</si>
  <si>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µg/m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</t>
    </r>
  </si>
  <si>
    <t>Control 5</t>
  </si>
  <si>
    <t>Control 6</t>
  </si>
  <si>
    <t>Notes</t>
  </si>
  <si>
    <t>Up</t>
  </si>
  <si>
    <t>Down</t>
  </si>
  <si>
    <t>For reference only; will not be printed</t>
  </si>
  <si>
    <t>Total 
Mass (µg)</t>
  </si>
  <si>
    <t>Mean 
Flow (Lpm)</t>
  </si>
  <si>
    <t>Activation 
Ratio</t>
  </si>
  <si>
    <t>Date</t>
  </si>
  <si>
    <t>Start time</t>
  </si>
  <si>
    <t>Mean total mass in controls (µg):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</si>
</sst>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h:m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10" xfId="0" applyBorder="1" applyAlignment="1"/>
    <xf numFmtId="0" fontId="0" fillId="0" borderId="1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29" xfId="0" applyFill="1" applyBorder="1" applyAlignment="1" applyProtection="1">
      <alignment horizontal="center"/>
      <protection locked="0"/>
    </xf>
    <xf numFmtId="0" fontId="0" fillId="2" borderId="30" xfId="0" applyFill="1" applyBorder="1" applyAlignment="1" applyProtection="1">
      <alignment horizontal="center"/>
      <protection locked="0"/>
    </xf>
    <xf numFmtId="0" fontId="0" fillId="2" borderId="31" xfId="0" applyFill="1" applyBorder="1" applyAlignment="1" applyProtection="1">
      <alignment horizontal="center"/>
      <protection locked="0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33" xfId="0" applyFill="1" applyBorder="1" applyAlignment="1" applyProtection="1">
      <alignment horizontal="center"/>
      <protection locked="0"/>
    </xf>
    <xf numFmtId="0" fontId="0" fillId="2" borderId="34" xfId="0" applyFill="1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35" xfId="0" applyFill="1" applyBorder="1" applyAlignment="1" applyProtection="1">
      <alignment horizontal="center"/>
      <protection locked="0"/>
    </xf>
    <xf numFmtId="0" fontId="0" fillId="2" borderId="36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40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42" xfId="0" applyFill="1" applyBorder="1" applyAlignment="1" applyProtection="1">
      <alignment horizontal="center"/>
      <protection locked="0"/>
    </xf>
    <xf numFmtId="20" fontId="0" fillId="0" borderId="4" xfId="0" applyNumberFormat="1" applyFill="1" applyBorder="1" applyAlignment="1">
      <alignment horizontal="center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2" borderId="29" xfId="0" applyNumberFormat="1" applyFill="1" applyBorder="1" applyAlignment="1" applyProtection="1">
      <alignment horizontal="center"/>
      <protection locked="0"/>
    </xf>
    <xf numFmtId="164" fontId="0" fillId="2" borderId="31" xfId="0" applyNumberFormat="1" applyFill="1" applyBorder="1" applyAlignment="1" applyProtection="1">
      <alignment horizontal="center"/>
      <protection locked="0"/>
    </xf>
    <xf numFmtId="165" fontId="0" fillId="2" borderId="29" xfId="0" applyNumberFormat="1" applyFill="1" applyBorder="1" applyAlignment="1" applyProtection="1">
      <alignment horizontal="center"/>
      <protection locked="0"/>
    </xf>
    <xf numFmtId="165" fontId="0" fillId="2" borderId="31" xfId="0" applyNumberFormat="1" applyFill="1" applyBorder="1" applyAlignment="1" applyProtection="1">
      <alignment horizontal="center"/>
      <protection locked="0"/>
    </xf>
    <xf numFmtId="2" fontId="0" fillId="2" borderId="29" xfId="0" applyNumberFormat="1" applyFill="1" applyBorder="1" applyAlignment="1" applyProtection="1">
      <alignment horizontal="center"/>
      <protection locked="0"/>
    </xf>
    <xf numFmtId="2" fontId="0" fillId="2" borderId="31" xfId="0" applyNumberFormat="1" applyFill="1" applyBorder="1" applyAlignment="1" applyProtection="1">
      <alignment horizontal="center"/>
      <protection locked="0"/>
    </xf>
    <xf numFmtId="0" fontId="0" fillId="0" borderId="4" xfId="0" applyFill="1" applyBorder="1" applyAlignment="1">
      <alignment horizontal="center"/>
    </xf>
    <xf numFmtId="0" fontId="0" fillId="2" borderId="39" xfId="0" applyFill="1" applyBorder="1" applyAlignment="1" applyProtection="1">
      <alignment horizontal="center"/>
      <protection locked="0"/>
    </xf>
    <xf numFmtId="165" fontId="0" fillId="2" borderId="44" xfId="0" applyNumberFormat="1" applyFill="1" applyBorder="1" applyAlignment="1" applyProtection="1">
      <alignment horizontal="center"/>
      <protection locked="0"/>
    </xf>
    <xf numFmtId="165" fontId="0" fillId="2" borderId="45" xfId="0" applyNumberFormat="1" applyFill="1" applyBorder="1" applyAlignment="1" applyProtection="1">
      <alignment horizontal="center"/>
      <protection locked="0"/>
    </xf>
    <xf numFmtId="2" fontId="0" fillId="2" borderId="44" xfId="0" applyNumberFormat="1" applyFill="1" applyBorder="1" applyAlignment="1" applyProtection="1">
      <alignment horizontal="center"/>
      <protection locked="0"/>
    </xf>
    <xf numFmtId="2" fontId="0" fillId="2" borderId="45" xfId="0" applyNumberFormat="1" applyFill="1" applyBorder="1" applyAlignment="1" applyProtection="1">
      <alignment horizontal="center"/>
      <protection locked="0"/>
    </xf>
    <xf numFmtId="164" fontId="0" fillId="2" borderId="44" xfId="0" applyNumberFormat="1" applyFill="1" applyBorder="1" applyAlignment="1" applyProtection="1">
      <alignment horizontal="center"/>
      <protection locked="0"/>
    </xf>
    <xf numFmtId="164" fontId="0" fillId="2" borderId="45" xfId="0" applyNumberFormat="1" applyFill="1" applyBorder="1" applyAlignment="1" applyProtection="1">
      <alignment horizontal="center"/>
      <protection locked="0"/>
    </xf>
    <xf numFmtId="0" fontId="0" fillId="2" borderId="44" xfId="0" applyFill="1" applyBorder="1" applyAlignment="1" applyProtection="1">
      <alignment horizontal="center"/>
      <protection locked="0"/>
    </xf>
    <xf numFmtId="0" fontId="0" fillId="2" borderId="46" xfId="0" applyFill="1" applyBorder="1" applyAlignment="1" applyProtection="1">
      <alignment horizontal="center"/>
      <protection locked="0"/>
    </xf>
    <xf numFmtId="0" fontId="0" fillId="2" borderId="45" xfId="0" applyFill="1" applyBorder="1" applyAlignment="1" applyProtection="1">
      <alignment horizontal="center"/>
      <protection locked="0"/>
    </xf>
    <xf numFmtId="0" fontId="0" fillId="2" borderId="47" xfId="0" applyFill="1" applyBorder="1" applyAlignment="1" applyProtection="1">
      <alignment horizontal="center"/>
      <protection locked="0"/>
    </xf>
    <xf numFmtId="0" fontId="0" fillId="2" borderId="43" xfId="0" applyFill="1" applyBorder="1" applyAlignment="1" applyProtection="1">
      <alignment horizontal="center"/>
      <protection locked="0"/>
    </xf>
    <xf numFmtId="0" fontId="0" fillId="2" borderId="48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vertical="top"/>
    </xf>
    <xf numFmtId="0" fontId="2" fillId="0" borderId="0" xfId="0" applyFont="1"/>
    <xf numFmtId="2" fontId="0" fillId="2" borderId="17" xfId="0" applyNumberFormat="1" applyFill="1" applyBorder="1" applyAlignment="1" applyProtection="1">
      <alignment horizontal="center"/>
      <protection locked="0"/>
    </xf>
    <xf numFmtId="2" fontId="0" fillId="2" borderId="19" xfId="0" applyNumberFormat="1" applyFill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center"/>
    </xf>
    <xf numFmtId="0" fontId="0" fillId="0" borderId="11" xfId="0" applyBorder="1"/>
    <xf numFmtId="2" fontId="0" fillId="0" borderId="19" xfId="0" applyNumberFormat="1" applyFill="1" applyBorder="1" applyAlignment="1" applyProtection="1">
      <alignment horizontal="center"/>
    </xf>
    <xf numFmtId="164" fontId="0" fillId="0" borderId="50" xfId="0" applyNumberFormat="1" applyBorder="1" applyAlignment="1">
      <alignment horizontal="center"/>
    </xf>
    <xf numFmtId="164" fontId="0" fillId="0" borderId="51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vertical="top"/>
    </xf>
    <xf numFmtId="20" fontId="0" fillId="0" borderId="52" xfId="0" applyNumberFormat="1" applyFont="1" applyBorder="1" applyAlignment="1">
      <alignment horizontal="center"/>
    </xf>
    <xf numFmtId="20" fontId="0" fillId="0" borderId="53" xfId="0" applyNumberFormat="1" applyFont="1" applyBorder="1" applyAlignment="1">
      <alignment horizontal="center"/>
    </xf>
    <xf numFmtId="20" fontId="0" fillId="0" borderId="52" xfId="0" applyNumberFormat="1" applyBorder="1" applyAlignment="1">
      <alignment horizontal="center"/>
    </xf>
    <xf numFmtId="20" fontId="0" fillId="0" borderId="53" xfId="0" applyNumberForma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8" xfId="0" applyFill="1" applyBorder="1" applyProtection="1"/>
    <xf numFmtId="0" fontId="0" fillId="0" borderId="19" xfId="0" applyFill="1" applyBorder="1" applyProtection="1"/>
    <xf numFmtId="0" fontId="0" fillId="0" borderId="17" xfId="0" applyBorder="1" applyAlignment="1"/>
    <xf numFmtId="0" fontId="0" fillId="0" borderId="18" xfId="0" applyBorder="1" applyAlignment="1"/>
    <xf numFmtId="0" fontId="0" fillId="0" borderId="49" xfId="0" applyBorder="1" applyAlignment="1"/>
    <xf numFmtId="165" fontId="0" fillId="2" borderId="56" xfId="0" applyNumberFormat="1" applyFill="1" applyBorder="1" applyAlignment="1" applyProtection="1">
      <alignment horizontal="center"/>
      <protection locked="0"/>
    </xf>
    <xf numFmtId="165" fontId="0" fillId="2" borderId="25" xfId="0" applyNumberFormat="1" applyFill="1" applyBorder="1" applyAlignment="1" applyProtection="1">
      <alignment horizontal="center"/>
      <protection locked="0"/>
    </xf>
    <xf numFmtId="165" fontId="0" fillId="2" borderId="28" xfId="0" applyNumberFormat="1" applyFill="1" applyBorder="1" applyAlignment="1" applyProtection="1">
      <alignment horizontal="center"/>
      <protection locked="0"/>
    </xf>
    <xf numFmtId="0" fontId="0" fillId="0" borderId="17" xfId="0" applyFill="1" applyBorder="1" applyProtection="1"/>
    <xf numFmtId="20" fontId="0" fillId="0" borderId="1" xfId="0" applyNumberFormat="1" applyFill="1" applyBorder="1" applyAlignment="1">
      <alignment horizontal="left"/>
    </xf>
    <xf numFmtId="1" fontId="0" fillId="0" borderId="23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49" xfId="0" applyBorder="1"/>
    <xf numFmtId="165" fontId="0" fillId="0" borderId="49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left"/>
    </xf>
    <xf numFmtId="0" fontId="0" fillId="0" borderId="1" xfId="0" applyBorder="1"/>
    <xf numFmtId="14" fontId="0" fillId="2" borderId="39" xfId="0" applyNumberFormat="1" applyFill="1" applyBorder="1" applyAlignment="1" applyProtection="1">
      <alignment horizontal="center"/>
      <protection locked="0"/>
    </xf>
    <xf numFmtId="166" fontId="0" fillId="2" borderId="39" xfId="0" applyNumberFormat="1" applyFill="1" applyBorder="1" applyAlignment="1" applyProtection="1">
      <alignment horizontal="center"/>
      <protection locked="0"/>
    </xf>
    <xf numFmtId="14" fontId="0" fillId="2" borderId="23" xfId="0" applyNumberFormat="1" applyFill="1" applyBorder="1" applyAlignment="1" applyProtection="1">
      <alignment horizontal="center"/>
      <protection locked="0"/>
    </xf>
    <xf numFmtId="166" fontId="0" fillId="2" borderId="23" xfId="0" applyNumberFormat="1" applyFill="1" applyBorder="1" applyAlignment="1" applyProtection="1">
      <alignment horizontal="center"/>
      <protection locked="0"/>
    </xf>
    <xf numFmtId="0" fontId="0" fillId="2" borderId="43" xfId="0" applyFill="1" applyBorder="1" applyAlignment="1" applyProtection="1">
      <alignment horizontal="left"/>
      <protection locked="0"/>
    </xf>
    <xf numFmtId="0" fontId="0" fillId="2" borderId="18" xfId="0" applyFill="1" applyBorder="1" applyAlignment="1" applyProtection="1">
      <alignment horizontal="left"/>
      <protection locked="0"/>
    </xf>
    <xf numFmtId="0" fontId="0" fillId="2" borderId="17" xfId="0" applyFill="1" applyBorder="1" applyAlignment="1" applyProtection="1">
      <alignment horizontal="left"/>
      <protection locked="0"/>
    </xf>
    <xf numFmtId="0" fontId="0" fillId="2" borderId="19" xfId="0" applyFill="1" applyBorder="1" applyAlignment="1" applyProtection="1">
      <alignment horizontal="left"/>
      <protection locked="0"/>
    </xf>
    <xf numFmtId="165" fontId="0" fillId="2" borderId="55" xfId="0" applyNumberFormat="1" applyFill="1" applyBorder="1" applyAlignment="1" applyProtection="1">
      <alignment horizontal="center"/>
      <protection locked="0"/>
    </xf>
    <xf numFmtId="164" fontId="0" fillId="0" borderId="40" xfId="0" applyNumberFormat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0" fillId="0" borderId="49" xfId="0" applyNumberFormat="1" applyBorder="1" applyAlignment="1">
      <alignment horizontal="center"/>
    </xf>
    <xf numFmtId="1" fontId="0" fillId="0" borderId="49" xfId="0" applyNumberFormat="1" applyBorder="1" applyAlignment="1">
      <alignment horizontal="center"/>
    </xf>
    <xf numFmtId="0" fontId="0" fillId="2" borderId="49" xfId="0" applyFill="1" applyBorder="1" applyAlignment="1" applyProtection="1">
      <alignment horizontal="left"/>
      <protection locked="0"/>
    </xf>
    <xf numFmtId="0" fontId="0" fillId="0" borderId="13" xfId="0" applyBorder="1" applyAlignment="1">
      <alignment horizontal="right"/>
    </xf>
    <xf numFmtId="2" fontId="0" fillId="0" borderId="43" xfId="0" applyNumberFormat="1" applyFill="1" applyBorder="1" applyAlignment="1" applyProtection="1">
      <alignment horizontal="center"/>
    </xf>
    <xf numFmtId="165" fontId="0" fillId="2" borderId="22" xfId="0" applyNumberFormat="1" applyFill="1" applyBorder="1" applyAlignment="1" applyProtection="1">
      <alignment horizontal="center"/>
      <protection locked="0"/>
    </xf>
    <xf numFmtId="0" fontId="0" fillId="2" borderId="50" xfId="0" applyFill="1" applyBorder="1" applyAlignment="1" applyProtection="1">
      <alignment horizontal="center"/>
      <protection locked="0"/>
    </xf>
    <xf numFmtId="0" fontId="0" fillId="2" borderId="57" xfId="0" applyFill="1" applyBorder="1" applyAlignment="1" applyProtection="1">
      <alignment horizontal="center"/>
      <protection locked="0"/>
    </xf>
    <xf numFmtId="0" fontId="0" fillId="2" borderId="51" xfId="0" applyFill="1" applyBorder="1" applyAlignment="1" applyProtection="1">
      <alignment horizontal="center"/>
      <protection locked="0"/>
    </xf>
    <xf numFmtId="0" fontId="0" fillId="0" borderId="19" xfId="0" applyBorder="1"/>
    <xf numFmtId="0" fontId="0" fillId="2" borderId="20" xfId="0" applyFill="1" applyBorder="1" applyAlignment="1" applyProtection="1">
      <alignment horizontal="left"/>
      <protection locked="0"/>
    </xf>
    <xf numFmtId="0" fontId="0" fillId="2" borderId="21" xfId="0" applyFill="1" applyBorder="1" applyAlignment="1" applyProtection="1">
      <alignment horizontal="left"/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23" xfId="0" applyFill="1" applyBorder="1" applyAlignment="1" applyProtection="1">
      <alignment horizontal="left"/>
      <protection locked="0"/>
    </xf>
    <xf numFmtId="0" fontId="0" fillId="2" borderId="24" xfId="0" applyFill="1" applyBorder="1" applyAlignment="1" applyProtection="1">
      <alignment horizontal="left"/>
      <protection locked="0"/>
    </xf>
    <xf numFmtId="0" fontId="0" fillId="2" borderId="25" xfId="0" applyFill="1" applyBorder="1" applyAlignment="1" applyProtection="1">
      <alignment horizontal="left"/>
      <protection locked="0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38" xfId="0" applyFill="1" applyBorder="1" applyAlignment="1" applyProtection="1">
      <alignment horizontal="left"/>
      <protection locked="0"/>
    </xf>
    <xf numFmtId="0" fontId="0" fillId="2" borderId="55" xfId="0" applyFill="1" applyBorder="1" applyAlignment="1" applyProtection="1">
      <alignment horizontal="left"/>
      <protection locked="0"/>
    </xf>
    <xf numFmtId="0" fontId="0" fillId="0" borderId="5" xfId="0" applyBorder="1"/>
    <xf numFmtId="0" fontId="0" fillId="0" borderId="7" xfId="0" applyBorder="1"/>
    <xf numFmtId="0" fontId="0" fillId="2" borderId="22" xfId="0" applyFill="1" applyBorder="1" applyAlignment="1" applyProtection="1">
      <alignment horizontal="left"/>
      <protection locked="0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8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0" fillId="2" borderId="13" xfId="0" applyFill="1" applyBorder="1" applyAlignment="1" applyProtection="1">
      <alignment horizontal="left" vertical="top" wrapText="1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4" xfId="0" applyFill="1" applyBorder="1" applyAlignment="1" applyProtection="1">
      <alignment horizontal="left" vertical="top" wrapText="1"/>
      <protection locked="0"/>
    </xf>
    <xf numFmtId="0" fontId="0" fillId="2" borderId="15" xfId="0" applyFill="1" applyBorder="1" applyAlignment="1" applyProtection="1">
      <alignment horizontal="left" vertical="top" wrapText="1"/>
      <protection locked="0"/>
    </xf>
    <xf numFmtId="0" fontId="0" fillId="2" borderId="39" xfId="0" applyFill="1" applyBorder="1" applyAlignment="1" applyProtection="1">
      <alignment horizontal="center"/>
      <protection locked="0"/>
    </xf>
    <xf numFmtId="0" fontId="0" fillId="2" borderId="56" xfId="0" applyFill="1" applyBorder="1" applyAlignment="1" applyProtection="1">
      <alignment horizontal="center"/>
      <protection locked="0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38" xfId="0" applyFill="1" applyBorder="1" applyAlignment="1" applyProtection="1">
      <alignment horizontal="left"/>
    </xf>
    <xf numFmtId="0" fontId="0" fillId="3" borderId="54" xfId="0" applyFill="1" applyBorder="1" applyAlignment="1" applyProtection="1">
      <alignment horizontal="left"/>
    </xf>
    <xf numFmtId="0" fontId="0" fillId="3" borderId="55" xfId="0" applyFill="1" applyBorder="1" applyAlignment="1" applyProtection="1">
      <alignment horizontal="left"/>
    </xf>
    <xf numFmtId="0" fontId="0" fillId="0" borderId="23" xfId="0" applyFill="1" applyBorder="1" applyAlignment="1" applyProtection="1">
      <alignment horizontal="left"/>
    </xf>
    <xf numFmtId="0" fontId="0" fillId="0" borderId="24" xfId="0" applyFill="1" applyBorder="1" applyAlignment="1" applyProtection="1">
      <alignment horizontal="left"/>
    </xf>
    <xf numFmtId="0" fontId="0" fillId="0" borderId="25" xfId="0" applyFill="1" applyBorder="1" applyAlignment="1" applyProtection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0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0" fillId="0" borderId="9" xfId="0" applyBorder="1"/>
    <xf numFmtId="0" fontId="0" fillId="0" borderId="13" xfId="0" applyBorder="1"/>
    <xf numFmtId="0" fontId="0" fillId="0" borderId="8" xfId="0" applyBorder="1"/>
    <xf numFmtId="0" fontId="0" fillId="0" borderId="12" xfId="0" applyBorder="1"/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lor rgb="FFC0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forward val="0.1"/>
            <c:backward val="0.1"/>
            <c:dispRSqr val="1"/>
            <c:dispEq val="1"/>
            <c:trendlineLbl>
              <c:layout>
                <c:manualLayout>
                  <c:x val="-0.19497219499923024"/>
                  <c:y val="-4.4100921925149479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c:spPr>
            </c:trendlineLbl>
          </c:trendline>
          <c:errBars>
            <c:errDir val="x"/>
            <c:errBarType val="both"/>
            <c:errValType val="stdErr"/>
          </c:errBars>
          <c:errBars>
            <c:errDir val="y"/>
            <c:errBarType val="both"/>
            <c:errValType val="stdErr"/>
          </c:errBars>
          <c:xVal>
            <c:numRef>
              <c:f>'Standard Curve'!$J$9:$J$16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'Standard Curve'!$A$9:$A$16</c:f>
              <c:numCache>
                <c:formatCode>General</c:formatCode>
                <c:ptCount val="8"/>
              </c:numCache>
            </c:numRef>
          </c:yVal>
        </c:ser>
        <c:axId val="70372352"/>
        <c:axId val="70382720"/>
      </c:scatterChart>
      <c:valAx>
        <c:axId val="7037235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</c:title>
        <c:numFmt formatCode="0.000" sourceLinked="1"/>
        <c:tickLblPos val="nextTo"/>
        <c:crossAx val="70382720"/>
        <c:crosses val="autoZero"/>
        <c:crossBetween val="midCat"/>
      </c:valAx>
      <c:valAx>
        <c:axId val="70382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Concentration, mg/L</a:t>
                </a:r>
              </a:p>
            </c:rich>
          </c:tx>
          <c:layout/>
        </c:title>
        <c:numFmt formatCode="General" sourceLinked="1"/>
        <c:tickLblPos val="nextTo"/>
        <c:crossAx val="70372352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22</xdr:row>
      <xdr:rowOff>190499</xdr:rowOff>
    </xdr:from>
    <xdr:to>
      <xdr:col>11</xdr:col>
      <xdr:colOff>381000</xdr:colOff>
      <xdr:row>40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zoomScaleNormal="100" workbookViewId="0">
      <selection activeCell="B1" sqref="B1:I1"/>
    </sheetView>
  </sheetViews>
  <sheetFormatPr defaultRowHeight="15"/>
  <cols>
    <col min="1" max="1" width="12.140625" bestFit="1" customWidth="1"/>
    <col min="2" max="9" width="6.7109375" customWidth="1"/>
    <col min="10" max="11" width="7.7109375" bestFit="1" customWidth="1"/>
    <col min="12" max="12" width="7.85546875" bestFit="1" customWidth="1"/>
  </cols>
  <sheetData>
    <row r="1" spans="1:12">
      <c r="A1" s="82" t="s">
        <v>34</v>
      </c>
      <c r="B1" s="137"/>
      <c r="C1" s="138"/>
      <c r="D1" s="138"/>
      <c r="E1" s="138"/>
      <c r="F1" s="138"/>
      <c r="G1" s="138"/>
      <c r="H1" s="138"/>
      <c r="I1" s="138"/>
      <c r="J1" s="114" t="s">
        <v>0</v>
      </c>
      <c r="K1" s="139"/>
      <c r="L1" s="140"/>
    </row>
    <row r="2" spans="1:12">
      <c r="A2" s="83" t="s">
        <v>15</v>
      </c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6"/>
    </row>
    <row r="3" spans="1:12">
      <c r="A3" s="83" t="s">
        <v>33</v>
      </c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6"/>
    </row>
    <row r="4" spans="1:12" ht="45" customHeight="1">
      <c r="A4" s="84" t="s">
        <v>7</v>
      </c>
      <c r="B4" s="153"/>
      <c r="C4" s="154"/>
      <c r="D4" s="154"/>
      <c r="E4" s="154"/>
      <c r="F4" s="154"/>
      <c r="G4" s="154"/>
      <c r="H4" s="154"/>
      <c r="I4" s="154"/>
      <c r="J4" s="154"/>
      <c r="K4" s="154"/>
      <c r="L4" s="155"/>
    </row>
    <row r="6" spans="1:12">
      <c r="B6" s="147" t="s">
        <v>20</v>
      </c>
      <c r="C6" s="148"/>
      <c r="D6" s="148"/>
      <c r="E6" s="148"/>
      <c r="F6" s="148"/>
      <c r="G6" s="148"/>
      <c r="H6" s="148"/>
      <c r="I6" s="149"/>
      <c r="J6" s="1"/>
      <c r="K6" s="1"/>
    </row>
    <row r="7" spans="1:12">
      <c r="A7" s="7" t="s">
        <v>26</v>
      </c>
      <c r="B7" s="58"/>
      <c r="C7" s="12"/>
      <c r="D7" s="12"/>
      <c r="E7" s="12"/>
      <c r="F7" s="12"/>
      <c r="G7" s="26"/>
      <c r="H7" s="26"/>
      <c r="I7" s="26"/>
      <c r="J7" s="5"/>
      <c r="K7" s="6"/>
      <c r="L7" s="6"/>
    </row>
    <row r="8" spans="1:12">
      <c r="A8" s="9" t="s">
        <v>27</v>
      </c>
      <c r="B8" s="150" t="s">
        <v>1</v>
      </c>
      <c r="C8" s="151"/>
      <c r="D8" s="151"/>
      <c r="E8" s="151"/>
      <c r="F8" s="151"/>
      <c r="G8" s="151"/>
      <c r="H8" s="151"/>
      <c r="I8" s="152"/>
      <c r="J8" s="10" t="s">
        <v>2</v>
      </c>
      <c r="K8" s="4" t="s">
        <v>3</v>
      </c>
      <c r="L8" s="10" t="s">
        <v>4</v>
      </c>
    </row>
    <row r="9" spans="1:12">
      <c r="A9" s="59"/>
      <c r="B9" s="55"/>
      <c r="C9" s="56"/>
      <c r="D9" s="56"/>
      <c r="E9" s="56"/>
      <c r="F9" s="56"/>
      <c r="G9" s="60"/>
      <c r="H9" s="60"/>
      <c r="I9" s="57"/>
      <c r="J9" s="77" t="e">
        <f>AVERAGE($B9:$I9)</f>
        <v>#DIV/0!</v>
      </c>
      <c r="K9" s="77" t="e">
        <f t="shared" ref="K9:K11" si="0">STDEV(B9:I9)</f>
        <v>#DIV/0!</v>
      </c>
      <c r="L9" s="77" t="e">
        <f t="shared" ref="L9:L11" si="1">STDEV(B9:I9)/SQRT(COUNT(B9:I9))</f>
        <v>#DIV/0!</v>
      </c>
    </row>
    <row r="10" spans="1:12">
      <c r="A10" s="25"/>
      <c r="B10" s="13"/>
      <c r="C10" s="14"/>
      <c r="D10" s="14"/>
      <c r="E10" s="14"/>
      <c r="F10" s="14"/>
      <c r="G10" s="27"/>
      <c r="H10" s="27"/>
      <c r="I10" s="15"/>
      <c r="J10" s="78" t="e">
        <f t="shared" ref="J10:J16" si="2">AVERAGE($B10:$I10)</f>
        <v>#DIV/0!</v>
      </c>
      <c r="K10" s="78" t="e">
        <f t="shared" si="0"/>
        <v>#DIV/0!</v>
      </c>
      <c r="L10" s="78" t="e">
        <f t="shared" si="1"/>
        <v>#DIV/0!</v>
      </c>
    </row>
    <row r="11" spans="1:12">
      <c r="A11" s="25"/>
      <c r="B11" s="13"/>
      <c r="C11" s="14"/>
      <c r="D11" s="14"/>
      <c r="E11" s="14"/>
      <c r="F11" s="14"/>
      <c r="G11" s="27"/>
      <c r="H11" s="27"/>
      <c r="I11" s="15"/>
      <c r="J11" s="78" t="e">
        <f t="shared" si="2"/>
        <v>#DIV/0!</v>
      </c>
      <c r="K11" s="78" t="e">
        <f t="shared" si="0"/>
        <v>#DIV/0!</v>
      </c>
      <c r="L11" s="78" t="e">
        <f t="shared" si="1"/>
        <v>#DIV/0!</v>
      </c>
    </row>
    <row r="12" spans="1:12">
      <c r="A12" s="25"/>
      <c r="B12" s="13"/>
      <c r="C12" s="14"/>
      <c r="D12" s="14"/>
      <c r="E12" s="14"/>
      <c r="F12" s="14"/>
      <c r="G12" s="27"/>
      <c r="H12" s="27"/>
      <c r="I12" s="15"/>
      <c r="J12" s="78" t="e">
        <f t="shared" si="2"/>
        <v>#DIV/0!</v>
      </c>
      <c r="K12" s="78" t="e">
        <f>STDEV(B12:I12)</f>
        <v>#DIV/0!</v>
      </c>
      <c r="L12" s="78" t="e">
        <f>STDEV(B12:I12)/SQRT(COUNT(B12:I12))</f>
        <v>#DIV/0!</v>
      </c>
    </row>
    <row r="13" spans="1:12">
      <c r="A13" s="25"/>
      <c r="B13" s="13"/>
      <c r="C13" s="14"/>
      <c r="D13" s="14"/>
      <c r="E13" s="14"/>
      <c r="F13" s="14"/>
      <c r="G13" s="27"/>
      <c r="H13" s="27"/>
      <c r="I13" s="15"/>
      <c r="J13" s="78" t="e">
        <f t="shared" si="2"/>
        <v>#DIV/0!</v>
      </c>
      <c r="K13" s="78" t="e">
        <f t="shared" ref="K13:K16" si="3">STDEV(B13:I13)</f>
        <v>#DIV/0!</v>
      </c>
      <c r="L13" s="78" t="e">
        <f t="shared" ref="L13:L16" si="4">STDEV(B13:I13)/SQRT(COUNT(B13:I13))</f>
        <v>#DIV/0!</v>
      </c>
    </row>
    <row r="14" spans="1:12">
      <c r="A14" s="25"/>
      <c r="B14" s="13"/>
      <c r="C14" s="14"/>
      <c r="D14" s="14"/>
      <c r="E14" s="14"/>
      <c r="F14" s="14"/>
      <c r="G14" s="27"/>
      <c r="H14" s="27"/>
      <c r="I14" s="15"/>
      <c r="J14" s="78" t="e">
        <f t="shared" si="2"/>
        <v>#DIV/0!</v>
      </c>
      <c r="K14" s="78" t="e">
        <f t="shared" si="3"/>
        <v>#DIV/0!</v>
      </c>
      <c r="L14" s="78" t="e">
        <f t="shared" si="4"/>
        <v>#DIV/0!</v>
      </c>
    </row>
    <row r="15" spans="1:12">
      <c r="A15" s="25"/>
      <c r="B15" s="13"/>
      <c r="C15" s="14"/>
      <c r="D15" s="14"/>
      <c r="E15" s="14"/>
      <c r="F15" s="14"/>
      <c r="G15" s="27"/>
      <c r="H15" s="27"/>
      <c r="I15" s="15"/>
      <c r="J15" s="78" t="e">
        <f t="shared" si="2"/>
        <v>#DIV/0!</v>
      </c>
      <c r="K15" s="78" t="e">
        <f t="shared" si="3"/>
        <v>#DIV/0!</v>
      </c>
      <c r="L15" s="78" t="e">
        <f t="shared" si="4"/>
        <v>#DIV/0!</v>
      </c>
    </row>
    <row r="16" spans="1:12">
      <c r="A16" s="35"/>
      <c r="B16" s="16"/>
      <c r="C16" s="17"/>
      <c r="D16" s="17"/>
      <c r="E16" s="17"/>
      <c r="F16" s="17"/>
      <c r="G16" s="28"/>
      <c r="H16" s="28"/>
      <c r="I16" s="18"/>
      <c r="J16" s="79" t="e">
        <f t="shared" si="2"/>
        <v>#DIV/0!</v>
      </c>
      <c r="K16" s="79" t="e">
        <f t="shared" si="3"/>
        <v>#DIV/0!</v>
      </c>
      <c r="L16" s="79" t="e">
        <f t="shared" si="4"/>
        <v>#DIV/0!</v>
      </c>
    </row>
    <row r="17" spans="2:10">
      <c r="I17" s="38" t="s">
        <v>24</v>
      </c>
      <c r="J17" s="66">
        <v>0.02</v>
      </c>
    </row>
    <row r="18" spans="2:10">
      <c r="I18" s="19" t="s">
        <v>38</v>
      </c>
      <c r="J18" s="67">
        <v>2.5</v>
      </c>
    </row>
    <row r="20" spans="2:10">
      <c r="E20" s="20" t="s">
        <v>5</v>
      </c>
      <c r="F20" s="21" t="s">
        <v>6</v>
      </c>
      <c r="G20" s="29"/>
      <c r="H20" s="29"/>
    </row>
    <row r="21" spans="2:10">
      <c r="E21" s="20" t="s">
        <v>35</v>
      </c>
      <c r="F21" s="21" t="s">
        <v>36</v>
      </c>
      <c r="G21" s="29"/>
      <c r="H21" s="29"/>
    </row>
    <row r="22" spans="2:10">
      <c r="B22" s="141" t="s">
        <v>8</v>
      </c>
      <c r="C22" s="142"/>
      <c r="D22" s="143"/>
      <c r="E22" s="22" t="e">
        <f t="array" aca="1" ref="E22:F22" ca="1">LINEST(OFFSET($A$9, 0, 0, COUNT($A$9:$A$16), 1), OFFSET($J$9, 0, 0, COUNT($J$9:$J$16), 1))</f>
        <v>#REF!</v>
      </c>
      <c r="F22" s="24" t="e">
        <f ca="1"/>
        <v>#REF!</v>
      </c>
      <c r="G22" s="23"/>
      <c r="H22" s="23"/>
      <c r="J22" s="19"/>
    </row>
    <row r="42" spans="5:5">
      <c r="E42" s="65" t="s">
        <v>37</v>
      </c>
    </row>
  </sheetData>
  <sheetProtection sheet="1" objects="1" scenarios="1"/>
  <mergeCells count="8">
    <mergeCell ref="B1:I1"/>
    <mergeCell ref="K1:L1"/>
    <mergeCell ref="B22:D22"/>
    <mergeCell ref="B2:L2"/>
    <mergeCell ref="B6:I6"/>
    <mergeCell ref="B8:I8"/>
    <mergeCell ref="B4:L4"/>
    <mergeCell ref="B3:L3"/>
  </mergeCells>
  <conditionalFormatting sqref="J9:J16">
    <cfRule type="cellIs" dxfId="2" priority="1" operator="notBetween">
      <formula>$J$17</formula>
      <formula>$J$18</formula>
    </cfRule>
  </conditionalFormatting>
  <dataValidations count="7">
    <dataValidation type="decimal" allowBlank="1" showInputMessage="1" showErrorMessage="1" errorTitle="Invalid type entered" error="Cell value must be numeric" prompt="Known conc. (mg/L) of standard" sqref="A9:A16">
      <formula1>-999999999</formula1>
      <formula2>999999999</formula2>
    </dataValidation>
    <dataValidation type="decimal" allowBlank="1" showInputMessage="1" showErrorMessage="1" errorTitle="Invalid type entered" error="Cell value must be numeric" prompt="Measured absorbance (optical density) (dimensionless)" sqref="B9:I16">
      <formula1>-999999999</formula1>
      <formula2>999999999</formula2>
    </dataValidation>
    <dataValidation allowBlank="1" showInputMessage="1" showErrorMessage="1" prompt="Make, model, serial number, etc. of instrument used to perform absorbance measurements" sqref="B2:L2"/>
    <dataValidation allowBlank="1" showInputMessage="1" showErrorMessage="1" prompt="Procedure reference / citation" sqref="B3:L3"/>
    <dataValidation type="decimal" allowBlank="1" showInputMessage="1" showErrorMessage="1" errorTitle="Invalid type" error="Cell value must be numeric" prompt="Max. detection limit indicated by test procedure._x000a__x000a_Absorbance-derived concentrations above detection limit will appear in bold red font." sqref="J18">
      <formula1>-9999999</formula1>
      <formula2>9999999</formula2>
    </dataValidation>
    <dataValidation type="decimal" allowBlank="1" showInputMessage="1" showErrorMessage="1" errorTitle="Invalid type" error="Cell value must be numeric" prompt="Min. detection limit indicated by test procedure. _x000a__x000a_Absorbance-derived concentrations below detection limit will appear in bold red font. " sqref="J17">
      <formula1>-9999999</formula1>
      <formula2>9999999</formula2>
    </dataValidation>
    <dataValidation allowBlank="1" showInputMessage="1" showErrorMessage="1" prompt="Name of individual(s) performing denuder assay" sqref="J1"/>
  </dataValidations>
  <pageMargins left="0.7" right="0.7" top="0.75" bottom="0.75" header="0.3" footer="0.3"/>
  <pageSetup orientation="portrait" horizontalDpi="4294967294" r:id="rId1"/>
  <headerFooter>
    <oddHeader>&amp;C&amp;14&amp;A</oddHeader>
    <oddFooter>&amp;L&amp;F&amp;R&amp;P/&amp;N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zoomScale="70" zoomScaleNormal="70" zoomScalePageLayoutView="85" workbookViewId="0">
      <selection activeCell="D1" sqref="D1:K1"/>
    </sheetView>
  </sheetViews>
  <sheetFormatPr defaultRowHeight="15"/>
  <cols>
    <col min="1" max="1" width="9.28515625" bestFit="1" customWidth="1"/>
    <col min="2" max="2" width="24" customWidth="1"/>
    <col min="3" max="3" width="12.140625" customWidth="1"/>
    <col min="4" max="12" width="6.7109375" customWidth="1"/>
    <col min="13" max="13" width="7.85546875" customWidth="1"/>
    <col min="14" max="14" width="7.7109375" customWidth="1"/>
    <col min="15" max="20" width="6.7109375" customWidth="1"/>
    <col min="21" max="21" width="9.5703125" bestFit="1" customWidth="1"/>
    <col min="22" max="22" width="11.42578125" bestFit="1" customWidth="1"/>
    <col min="23" max="23" width="35.42578125" customWidth="1"/>
  </cols>
  <sheetData>
    <row r="1" spans="1:23">
      <c r="B1" s="110"/>
      <c r="C1" s="93" t="s">
        <v>34</v>
      </c>
      <c r="D1" s="137"/>
      <c r="E1" s="138"/>
      <c r="F1" s="138"/>
      <c r="G1" s="138"/>
      <c r="H1" s="138"/>
      <c r="I1" s="138"/>
      <c r="J1" s="138"/>
      <c r="K1" s="160"/>
      <c r="L1" s="114" t="s">
        <v>0</v>
      </c>
      <c r="M1" s="173"/>
      <c r="N1" s="174"/>
      <c r="O1" s="161" t="s">
        <v>7</v>
      </c>
      <c r="P1" s="164"/>
      <c r="Q1" s="165"/>
      <c r="R1" s="165"/>
      <c r="S1" s="165"/>
      <c r="T1" s="165"/>
      <c r="U1" s="165"/>
      <c r="V1" s="165"/>
      <c r="W1" s="166"/>
    </row>
    <row r="2" spans="1:23">
      <c r="B2" s="110"/>
      <c r="C2" s="94" t="s">
        <v>15</v>
      </c>
      <c r="D2" s="182" t="str">
        <f>IF(ISBLANK('Standard Curve'!B2), "", 'Standard Curve'!B2)</f>
        <v/>
      </c>
      <c r="E2" s="183"/>
      <c r="F2" s="183"/>
      <c r="G2" s="183"/>
      <c r="H2" s="183"/>
      <c r="I2" s="183"/>
      <c r="J2" s="183"/>
      <c r="K2" s="183"/>
      <c r="L2" s="183"/>
      <c r="M2" s="183"/>
      <c r="N2" s="184"/>
      <c r="O2" s="162"/>
      <c r="P2" s="167"/>
      <c r="Q2" s="168"/>
      <c r="R2" s="168"/>
      <c r="S2" s="168"/>
      <c r="T2" s="168"/>
      <c r="U2" s="168"/>
      <c r="V2" s="168"/>
      <c r="W2" s="169"/>
    </row>
    <row r="3" spans="1:23">
      <c r="B3" s="110"/>
      <c r="C3" s="95" t="s">
        <v>33</v>
      </c>
      <c r="D3" s="179" t="str">
        <f>IF(ISBLANK('Standard Curve'!B3), "", 'Standard Curve'!B3)</f>
        <v/>
      </c>
      <c r="E3" s="180"/>
      <c r="F3" s="180"/>
      <c r="G3" s="180"/>
      <c r="H3" s="180"/>
      <c r="I3" s="180"/>
      <c r="J3" s="180"/>
      <c r="K3" s="180"/>
      <c r="L3" s="180"/>
      <c r="M3" s="180"/>
      <c r="N3" s="181"/>
      <c r="O3" s="163"/>
      <c r="P3" s="170"/>
      <c r="Q3" s="171"/>
      <c r="R3" s="171"/>
      <c r="S3" s="171"/>
      <c r="T3" s="171"/>
      <c r="U3" s="171"/>
      <c r="V3" s="171"/>
      <c r="W3" s="172"/>
    </row>
    <row r="4" spans="1:23"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1:23">
      <c r="B5" s="110"/>
      <c r="C5" s="7" t="s">
        <v>23</v>
      </c>
      <c r="D5" s="147" t="s">
        <v>20</v>
      </c>
      <c r="E5" s="148"/>
      <c r="F5" s="148"/>
      <c r="G5" s="148"/>
      <c r="H5" s="148"/>
      <c r="I5" s="148"/>
      <c r="J5" s="148"/>
      <c r="K5" s="149"/>
      <c r="M5" s="147" t="s">
        <v>49</v>
      </c>
      <c r="N5" s="149"/>
      <c r="O5" s="150" t="s">
        <v>44</v>
      </c>
      <c r="P5" s="151"/>
      <c r="Q5" s="151"/>
      <c r="R5" s="151"/>
      <c r="S5" s="151"/>
      <c r="T5" s="151"/>
      <c r="U5" s="7" t="s">
        <v>47</v>
      </c>
      <c r="V5" s="7" t="s">
        <v>21</v>
      </c>
    </row>
    <row r="6" spans="1:23">
      <c r="B6" s="111"/>
      <c r="C6" s="8" t="s">
        <v>22</v>
      </c>
      <c r="D6" s="58" t="s">
        <v>13</v>
      </c>
      <c r="E6" s="12" t="s">
        <v>13</v>
      </c>
      <c r="F6" s="12" t="s">
        <v>14</v>
      </c>
      <c r="G6" s="12" t="s">
        <v>14</v>
      </c>
      <c r="H6" s="12"/>
      <c r="I6" s="12"/>
      <c r="J6" s="12"/>
      <c r="K6" s="26"/>
      <c r="L6" s="150" t="s">
        <v>1</v>
      </c>
      <c r="M6" s="151"/>
      <c r="N6" s="8" t="s">
        <v>45</v>
      </c>
      <c r="O6" s="150" t="s">
        <v>39</v>
      </c>
      <c r="P6" s="175"/>
      <c r="Q6" s="159"/>
      <c r="R6" s="176" t="s">
        <v>40</v>
      </c>
      <c r="S6" s="177"/>
      <c r="T6" s="178"/>
      <c r="U6" s="8" t="s">
        <v>45</v>
      </c>
      <c r="V6" s="8" t="s">
        <v>46</v>
      </c>
    </row>
    <row r="7" spans="1:23">
      <c r="A7" s="158" t="s">
        <v>25</v>
      </c>
      <c r="B7" s="159"/>
      <c r="C7" s="63" t="s">
        <v>19</v>
      </c>
      <c r="D7" s="150" t="s">
        <v>1</v>
      </c>
      <c r="E7" s="151"/>
      <c r="F7" s="151"/>
      <c r="G7" s="151"/>
      <c r="H7" s="151"/>
      <c r="I7" s="151"/>
      <c r="J7" s="151"/>
      <c r="K7" s="152"/>
      <c r="L7" s="89" t="s">
        <v>2</v>
      </c>
      <c r="M7" s="90" t="s">
        <v>4</v>
      </c>
      <c r="N7" s="9" t="s">
        <v>28</v>
      </c>
      <c r="O7" s="85" t="s">
        <v>17</v>
      </c>
      <c r="P7" s="86" t="s">
        <v>16</v>
      </c>
      <c r="Q7" s="30" t="s">
        <v>18</v>
      </c>
      <c r="R7" s="87" t="s">
        <v>17</v>
      </c>
      <c r="S7" s="88" t="s">
        <v>16</v>
      </c>
      <c r="T7" s="30" t="s">
        <v>18</v>
      </c>
      <c r="U7" s="11" t="s">
        <v>28</v>
      </c>
      <c r="V7" s="34" t="s">
        <v>48</v>
      </c>
      <c r="W7" s="100" t="s">
        <v>56</v>
      </c>
    </row>
    <row r="8" spans="1:23">
      <c r="A8" s="137"/>
      <c r="B8" s="160"/>
      <c r="C8" s="96"/>
      <c r="D8" s="55"/>
      <c r="E8" s="56"/>
      <c r="F8" s="56"/>
      <c r="G8" s="56"/>
      <c r="H8" s="56"/>
      <c r="I8" s="56"/>
      <c r="J8" s="56"/>
      <c r="K8" s="57"/>
      <c r="L8" s="71" t="str">
        <f t="shared" ref="L8:L9" si="0">IF(COUNT($D8:$K8), AVERAGE($D8:$K8), "")</f>
        <v/>
      </c>
      <c r="M8" s="72" t="str">
        <f>IF(COUNT($D8:$K8)&gt;1, STDEV($D8:$K8)/COUNT($D8:$K8), "")</f>
        <v/>
      </c>
      <c r="N8" s="77" t="str">
        <f>IF(ISNUMBER(L8), (L8*'Standard Curve'!$E$22+'Standard Curve'!$F$22), "")</f>
        <v/>
      </c>
      <c r="O8" s="55"/>
      <c r="P8" s="57"/>
      <c r="Q8" s="77" t="str">
        <f>IF(COUNT(O8:P8), O8/P8, "")</f>
        <v/>
      </c>
      <c r="R8" s="55"/>
      <c r="S8" s="57"/>
      <c r="T8" s="77" t="str">
        <f>IF(COUNT(R8:S8), R8/S8, "")</f>
        <v/>
      </c>
      <c r="U8" s="80" t="str">
        <f t="shared" ref="U8:U27" si="1">IF(ISNUMBER(N8), N8/(IF(ISNUMBER(Q8), Q8, 1)*IF(ISNUMBER(T8), T8, 1)), "")</f>
        <v/>
      </c>
      <c r="V8" s="101" t="str">
        <f t="shared" ref="V8:V10" si="2">IF(AND(ISNUMBER(C8), ISNUMBER(U8), U8&gt;0), (C8/1000*U8*1000)-$V$32, "")</f>
        <v/>
      </c>
      <c r="W8" s="122"/>
    </row>
    <row r="9" spans="1:23">
      <c r="A9" s="144"/>
      <c r="B9" s="146"/>
      <c r="C9" s="97"/>
      <c r="D9" s="13"/>
      <c r="E9" s="14"/>
      <c r="F9" s="14"/>
      <c r="G9" s="14"/>
      <c r="H9" s="14"/>
      <c r="I9" s="14"/>
      <c r="J9" s="14"/>
      <c r="K9" s="15"/>
      <c r="L9" s="73" t="str">
        <f t="shared" si="0"/>
        <v/>
      </c>
      <c r="M9" s="74" t="str">
        <f t="shared" ref="M9:M31" si="3">IF(COUNT($D9:$K9)&gt;1, STDEV($D9:$K9)/COUNT($D9:$K9), "")</f>
        <v/>
      </c>
      <c r="N9" s="78" t="str">
        <f>IF(ISNUMBER(L9), (L9*'Standard Curve'!$E$22+'Standard Curve'!$F$22), "")</f>
        <v/>
      </c>
      <c r="O9" s="13"/>
      <c r="P9" s="15"/>
      <c r="Q9" s="78" t="str">
        <f>IF(COUNT(O9:P9), O9/P9, "")</f>
        <v/>
      </c>
      <c r="R9" s="13"/>
      <c r="S9" s="15"/>
      <c r="T9" s="78" t="str">
        <f>IF(COUNT(R9:S9), R9/S9, "")</f>
        <v/>
      </c>
      <c r="U9" s="81" t="str">
        <f t="shared" si="1"/>
        <v/>
      </c>
      <c r="V9" s="101" t="str">
        <f t="shared" si="2"/>
        <v/>
      </c>
      <c r="W9" s="121"/>
    </row>
    <row r="10" spans="1:23">
      <c r="A10" s="144"/>
      <c r="B10" s="146"/>
      <c r="C10" s="97"/>
      <c r="D10" s="13"/>
      <c r="E10" s="14"/>
      <c r="F10" s="14"/>
      <c r="G10" s="14"/>
      <c r="H10" s="14"/>
      <c r="I10" s="14"/>
      <c r="J10" s="14"/>
      <c r="K10" s="15"/>
      <c r="L10" s="73" t="str">
        <f>IF(COUNT($D10:$K10), AVERAGE($D10:$K10), "")</f>
        <v/>
      </c>
      <c r="M10" s="74" t="str">
        <f t="shared" si="3"/>
        <v/>
      </c>
      <c r="N10" s="78" t="str">
        <f>IF(ISNUMBER(L10), (L10*'Standard Curve'!$E$22+'Standard Curve'!$F$22), "")</f>
        <v/>
      </c>
      <c r="O10" s="13"/>
      <c r="P10" s="15"/>
      <c r="Q10" s="78" t="str">
        <f t="shared" ref="Q10:Q27" si="4">IF(COUNT(O10:P10), O10/P10, "")</f>
        <v/>
      </c>
      <c r="R10" s="13"/>
      <c r="S10" s="15"/>
      <c r="T10" s="78" t="str">
        <f t="shared" ref="T10:T27" si="5">IF(COUNT(R10:S10), R10/S10, "")</f>
        <v/>
      </c>
      <c r="U10" s="81" t="str">
        <f t="shared" si="1"/>
        <v/>
      </c>
      <c r="V10" s="101" t="str">
        <f t="shared" si="2"/>
        <v/>
      </c>
      <c r="W10" s="121"/>
    </row>
    <row r="11" spans="1:23">
      <c r="A11" s="144"/>
      <c r="B11" s="146"/>
      <c r="C11" s="97"/>
      <c r="D11" s="13"/>
      <c r="E11" s="14"/>
      <c r="F11" s="14"/>
      <c r="G11" s="14"/>
      <c r="H11" s="14"/>
      <c r="I11" s="14"/>
      <c r="J11" s="14"/>
      <c r="K11" s="15"/>
      <c r="L11" s="73" t="str">
        <f t="shared" ref="L11:L31" si="6">IF(COUNT($D11:$K11), AVERAGE($D11:$K11), "")</f>
        <v/>
      </c>
      <c r="M11" s="74" t="str">
        <f t="shared" si="3"/>
        <v/>
      </c>
      <c r="N11" s="78" t="str">
        <f>IF(ISNUMBER(L11), (L11*'Standard Curve'!$E$22+'Standard Curve'!$F$22), "")</f>
        <v/>
      </c>
      <c r="O11" s="13"/>
      <c r="P11" s="15"/>
      <c r="Q11" s="78" t="str">
        <f t="shared" si="4"/>
        <v/>
      </c>
      <c r="R11" s="13"/>
      <c r="S11" s="15"/>
      <c r="T11" s="78" t="str">
        <f t="shared" si="5"/>
        <v/>
      </c>
      <c r="U11" s="81" t="str">
        <f t="shared" si="1"/>
        <v/>
      </c>
      <c r="V11" s="101" t="str">
        <f>IF(AND(ISNUMBER(C11), ISNUMBER(U11), U11&gt;0), (C11/1000*U11*1000)-$V$32, "")</f>
        <v/>
      </c>
      <c r="W11" s="121"/>
    </row>
    <row r="12" spans="1:23">
      <c r="A12" s="144"/>
      <c r="B12" s="146"/>
      <c r="C12" s="97"/>
      <c r="D12" s="13"/>
      <c r="E12" s="14"/>
      <c r="F12" s="14"/>
      <c r="G12" s="14"/>
      <c r="H12" s="14"/>
      <c r="I12" s="14"/>
      <c r="J12" s="14"/>
      <c r="K12" s="15"/>
      <c r="L12" s="73" t="str">
        <f t="shared" si="6"/>
        <v/>
      </c>
      <c r="M12" s="74" t="str">
        <f t="shared" si="3"/>
        <v/>
      </c>
      <c r="N12" s="78" t="str">
        <f>IF(ISNUMBER(L12), (L12*'Standard Curve'!$E$22+'Standard Curve'!$F$22), "")</f>
        <v/>
      </c>
      <c r="O12" s="13"/>
      <c r="P12" s="15"/>
      <c r="Q12" s="78" t="str">
        <f t="shared" si="4"/>
        <v/>
      </c>
      <c r="R12" s="13"/>
      <c r="S12" s="15"/>
      <c r="T12" s="78" t="str">
        <f t="shared" si="5"/>
        <v/>
      </c>
      <c r="U12" s="81" t="str">
        <f t="shared" si="1"/>
        <v/>
      </c>
      <c r="V12" s="101" t="str">
        <f t="shared" ref="V12:V25" si="7">IF(AND(ISNUMBER(C12), ISNUMBER(U12), U12&gt;0), (C12/1000*U12*1000)-$V$32, "")</f>
        <v/>
      </c>
      <c r="W12" s="121"/>
    </row>
    <row r="13" spans="1:23">
      <c r="A13" s="144"/>
      <c r="B13" s="146"/>
      <c r="C13" s="97"/>
      <c r="D13" s="13"/>
      <c r="E13" s="14"/>
      <c r="F13" s="14"/>
      <c r="G13" s="14"/>
      <c r="H13" s="14"/>
      <c r="I13" s="14"/>
      <c r="J13" s="14"/>
      <c r="K13" s="15"/>
      <c r="L13" s="73" t="str">
        <f t="shared" si="6"/>
        <v/>
      </c>
      <c r="M13" s="74" t="str">
        <f t="shared" si="3"/>
        <v/>
      </c>
      <c r="N13" s="78" t="str">
        <f>IF(ISNUMBER(L13), (L13*'Standard Curve'!$E$22+'Standard Curve'!$F$22), "")</f>
        <v/>
      </c>
      <c r="O13" s="13"/>
      <c r="P13" s="15"/>
      <c r="Q13" s="78" t="str">
        <f t="shared" si="4"/>
        <v/>
      </c>
      <c r="R13" s="13"/>
      <c r="S13" s="15"/>
      <c r="T13" s="78" t="str">
        <f t="shared" si="5"/>
        <v/>
      </c>
      <c r="U13" s="81" t="str">
        <f t="shared" si="1"/>
        <v/>
      </c>
      <c r="V13" s="101" t="str">
        <f t="shared" si="7"/>
        <v/>
      </c>
      <c r="W13" s="121"/>
    </row>
    <row r="14" spans="1:23">
      <c r="A14" s="144"/>
      <c r="B14" s="146"/>
      <c r="C14" s="97"/>
      <c r="D14" s="13"/>
      <c r="E14" s="14"/>
      <c r="F14" s="14"/>
      <c r="G14" s="14"/>
      <c r="H14" s="14"/>
      <c r="I14" s="14"/>
      <c r="J14" s="14"/>
      <c r="K14" s="15"/>
      <c r="L14" s="73" t="str">
        <f t="shared" si="6"/>
        <v/>
      </c>
      <c r="M14" s="74" t="str">
        <f t="shared" si="3"/>
        <v/>
      </c>
      <c r="N14" s="78" t="str">
        <f>IF(ISNUMBER(L14), (L14*'Standard Curve'!$E$22+'Standard Curve'!$F$22), "")</f>
        <v/>
      </c>
      <c r="O14" s="13"/>
      <c r="P14" s="15"/>
      <c r="Q14" s="78" t="str">
        <f t="shared" si="4"/>
        <v/>
      </c>
      <c r="R14" s="13"/>
      <c r="S14" s="15"/>
      <c r="T14" s="78" t="str">
        <f t="shared" si="5"/>
        <v/>
      </c>
      <c r="U14" s="81" t="str">
        <f t="shared" si="1"/>
        <v/>
      </c>
      <c r="V14" s="101" t="str">
        <f t="shared" si="7"/>
        <v/>
      </c>
      <c r="W14" s="121"/>
    </row>
    <row r="15" spans="1:23">
      <c r="A15" s="144"/>
      <c r="B15" s="146"/>
      <c r="C15" s="97"/>
      <c r="D15" s="13"/>
      <c r="E15" s="14"/>
      <c r="F15" s="14"/>
      <c r="G15" s="14"/>
      <c r="H15" s="14"/>
      <c r="I15" s="14"/>
      <c r="J15" s="14"/>
      <c r="K15" s="15"/>
      <c r="L15" s="73" t="str">
        <f t="shared" si="6"/>
        <v/>
      </c>
      <c r="M15" s="74" t="str">
        <f t="shared" si="3"/>
        <v/>
      </c>
      <c r="N15" s="78" t="str">
        <f>IF(ISNUMBER(L15), (L15*'Standard Curve'!$E$22+'Standard Curve'!$F$22), "")</f>
        <v/>
      </c>
      <c r="O15" s="13"/>
      <c r="P15" s="15"/>
      <c r="Q15" s="78" t="str">
        <f t="shared" si="4"/>
        <v/>
      </c>
      <c r="R15" s="13"/>
      <c r="S15" s="15"/>
      <c r="T15" s="78" t="str">
        <f t="shared" si="5"/>
        <v/>
      </c>
      <c r="U15" s="81" t="str">
        <f t="shared" si="1"/>
        <v/>
      </c>
      <c r="V15" s="101" t="str">
        <f t="shared" si="7"/>
        <v/>
      </c>
      <c r="W15" s="121"/>
    </row>
    <row r="16" spans="1:23">
      <c r="A16" s="144"/>
      <c r="B16" s="146"/>
      <c r="C16" s="97"/>
      <c r="D16" s="13"/>
      <c r="E16" s="14"/>
      <c r="F16" s="14"/>
      <c r="G16" s="14"/>
      <c r="H16" s="14"/>
      <c r="I16" s="14"/>
      <c r="J16" s="14"/>
      <c r="K16" s="15"/>
      <c r="L16" s="73" t="str">
        <f t="shared" si="6"/>
        <v/>
      </c>
      <c r="M16" s="74" t="str">
        <f t="shared" si="3"/>
        <v/>
      </c>
      <c r="N16" s="78" t="str">
        <f>IF(ISNUMBER(L16), (L16*'Standard Curve'!$E$22+'Standard Curve'!$F$22), "")</f>
        <v/>
      </c>
      <c r="O16" s="13"/>
      <c r="P16" s="15"/>
      <c r="Q16" s="78" t="str">
        <f t="shared" si="4"/>
        <v/>
      </c>
      <c r="R16" s="13"/>
      <c r="S16" s="15"/>
      <c r="T16" s="78" t="str">
        <f t="shared" si="5"/>
        <v/>
      </c>
      <c r="U16" s="81" t="str">
        <f t="shared" si="1"/>
        <v/>
      </c>
      <c r="V16" s="101" t="str">
        <f t="shared" si="7"/>
        <v/>
      </c>
      <c r="W16" s="121"/>
    </row>
    <row r="17" spans="1:23">
      <c r="A17" s="144"/>
      <c r="B17" s="146"/>
      <c r="C17" s="97"/>
      <c r="D17" s="13"/>
      <c r="E17" s="14"/>
      <c r="F17" s="14"/>
      <c r="G17" s="14"/>
      <c r="H17" s="14"/>
      <c r="I17" s="14"/>
      <c r="J17" s="14"/>
      <c r="K17" s="15"/>
      <c r="L17" s="73" t="str">
        <f t="shared" si="6"/>
        <v/>
      </c>
      <c r="M17" s="74" t="str">
        <f t="shared" si="3"/>
        <v/>
      </c>
      <c r="N17" s="78" t="str">
        <f>IF(ISNUMBER(L17), (L17*'Standard Curve'!$E$22+'Standard Curve'!$F$22), "")</f>
        <v/>
      </c>
      <c r="O17" s="13"/>
      <c r="P17" s="15"/>
      <c r="Q17" s="78" t="str">
        <f t="shared" si="4"/>
        <v/>
      </c>
      <c r="R17" s="13"/>
      <c r="S17" s="15"/>
      <c r="T17" s="78" t="str">
        <f t="shared" si="5"/>
        <v/>
      </c>
      <c r="U17" s="81" t="str">
        <f t="shared" si="1"/>
        <v/>
      </c>
      <c r="V17" s="101" t="str">
        <f t="shared" si="7"/>
        <v/>
      </c>
      <c r="W17" s="121"/>
    </row>
    <row r="18" spans="1:23">
      <c r="A18" s="144"/>
      <c r="B18" s="146"/>
      <c r="C18" s="97"/>
      <c r="D18" s="13"/>
      <c r="E18" s="14"/>
      <c r="F18" s="14"/>
      <c r="G18" s="14"/>
      <c r="H18" s="14"/>
      <c r="I18" s="14"/>
      <c r="J18" s="14"/>
      <c r="K18" s="15"/>
      <c r="L18" s="73" t="str">
        <f t="shared" si="6"/>
        <v/>
      </c>
      <c r="M18" s="74" t="str">
        <f t="shared" si="3"/>
        <v/>
      </c>
      <c r="N18" s="78" t="str">
        <f>IF(ISNUMBER(L18), (L18*'Standard Curve'!$E$22+'Standard Curve'!$F$22), "")</f>
        <v/>
      </c>
      <c r="O18" s="13"/>
      <c r="P18" s="15"/>
      <c r="Q18" s="78" t="str">
        <f t="shared" si="4"/>
        <v/>
      </c>
      <c r="R18" s="13"/>
      <c r="S18" s="15"/>
      <c r="T18" s="78" t="str">
        <f t="shared" si="5"/>
        <v/>
      </c>
      <c r="U18" s="81" t="str">
        <f t="shared" si="1"/>
        <v/>
      </c>
      <c r="V18" s="101" t="str">
        <f t="shared" si="7"/>
        <v/>
      </c>
      <c r="W18" s="121"/>
    </row>
    <row r="19" spans="1:23">
      <c r="A19" s="144"/>
      <c r="B19" s="146"/>
      <c r="C19" s="97"/>
      <c r="D19" s="31"/>
      <c r="E19" s="33"/>
      <c r="F19" s="33"/>
      <c r="G19" s="33"/>
      <c r="H19" s="33"/>
      <c r="I19" s="33"/>
      <c r="J19" s="33"/>
      <c r="K19" s="32"/>
      <c r="L19" s="73" t="str">
        <f t="shared" si="6"/>
        <v/>
      </c>
      <c r="M19" s="74" t="str">
        <f t="shared" si="3"/>
        <v/>
      </c>
      <c r="N19" s="78" t="str">
        <f>IF(ISNUMBER(L19), (L19*'Standard Curve'!$E$22+'Standard Curve'!$F$22), "")</f>
        <v/>
      </c>
      <c r="O19" s="31"/>
      <c r="P19" s="32"/>
      <c r="Q19" s="78" t="str">
        <f t="shared" si="4"/>
        <v/>
      </c>
      <c r="R19" s="31"/>
      <c r="S19" s="32"/>
      <c r="T19" s="78" t="str">
        <f t="shared" si="5"/>
        <v/>
      </c>
      <c r="U19" s="81" t="str">
        <f t="shared" si="1"/>
        <v/>
      </c>
      <c r="V19" s="101" t="str">
        <f t="shared" si="7"/>
        <v/>
      </c>
      <c r="W19" s="121"/>
    </row>
    <row r="20" spans="1:23">
      <c r="A20" s="144"/>
      <c r="B20" s="146"/>
      <c r="C20" s="97"/>
      <c r="D20" s="31"/>
      <c r="E20" s="33"/>
      <c r="F20" s="33"/>
      <c r="G20" s="33"/>
      <c r="H20" s="33"/>
      <c r="I20" s="33"/>
      <c r="J20" s="33"/>
      <c r="K20" s="32"/>
      <c r="L20" s="73" t="str">
        <f t="shared" si="6"/>
        <v/>
      </c>
      <c r="M20" s="74" t="str">
        <f t="shared" si="3"/>
        <v/>
      </c>
      <c r="N20" s="78" t="str">
        <f>IF(ISNUMBER(L20), (L20*'Standard Curve'!$E$22+'Standard Curve'!$F$22), "")</f>
        <v/>
      </c>
      <c r="O20" s="31"/>
      <c r="P20" s="32"/>
      <c r="Q20" s="78" t="str">
        <f t="shared" si="4"/>
        <v/>
      </c>
      <c r="R20" s="31"/>
      <c r="S20" s="32"/>
      <c r="T20" s="78" t="str">
        <f t="shared" si="5"/>
        <v/>
      </c>
      <c r="U20" s="81" t="str">
        <f t="shared" si="1"/>
        <v/>
      </c>
      <c r="V20" s="101" t="str">
        <f t="shared" si="7"/>
        <v/>
      </c>
      <c r="W20" s="121"/>
    </row>
    <row r="21" spans="1:23">
      <c r="A21" s="144"/>
      <c r="B21" s="146"/>
      <c r="C21" s="97"/>
      <c r="D21" s="31"/>
      <c r="E21" s="33"/>
      <c r="F21" s="33"/>
      <c r="G21" s="33"/>
      <c r="H21" s="33"/>
      <c r="I21" s="33"/>
      <c r="J21" s="33"/>
      <c r="K21" s="32"/>
      <c r="L21" s="73" t="str">
        <f t="shared" si="6"/>
        <v/>
      </c>
      <c r="M21" s="74" t="str">
        <f t="shared" si="3"/>
        <v/>
      </c>
      <c r="N21" s="78" t="str">
        <f>IF(ISNUMBER(L21), (L21*'Standard Curve'!$E$22+'Standard Curve'!$F$22), "")</f>
        <v/>
      </c>
      <c r="O21" s="31"/>
      <c r="P21" s="32"/>
      <c r="Q21" s="78" t="str">
        <f t="shared" si="4"/>
        <v/>
      </c>
      <c r="R21" s="31"/>
      <c r="S21" s="32"/>
      <c r="T21" s="78" t="str">
        <f t="shared" si="5"/>
        <v/>
      </c>
      <c r="U21" s="81" t="str">
        <f t="shared" si="1"/>
        <v/>
      </c>
      <c r="V21" s="101" t="str">
        <f t="shared" si="7"/>
        <v/>
      </c>
      <c r="W21" s="121"/>
    </row>
    <row r="22" spans="1:23">
      <c r="A22" s="144"/>
      <c r="B22" s="146"/>
      <c r="C22" s="97"/>
      <c r="D22" s="31"/>
      <c r="E22" s="33"/>
      <c r="F22" s="33"/>
      <c r="G22" s="33"/>
      <c r="H22" s="33"/>
      <c r="I22" s="33"/>
      <c r="J22" s="33"/>
      <c r="K22" s="32"/>
      <c r="L22" s="73" t="str">
        <f t="shared" si="6"/>
        <v/>
      </c>
      <c r="M22" s="74" t="str">
        <f t="shared" si="3"/>
        <v/>
      </c>
      <c r="N22" s="78" t="str">
        <f>IF(ISNUMBER(L22), (L22*'Standard Curve'!$E$22+'Standard Curve'!$F$22), "")</f>
        <v/>
      </c>
      <c r="O22" s="31"/>
      <c r="P22" s="32"/>
      <c r="Q22" s="78" t="str">
        <f t="shared" si="4"/>
        <v/>
      </c>
      <c r="R22" s="31"/>
      <c r="S22" s="32"/>
      <c r="T22" s="78" t="str">
        <f t="shared" si="5"/>
        <v/>
      </c>
      <c r="U22" s="81" t="str">
        <f t="shared" si="1"/>
        <v/>
      </c>
      <c r="V22" s="101" t="str">
        <f t="shared" si="7"/>
        <v/>
      </c>
      <c r="W22" s="121"/>
    </row>
    <row r="23" spans="1:23">
      <c r="A23" s="144"/>
      <c r="B23" s="146"/>
      <c r="C23" s="97"/>
      <c r="D23" s="31"/>
      <c r="E23" s="33"/>
      <c r="F23" s="33"/>
      <c r="G23" s="33"/>
      <c r="H23" s="33"/>
      <c r="I23" s="33"/>
      <c r="J23" s="33"/>
      <c r="K23" s="32"/>
      <c r="L23" s="73" t="str">
        <f t="shared" si="6"/>
        <v/>
      </c>
      <c r="M23" s="74" t="str">
        <f t="shared" si="3"/>
        <v/>
      </c>
      <c r="N23" s="78" t="str">
        <f>IF(ISNUMBER(L23), (L23*'Standard Curve'!$E$22+'Standard Curve'!$F$22), "")</f>
        <v/>
      </c>
      <c r="O23" s="31"/>
      <c r="P23" s="32"/>
      <c r="Q23" s="78" t="str">
        <f t="shared" si="4"/>
        <v/>
      </c>
      <c r="R23" s="31"/>
      <c r="S23" s="32"/>
      <c r="T23" s="78" t="str">
        <f t="shared" si="5"/>
        <v/>
      </c>
      <c r="U23" s="81" t="str">
        <f t="shared" si="1"/>
        <v/>
      </c>
      <c r="V23" s="101" t="str">
        <f t="shared" si="7"/>
        <v/>
      </c>
      <c r="W23" s="121"/>
    </row>
    <row r="24" spans="1:23">
      <c r="A24" s="144"/>
      <c r="B24" s="146"/>
      <c r="C24" s="97"/>
      <c r="D24" s="31"/>
      <c r="E24" s="33"/>
      <c r="F24" s="33"/>
      <c r="G24" s="33"/>
      <c r="H24" s="33"/>
      <c r="I24" s="33"/>
      <c r="J24" s="33"/>
      <c r="K24" s="32"/>
      <c r="L24" s="73" t="str">
        <f t="shared" si="6"/>
        <v/>
      </c>
      <c r="M24" s="74" t="str">
        <f t="shared" si="3"/>
        <v/>
      </c>
      <c r="N24" s="78" t="str">
        <f>IF(ISNUMBER(L24), (L24*'Standard Curve'!$E$22+'Standard Curve'!$F$22), "")</f>
        <v/>
      </c>
      <c r="O24" s="31"/>
      <c r="P24" s="32"/>
      <c r="Q24" s="78" t="str">
        <f t="shared" si="4"/>
        <v/>
      </c>
      <c r="R24" s="31"/>
      <c r="S24" s="32"/>
      <c r="T24" s="78" t="str">
        <f t="shared" si="5"/>
        <v/>
      </c>
      <c r="U24" s="81" t="str">
        <f t="shared" si="1"/>
        <v/>
      </c>
      <c r="V24" s="101" t="str">
        <f t="shared" si="7"/>
        <v/>
      </c>
      <c r="W24" s="121"/>
    </row>
    <row r="25" spans="1:23">
      <c r="A25" s="156"/>
      <c r="B25" s="157"/>
      <c r="C25" s="124"/>
      <c r="D25" s="31"/>
      <c r="E25" s="33"/>
      <c r="F25" s="33"/>
      <c r="G25" s="33"/>
      <c r="H25" s="33"/>
      <c r="I25" s="33"/>
      <c r="J25" s="33"/>
      <c r="K25" s="32"/>
      <c r="L25" s="125" t="str">
        <f t="shared" si="6"/>
        <v/>
      </c>
      <c r="M25" s="126" t="str">
        <f t="shared" si="3"/>
        <v/>
      </c>
      <c r="N25" s="127" t="str">
        <f>IF(ISNUMBER(L25), (L25*'Standard Curve'!$E$22+'Standard Curve'!$F$22), "")</f>
        <v/>
      </c>
      <c r="O25" s="31"/>
      <c r="P25" s="32"/>
      <c r="Q25" s="127" t="str">
        <f t="shared" si="4"/>
        <v/>
      </c>
      <c r="R25" s="31"/>
      <c r="S25" s="32"/>
      <c r="T25" s="127" t="str">
        <f t="shared" si="5"/>
        <v/>
      </c>
      <c r="U25" s="128" t="str">
        <f t="shared" si="1"/>
        <v/>
      </c>
      <c r="V25" s="101" t="str">
        <f t="shared" si="7"/>
        <v/>
      </c>
      <c r="W25" s="129"/>
    </row>
    <row r="26" spans="1:23">
      <c r="A26" s="99" t="s">
        <v>9</v>
      </c>
      <c r="B26" s="122"/>
      <c r="C26" s="132"/>
      <c r="D26" s="133"/>
      <c r="E26" s="134"/>
      <c r="F26" s="134"/>
      <c r="G26" s="134"/>
      <c r="H26" s="134"/>
      <c r="I26" s="134"/>
      <c r="J26" s="134"/>
      <c r="K26" s="135"/>
      <c r="L26" s="71" t="str">
        <f t="shared" si="6"/>
        <v/>
      </c>
      <c r="M26" s="72" t="str">
        <f t="shared" si="3"/>
        <v/>
      </c>
      <c r="N26" s="77" t="str">
        <f>IF(ISNUMBER(L26), (L26*'Standard Curve'!$E$22+'Standard Curve'!$F$22), "")</f>
        <v/>
      </c>
      <c r="O26" s="133"/>
      <c r="P26" s="135"/>
      <c r="Q26" s="77" t="str">
        <f t="shared" si="4"/>
        <v/>
      </c>
      <c r="R26" s="133"/>
      <c r="S26" s="135"/>
      <c r="T26" s="77" t="str">
        <f t="shared" si="5"/>
        <v/>
      </c>
      <c r="U26" s="77" t="str">
        <f t="shared" si="1"/>
        <v/>
      </c>
      <c r="V26" s="82" t="str">
        <f>IF(AND(ISNUMBER(C26), ISNUMBER(U26), U26&gt;0), (C26/1000*U26*1000), "")</f>
        <v/>
      </c>
      <c r="W26" s="122"/>
    </row>
    <row r="27" spans="1:23">
      <c r="A27" s="91" t="s">
        <v>10</v>
      </c>
      <c r="B27" s="121"/>
      <c r="C27" s="97"/>
      <c r="D27" s="13"/>
      <c r="E27" s="14"/>
      <c r="F27" s="14"/>
      <c r="G27" s="14"/>
      <c r="H27" s="14"/>
      <c r="I27" s="14"/>
      <c r="J27" s="14"/>
      <c r="K27" s="15"/>
      <c r="L27" s="73" t="str">
        <f t="shared" si="6"/>
        <v/>
      </c>
      <c r="M27" s="74" t="str">
        <f t="shared" si="3"/>
        <v/>
      </c>
      <c r="N27" s="78" t="str">
        <f>IF(ISNUMBER(L27), (L27*'Standard Curve'!$E$22+'Standard Curve'!$F$22), "")</f>
        <v/>
      </c>
      <c r="O27" s="13"/>
      <c r="P27" s="15"/>
      <c r="Q27" s="78" t="str">
        <f t="shared" si="4"/>
        <v/>
      </c>
      <c r="R27" s="13"/>
      <c r="S27" s="15"/>
      <c r="T27" s="78" t="str">
        <f t="shared" si="5"/>
        <v/>
      </c>
      <c r="U27" s="78" t="str">
        <f t="shared" si="1"/>
        <v/>
      </c>
      <c r="V27" s="83" t="str">
        <f t="shared" ref="V27" si="8">IF(AND(ISNUMBER(C27), ISNUMBER(U27), U27&gt;0), (C27/1000*U27*1000), "")</f>
        <v/>
      </c>
      <c r="W27" s="121"/>
    </row>
    <row r="28" spans="1:23">
      <c r="A28" s="91" t="s">
        <v>11</v>
      </c>
      <c r="B28" s="121"/>
      <c r="C28" s="97"/>
      <c r="D28" s="13"/>
      <c r="E28" s="14"/>
      <c r="F28" s="14"/>
      <c r="G28" s="14"/>
      <c r="H28" s="14"/>
      <c r="I28" s="14"/>
      <c r="J28" s="14"/>
      <c r="K28" s="15"/>
      <c r="L28" s="73" t="str">
        <f t="shared" si="6"/>
        <v/>
      </c>
      <c r="M28" s="74" t="str">
        <f t="shared" si="3"/>
        <v/>
      </c>
      <c r="N28" s="78" t="str">
        <f>IF(ISNUMBER(L28), (L28*'Standard Curve'!$E$22+'Standard Curve'!$F$22), "")</f>
        <v/>
      </c>
      <c r="O28" s="13"/>
      <c r="P28" s="15"/>
      <c r="Q28" s="78" t="str">
        <f t="shared" ref="Q28:Q31" si="9">IF(COUNT(O28:P28), O28/P28, "")</f>
        <v/>
      </c>
      <c r="R28" s="13"/>
      <c r="S28" s="15"/>
      <c r="T28" s="78" t="str">
        <f t="shared" ref="T28:T31" si="10">IF(COUNT(R28:S28), R28/S28, "")</f>
        <v/>
      </c>
      <c r="U28" s="78" t="str">
        <f t="shared" ref="U28:U31" si="11">IF(ISNUMBER(N28), N28/(IF(ISNUMBER(Q28), Q28, 1)*IF(ISNUMBER(T28), T28, 1)), "")</f>
        <v/>
      </c>
      <c r="V28" s="83" t="str">
        <f t="shared" ref="V28:V31" si="12">IF(AND(ISNUMBER(C28), ISNUMBER(U28), U28&gt;0), (C28/1000*U28*1000), "")</f>
        <v/>
      </c>
      <c r="W28" s="121"/>
    </row>
    <row r="29" spans="1:23">
      <c r="A29" s="91" t="s">
        <v>12</v>
      </c>
      <c r="B29" s="121"/>
      <c r="C29" s="97"/>
      <c r="D29" s="13"/>
      <c r="E29" s="14"/>
      <c r="F29" s="14"/>
      <c r="G29" s="14"/>
      <c r="H29" s="14"/>
      <c r="I29" s="14"/>
      <c r="J29" s="14"/>
      <c r="K29" s="15"/>
      <c r="L29" s="73" t="str">
        <f t="shared" si="6"/>
        <v/>
      </c>
      <c r="M29" s="74" t="str">
        <f t="shared" si="3"/>
        <v/>
      </c>
      <c r="N29" s="78" t="str">
        <f>IF(ISNUMBER(L29), (L29*'Standard Curve'!$E$22+'Standard Curve'!$F$22), "")</f>
        <v/>
      </c>
      <c r="O29" s="13"/>
      <c r="P29" s="15"/>
      <c r="Q29" s="78" t="str">
        <f t="shared" si="9"/>
        <v/>
      </c>
      <c r="R29" s="13"/>
      <c r="S29" s="15"/>
      <c r="T29" s="78" t="str">
        <f t="shared" si="10"/>
        <v/>
      </c>
      <c r="U29" s="78" t="str">
        <f t="shared" si="11"/>
        <v/>
      </c>
      <c r="V29" s="83" t="str">
        <f t="shared" si="12"/>
        <v/>
      </c>
      <c r="W29" s="121"/>
    </row>
    <row r="30" spans="1:23">
      <c r="A30" s="91" t="s">
        <v>54</v>
      </c>
      <c r="B30" s="121"/>
      <c r="C30" s="97"/>
      <c r="D30" s="13"/>
      <c r="E30" s="14"/>
      <c r="F30" s="14"/>
      <c r="G30" s="14"/>
      <c r="H30" s="14"/>
      <c r="I30" s="14"/>
      <c r="J30" s="14"/>
      <c r="K30" s="15"/>
      <c r="L30" s="73" t="str">
        <f t="shared" si="6"/>
        <v/>
      </c>
      <c r="M30" s="74" t="str">
        <f t="shared" si="3"/>
        <v/>
      </c>
      <c r="N30" s="78" t="str">
        <f>IF(ISNUMBER(L30), (L30*'Standard Curve'!$E$22+'Standard Curve'!$F$22), "")</f>
        <v/>
      </c>
      <c r="O30" s="13"/>
      <c r="P30" s="15"/>
      <c r="Q30" s="78" t="str">
        <f t="shared" si="9"/>
        <v/>
      </c>
      <c r="R30" s="13"/>
      <c r="S30" s="15"/>
      <c r="T30" s="78" t="str">
        <f t="shared" si="10"/>
        <v/>
      </c>
      <c r="U30" s="78" t="str">
        <f t="shared" si="11"/>
        <v/>
      </c>
      <c r="V30" s="83" t="str">
        <f t="shared" si="12"/>
        <v/>
      </c>
      <c r="W30" s="121"/>
    </row>
    <row r="31" spans="1:23">
      <c r="A31" s="92" t="s">
        <v>55</v>
      </c>
      <c r="B31" s="123"/>
      <c r="C31" s="98"/>
      <c r="D31" s="16"/>
      <c r="E31" s="17"/>
      <c r="F31" s="17"/>
      <c r="G31" s="17"/>
      <c r="H31" s="17"/>
      <c r="I31" s="17"/>
      <c r="J31" s="17"/>
      <c r="K31" s="18"/>
      <c r="L31" s="75" t="str">
        <f t="shared" si="6"/>
        <v/>
      </c>
      <c r="M31" s="76" t="str">
        <f t="shared" si="3"/>
        <v/>
      </c>
      <c r="N31" s="79" t="str">
        <f>IF(ISNUMBER(L31), (L31*'Standard Curve'!$E$22+'Standard Curve'!$F$22), "")</f>
        <v/>
      </c>
      <c r="O31" s="16"/>
      <c r="P31" s="18"/>
      <c r="Q31" s="79" t="str">
        <f t="shared" si="9"/>
        <v/>
      </c>
      <c r="R31" s="16"/>
      <c r="S31" s="18"/>
      <c r="T31" s="79" t="str">
        <f t="shared" si="10"/>
        <v/>
      </c>
      <c r="U31" s="79" t="str">
        <f t="shared" si="11"/>
        <v/>
      </c>
      <c r="V31" s="136" t="str">
        <f t="shared" si="12"/>
        <v/>
      </c>
      <c r="W31" s="123"/>
    </row>
    <row r="32" spans="1:23">
      <c r="M32" s="130" t="s">
        <v>24</v>
      </c>
      <c r="N32" s="131">
        <f>'Standard Curve'!J17</f>
        <v>0.02</v>
      </c>
      <c r="U32" s="19" t="s">
        <v>65</v>
      </c>
      <c r="V32" s="115" t="str">
        <f>IFERROR(AVERAGE(V26:V31),"")</f>
        <v/>
      </c>
    </row>
    <row r="33" spans="13:14">
      <c r="M33" s="19" t="s">
        <v>38</v>
      </c>
      <c r="N33" s="70">
        <f>'Standard Curve'!J18</f>
        <v>2.5</v>
      </c>
    </row>
  </sheetData>
  <sheetProtection sheet="1" objects="1" scenarios="1"/>
  <mergeCells count="32">
    <mergeCell ref="A11:B11"/>
    <mergeCell ref="A8:B8"/>
    <mergeCell ref="A9:B9"/>
    <mergeCell ref="O1:O3"/>
    <mergeCell ref="P1:W3"/>
    <mergeCell ref="M1:N1"/>
    <mergeCell ref="D1:K1"/>
    <mergeCell ref="O6:Q6"/>
    <mergeCell ref="R6:T6"/>
    <mergeCell ref="O5:T5"/>
    <mergeCell ref="L6:M6"/>
    <mergeCell ref="D7:K7"/>
    <mergeCell ref="D5:K5"/>
    <mergeCell ref="M5:N5"/>
    <mergeCell ref="D3:N3"/>
    <mergeCell ref="D2:N2"/>
    <mergeCell ref="A22:B22"/>
    <mergeCell ref="A23:B23"/>
    <mergeCell ref="A24:B24"/>
    <mergeCell ref="A25:B25"/>
    <mergeCell ref="A7:B7"/>
    <mergeCell ref="A18:B18"/>
    <mergeCell ref="A17:B17"/>
    <mergeCell ref="A19:B19"/>
    <mergeCell ref="A20:B20"/>
    <mergeCell ref="A21:B21"/>
    <mergeCell ref="A12:B12"/>
    <mergeCell ref="A13:B13"/>
    <mergeCell ref="A14:B14"/>
    <mergeCell ref="A15:B15"/>
    <mergeCell ref="A16:B16"/>
    <mergeCell ref="A10:B10"/>
  </mergeCells>
  <conditionalFormatting sqref="U26:U31">
    <cfRule type="cellIs" dxfId="1" priority="4" operator="lessThan">
      <formula>0</formula>
    </cfRule>
  </conditionalFormatting>
  <conditionalFormatting sqref="N8:N31">
    <cfRule type="cellIs" dxfId="0" priority="1" operator="notBetween">
      <formula>$N$32</formula>
      <formula>$N$33</formula>
    </cfRule>
  </conditionalFormatting>
  <dataValidations xWindow="74" yWindow="269" count="7">
    <dataValidation allowBlank="1" showInputMessage="1" showErrorMessage="1" errorTitle="Invalid type entered" error="Cell value must be numeric" sqref="A26:A31"/>
    <dataValidation type="decimal" allowBlank="1" showInputMessage="1" showErrorMessage="1" errorTitle="Invalid type" error="Cell value must be numeric." prompt="Total volume (mL) of duplicate_x000a__x000a_Blank = N/A" sqref="S8:S31">
      <formula1>-999999999</formula1>
      <formula2>999999999</formula2>
    </dataValidation>
    <dataValidation type="decimal" allowBlank="1" showInputMessage="1" showErrorMessage="1" errorTitle="Invalid type" error="Cell value must be numeric." prompt="Volume (mL) of primary duplicate solution diluted_x000a__x000a_Blank = N/A" sqref="R8:R31">
      <formula1>-999999999</formula1>
      <formula2>999999999</formula2>
    </dataValidation>
    <dataValidation allowBlank="1" showInputMessage="1" showErrorMessage="1" prompt="Volume (mL) of extracted solution in duplicate" sqref="O8:O31"/>
    <dataValidation type="decimal" allowBlank="1" showInputMessage="1" showErrorMessage="1" errorTitle="Invalid type entered" error="Cell value must be numeric" prompt="Measured absorbance (optical density) (dimensionless)" sqref="D8:K31">
      <formula1>-999999999</formula1>
      <formula2>999999999</formula2>
    </dataValidation>
    <dataValidation type="decimal" allowBlank="1" showInputMessage="1" showErrorMessage="1" errorTitle="Invalid type" error="Cell value must be numeric" prompt="Total volume (mL) extracted from denuder" sqref="C8:C31">
      <formula1>-99999999</formula1>
      <formula2>99999999</formula2>
    </dataValidation>
    <dataValidation allowBlank="1" showInputMessage="1" showErrorMessage="1" prompt="Total volume (mL) of duplicate" sqref="P8:P31"/>
  </dataValidations>
  <pageMargins left="0.5" right="0.5" top="0.75" bottom="0.75" header="0.3" footer="0.3"/>
  <pageSetup orientation="landscape" horizontalDpi="4294967294" r:id="rId1"/>
  <headerFooter>
    <oddHeader>&amp;C&amp;14Denuder Assay</oddHeader>
    <oddFooter>&amp;L&amp;F&amp;R&amp;P/&amp;N</oddFooter>
  </headerFooter>
  <rowBreaks count="1" manualBreakCount="1">
    <brk id="33" max="16383" man="1"/>
  </rowBreaks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1"/>
  <sheetViews>
    <sheetView zoomScale="85" zoomScaleNormal="85" workbookViewId="0">
      <selection activeCell="F1" sqref="F1:Q1"/>
    </sheetView>
  </sheetViews>
  <sheetFormatPr defaultRowHeight="15"/>
  <cols>
    <col min="2" max="2" width="25.85546875" bestFit="1" customWidth="1"/>
    <col min="3" max="3" width="15.42578125" bestFit="1" customWidth="1"/>
    <col min="4" max="4" width="3.7109375" customWidth="1"/>
    <col min="5" max="5" width="12.5703125" bestFit="1" customWidth="1"/>
    <col min="6" max="6" width="12" customWidth="1"/>
    <col min="7" max="7" width="10" bestFit="1" customWidth="1"/>
    <col min="8" max="8" width="9.28515625" bestFit="1" customWidth="1"/>
    <col min="9" max="9" width="6" bestFit="1" customWidth="1"/>
    <col min="10" max="10" width="5.7109375" customWidth="1"/>
    <col min="11" max="16" width="6.28515625" customWidth="1"/>
    <col min="17" max="17" width="7.140625" customWidth="1"/>
    <col min="18" max="18" width="8.140625" customWidth="1"/>
    <col min="19" max="20" width="8.85546875" bestFit="1" customWidth="1"/>
  </cols>
  <sheetData>
    <row r="1" spans="1:20">
      <c r="E1" s="93" t="s">
        <v>34</v>
      </c>
      <c r="F1" s="137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60"/>
      <c r="R1" s="114" t="s">
        <v>0</v>
      </c>
      <c r="S1" s="139"/>
      <c r="T1" s="140"/>
    </row>
    <row r="2" spans="1:20" ht="48.75" customHeight="1">
      <c r="E2" s="64" t="s">
        <v>7</v>
      </c>
      <c r="F2" s="189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1"/>
    </row>
    <row r="4" spans="1:20">
      <c r="K4" s="185" t="s">
        <v>60</v>
      </c>
      <c r="L4" s="186"/>
      <c r="M4" s="185" t="s">
        <v>61</v>
      </c>
      <c r="N4" s="186"/>
      <c r="O4" s="185" t="s">
        <v>62</v>
      </c>
      <c r="P4" s="186"/>
    </row>
    <row r="5" spans="1:20" ht="18.75">
      <c r="A5" s="197" t="s">
        <v>59</v>
      </c>
      <c r="B5" s="197"/>
      <c r="C5" s="197"/>
      <c r="H5" s="7" t="s">
        <v>31</v>
      </c>
      <c r="I5" s="68" t="s">
        <v>41</v>
      </c>
      <c r="J5" s="68" t="s">
        <v>43</v>
      </c>
      <c r="K5" s="187"/>
      <c r="L5" s="188"/>
      <c r="M5" s="187"/>
      <c r="N5" s="188"/>
      <c r="O5" s="187"/>
      <c r="P5" s="188"/>
      <c r="Q5" s="151" t="s">
        <v>52</v>
      </c>
      <c r="R5" s="151"/>
      <c r="S5" s="152"/>
      <c r="T5" s="7" t="s">
        <v>51</v>
      </c>
    </row>
    <row r="6" spans="1:20" ht="17.25">
      <c r="A6" s="158" t="str">
        <f>'Denuder Assay'!A7</f>
        <v>Denuder Label</v>
      </c>
      <c r="B6" s="175"/>
      <c r="C6" s="10" t="s">
        <v>50</v>
      </c>
      <c r="E6" s="2" t="s">
        <v>29</v>
      </c>
      <c r="F6" s="115" t="s">
        <v>63</v>
      </c>
      <c r="G6" s="115" t="s">
        <v>64</v>
      </c>
      <c r="H6" s="9" t="s">
        <v>32</v>
      </c>
      <c r="I6" s="39" t="s">
        <v>42</v>
      </c>
      <c r="J6" s="62"/>
      <c r="K6" s="89" t="s">
        <v>57</v>
      </c>
      <c r="L6" s="90" t="s">
        <v>58</v>
      </c>
      <c r="M6" s="89" t="s">
        <v>57</v>
      </c>
      <c r="N6" s="90" t="s">
        <v>58</v>
      </c>
      <c r="O6" s="105" t="s">
        <v>57</v>
      </c>
      <c r="P6" s="106" t="s">
        <v>58</v>
      </c>
      <c r="Q6" s="105" t="s">
        <v>57</v>
      </c>
      <c r="R6" s="106" t="s">
        <v>58</v>
      </c>
      <c r="S6" s="40" t="s">
        <v>30</v>
      </c>
      <c r="T6" s="47" t="s">
        <v>53</v>
      </c>
    </row>
    <row r="7" spans="1:20">
      <c r="A7" s="194" t="str">
        <f>IF(ISBLANK('Denuder Assay'!A8),"",'Denuder Assay'!A8)</f>
        <v/>
      </c>
      <c r="B7" s="195"/>
      <c r="C7" s="102" t="str">
        <f>'Denuder Assay'!V8</f>
        <v/>
      </c>
      <c r="E7" s="120"/>
      <c r="F7" s="116"/>
      <c r="G7" s="117"/>
      <c r="H7" s="48"/>
      <c r="I7" s="48"/>
      <c r="J7" s="48"/>
      <c r="K7" s="49"/>
      <c r="L7" s="50"/>
      <c r="M7" s="51"/>
      <c r="N7" s="52"/>
      <c r="O7" s="53"/>
      <c r="P7" s="54"/>
      <c r="Q7" s="101" t="str">
        <f t="shared" ref="Q7:Q8" si="0">IF(OR(ISBLANK(H7),ISBLANK(K7),ISBLANK(M7)),"",K7/(H7*(M7/1000)*O7))</f>
        <v/>
      </c>
      <c r="R7" s="109" t="str">
        <f t="shared" ref="R7:R8" si="1">IF(OR(ISBLANK(H7),ISBLANK(N7),ISBLANK(P7)), "", L7/(H7*(N7/1000)*P7))</f>
        <v/>
      </c>
      <c r="S7" s="80" t="str">
        <f>IFERROR(Q7-R7, "")</f>
        <v/>
      </c>
      <c r="T7" s="80" t="str">
        <f>IF(AND(ISNUMBER(S7),ISNUMBER(I7),ISNUMBER(J7)),I7*J7*S7, "")</f>
        <v/>
      </c>
    </row>
    <row r="8" spans="1:20">
      <c r="A8" s="192" t="str">
        <f>IF(ISBLANK('Denuder Assay'!A9),"",'Denuder Assay'!A9)</f>
        <v/>
      </c>
      <c r="B8" s="193"/>
      <c r="C8" s="103" t="str">
        <f>'Denuder Assay'!V9</f>
        <v/>
      </c>
      <c r="E8" s="121"/>
      <c r="F8" s="118"/>
      <c r="G8" s="119"/>
      <c r="H8" s="36"/>
      <c r="I8" s="37"/>
      <c r="J8" s="37"/>
      <c r="K8" s="43"/>
      <c r="L8" s="44"/>
      <c r="M8" s="51"/>
      <c r="N8" s="52"/>
      <c r="O8" s="53"/>
      <c r="P8" s="54"/>
      <c r="Q8" s="101" t="str">
        <f t="shared" si="0"/>
        <v/>
      </c>
      <c r="R8" s="109" t="str">
        <f t="shared" si="1"/>
        <v/>
      </c>
      <c r="S8" s="81" t="str">
        <f t="shared" ref="S8:S17" si="2">IFERROR(Q8-R8, "")</f>
        <v/>
      </c>
      <c r="T8" s="81" t="str">
        <f t="shared" ref="T8:T30" si="3">IF(AND(ISNUMBER(S8),ISNUMBER(I8),ISNUMBER(J8)),I8*J8*S8, "")</f>
        <v/>
      </c>
    </row>
    <row r="9" spans="1:20">
      <c r="A9" s="192" t="str">
        <f>IF(ISBLANK('Denuder Assay'!A10),"",'Denuder Assay'!A10)</f>
        <v/>
      </c>
      <c r="B9" s="193"/>
      <c r="C9" s="103" t="str">
        <f>'Denuder Assay'!V10</f>
        <v/>
      </c>
      <c r="E9" s="121"/>
      <c r="F9" s="118"/>
      <c r="G9" s="119"/>
      <c r="H9" s="36"/>
      <c r="I9" s="37"/>
      <c r="J9" s="37"/>
      <c r="K9" s="43"/>
      <c r="L9" s="44"/>
      <c r="M9" s="45"/>
      <c r="N9" s="46"/>
      <c r="O9" s="41"/>
      <c r="P9" s="42"/>
      <c r="Q9" s="107" t="str">
        <f>IF(OR(ISBLANK(H9),ISBLANK(K9),ISBLANK(M9)),"",K9/(H9*(M9/1000)*O9))</f>
        <v/>
      </c>
      <c r="R9" s="108" t="str">
        <f>IF(OR(ISBLANK(H9),ISBLANK(N9),ISBLANK(P9)), "", L9/(H9*(N9/1000)*P9))</f>
        <v/>
      </c>
      <c r="S9" s="103" t="str">
        <f t="shared" si="2"/>
        <v/>
      </c>
      <c r="T9" s="103" t="str">
        <f t="shared" si="3"/>
        <v/>
      </c>
    </row>
    <row r="10" spans="1:20">
      <c r="A10" s="192" t="str">
        <f>IF(ISBLANK('Denuder Assay'!A11),"",'Denuder Assay'!A11)</f>
        <v/>
      </c>
      <c r="B10" s="193"/>
      <c r="C10" s="103" t="str">
        <f>'Denuder Assay'!V11</f>
        <v/>
      </c>
      <c r="E10" s="121"/>
      <c r="F10" s="118"/>
      <c r="G10" s="119"/>
      <c r="H10" s="36"/>
      <c r="I10" s="37"/>
      <c r="J10" s="37"/>
      <c r="K10" s="43"/>
      <c r="L10" s="44"/>
      <c r="M10" s="45"/>
      <c r="N10" s="46"/>
      <c r="O10" s="41"/>
      <c r="P10" s="42"/>
      <c r="Q10" s="107" t="str">
        <f t="shared" ref="Q10:Q12" si="4">IF(OR(ISBLANK(H10),ISBLANK(K10),ISBLANK(M10)),"",K10/(H10*(M10/1000)*O10))</f>
        <v/>
      </c>
      <c r="R10" s="108" t="str">
        <f t="shared" ref="R10:R12" si="5">IF(OR(ISBLANK(H10),ISBLANK(N10),ISBLANK(P10)), "", L10/(H10*(N10/1000)*P10))</f>
        <v/>
      </c>
      <c r="S10" s="103" t="str">
        <f t="shared" si="2"/>
        <v/>
      </c>
      <c r="T10" s="103" t="str">
        <f t="shared" si="3"/>
        <v/>
      </c>
    </row>
    <row r="11" spans="1:20">
      <c r="A11" s="192" t="str">
        <f>IF(ISBLANK('Denuder Assay'!A12),"",'Denuder Assay'!A12)</f>
        <v/>
      </c>
      <c r="B11" s="193"/>
      <c r="C11" s="103" t="str">
        <f>'Denuder Assay'!V12</f>
        <v/>
      </c>
      <c r="E11" s="121"/>
      <c r="F11" s="118"/>
      <c r="G11" s="119"/>
      <c r="H11" s="36"/>
      <c r="I11" s="37"/>
      <c r="J11" s="37"/>
      <c r="K11" s="43"/>
      <c r="L11" s="44"/>
      <c r="M11" s="45"/>
      <c r="N11" s="46"/>
      <c r="O11" s="41"/>
      <c r="P11" s="42"/>
      <c r="Q11" s="107" t="str">
        <f t="shared" si="4"/>
        <v/>
      </c>
      <c r="R11" s="108" t="str">
        <f t="shared" si="5"/>
        <v/>
      </c>
      <c r="S11" s="103" t="str">
        <f t="shared" si="2"/>
        <v/>
      </c>
      <c r="T11" s="103" t="str">
        <f t="shared" si="3"/>
        <v/>
      </c>
    </row>
    <row r="12" spans="1:20">
      <c r="A12" s="192" t="str">
        <f>IF(ISBLANK('Denuder Assay'!A13),"",'Denuder Assay'!A13)</f>
        <v/>
      </c>
      <c r="B12" s="193"/>
      <c r="C12" s="103" t="str">
        <f>'Denuder Assay'!V13</f>
        <v/>
      </c>
      <c r="E12" s="121"/>
      <c r="F12" s="118"/>
      <c r="G12" s="119"/>
      <c r="H12" s="36"/>
      <c r="I12" s="37"/>
      <c r="J12" s="37"/>
      <c r="K12" s="43"/>
      <c r="L12" s="44"/>
      <c r="M12" s="45"/>
      <c r="N12" s="46"/>
      <c r="O12" s="41"/>
      <c r="P12" s="42"/>
      <c r="Q12" s="107" t="str">
        <f t="shared" si="4"/>
        <v/>
      </c>
      <c r="R12" s="108" t="str">
        <f t="shared" si="5"/>
        <v/>
      </c>
      <c r="S12" s="103" t="str">
        <f t="shared" si="2"/>
        <v/>
      </c>
      <c r="T12" s="103" t="str">
        <f t="shared" si="3"/>
        <v/>
      </c>
    </row>
    <row r="13" spans="1:20">
      <c r="A13" s="192" t="str">
        <f>IF(ISBLANK('Denuder Assay'!A14),"",'Denuder Assay'!A14)</f>
        <v/>
      </c>
      <c r="B13" s="193"/>
      <c r="C13" s="103" t="str">
        <f>'Denuder Assay'!V14</f>
        <v/>
      </c>
      <c r="E13" s="121"/>
      <c r="F13" s="118"/>
      <c r="G13" s="119"/>
      <c r="H13" s="36"/>
      <c r="I13" s="37"/>
      <c r="J13" s="37"/>
      <c r="K13" s="43"/>
      <c r="L13" s="44"/>
      <c r="M13" s="45"/>
      <c r="N13" s="46"/>
      <c r="O13" s="41"/>
      <c r="P13" s="42"/>
      <c r="Q13" s="107" t="str">
        <f t="shared" ref="Q13:Q30" si="6">IF(OR(ISBLANK(H13),ISBLANK(K13),ISBLANK(M13)),"",K13/(H13*(M13/1000)*O13))</f>
        <v/>
      </c>
      <c r="R13" s="108" t="str">
        <f t="shared" ref="R13:R30" si="7">IF(OR(ISBLANK(H13),ISBLANK(N13),ISBLANK(P13)), "", L13/(H13*(N13/1000)*P13))</f>
        <v/>
      </c>
      <c r="S13" s="103" t="str">
        <f t="shared" si="2"/>
        <v/>
      </c>
      <c r="T13" s="103" t="str">
        <f t="shared" si="3"/>
        <v/>
      </c>
    </row>
    <row r="14" spans="1:20">
      <c r="A14" s="192" t="str">
        <f>IF(ISBLANK('Denuder Assay'!A15),"",'Denuder Assay'!A15)</f>
        <v/>
      </c>
      <c r="B14" s="193"/>
      <c r="C14" s="103" t="str">
        <f>'Denuder Assay'!V15</f>
        <v/>
      </c>
      <c r="E14" s="121"/>
      <c r="F14" s="118"/>
      <c r="G14" s="119"/>
      <c r="H14" s="36"/>
      <c r="I14" s="37"/>
      <c r="J14" s="37"/>
      <c r="K14" s="43"/>
      <c r="L14" s="44"/>
      <c r="M14" s="45"/>
      <c r="N14" s="46"/>
      <c r="O14" s="41"/>
      <c r="P14" s="42"/>
      <c r="Q14" s="107" t="str">
        <f t="shared" si="6"/>
        <v/>
      </c>
      <c r="R14" s="108" t="str">
        <f t="shared" si="7"/>
        <v/>
      </c>
      <c r="S14" s="103" t="str">
        <f t="shared" si="2"/>
        <v/>
      </c>
      <c r="T14" s="103" t="str">
        <f t="shared" si="3"/>
        <v/>
      </c>
    </row>
    <row r="15" spans="1:20">
      <c r="A15" s="192" t="str">
        <f>IF(ISBLANK('Denuder Assay'!A16),"",'Denuder Assay'!A16)</f>
        <v/>
      </c>
      <c r="B15" s="193"/>
      <c r="C15" s="103" t="str">
        <f>'Denuder Assay'!V16</f>
        <v/>
      </c>
      <c r="E15" s="121"/>
      <c r="F15" s="118"/>
      <c r="G15" s="119"/>
      <c r="H15" s="36"/>
      <c r="I15" s="37"/>
      <c r="J15" s="37"/>
      <c r="K15" s="43"/>
      <c r="L15" s="44"/>
      <c r="M15" s="45"/>
      <c r="N15" s="46"/>
      <c r="O15" s="41"/>
      <c r="P15" s="42"/>
      <c r="Q15" s="107" t="str">
        <f t="shared" si="6"/>
        <v/>
      </c>
      <c r="R15" s="108" t="str">
        <f t="shared" si="7"/>
        <v/>
      </c>
      <c r="S15" s="103" t="str">
        <f t="shared" si="2"/>
        <v/>
      </c>
      <c r="T15" s="103" t="str">
        <f t="shared" si="3"/>
        <v/>
      </c>
    </row>
    <row r="16" spans="1:20">
      <c r="A16" s="192" t="str">
        <f>IF(ISBLANK('Denuder Assay'!A17),"",'Denuder Assay'!A17)</f>
        <v/>
      </c>
      <c r="B16" s="193"/>
      <c r="C16" s="103" t="str">
        <f>'Denuder Assay'!V17</f>
        <v/>
      </c>
      <c r="E16" s="121"/>
      <c r="F16" s="118"/>
      <c r="G16" s="119"/>
      <c r="H16" s="36"/>
      <c r="I16" s="37"/>
      <c r="J16" s="37"/>
      <c r="K16" s="43"/>
      <c r="L16" s="44"/>
      <c r="M16" s="45"/>
      <c r="N16" s="46"/>
      <c r="O16" s="41"/>
      <c r="P16" s="42"/>
      <c r="Q16" s="107" t="str">
        <f t="shared" si="6"/>
        <v/>
      </c>
      <c r="R16" s="108" t="str">
        <f t="shared" si="7"/>
        <v/>
      </c>
      <c r="S16" s="103" t="str">
        <f t="shared" si="2"/>
        <v/>
      </c>
      <c r="T16" s="103" t="str">
        <f t="shared" si="3"/>
        <v/>
      </c>
    </row>
    <row r="17" spans="1:20">
      <c r="A17" s="192" t="str">
        <f>IF(ISBLANK('Denuder Assay'!A18),"",'Denuder Assay'!A18)</f>
        <v/>
      </c>
      <c r="B17" s="193"/>
      <c r="C17" s="103" t="str">
        <f>'Denuder Assay'!V18</f>
        <v/>
      </c>
      <c r="E17" s="121"/>
      <c r="F17" s="118"/>
      <c r="G17" s="119"/>
      <c r="H17" s="36"/>
      <c r="I17" s="37"/>
      <c r="J17" s="37"/>
      <c r="K17" s="43"/>
      <c r="L17" s="44"/>
      <c r="M17" s="45"/>
      <c r="N17" s="46"/>
      <c r="O17" s="41"/>
      <c r="P17" s="42"/>
      <c r="Q17" s="107" t="str">
        <f t="shared" si="6"/>
        <v/>
      </c>
      <c r="R17" s="108" t="str">
        <f t="shared" si="7"/>
        <v/>
      </c>
      <c r="S17" s="103" t="str">
        <f t="shared" si="2"/>
        <v/>
      </c>
      <c r="T17" s="103" t="str">
        <f t="shared" si="3"/>
        <v/>
      </c>
    </row>
    <row r="18" spans="1:20">
      <c r="A18" s="192" t="str">
        <f>IF(ISBLANK('Denuder Assay'!A19),"",'Denuder Assay'!A19)</f>
        <v/>
      </c>
      <c r="B18" s="193"/>
      <c r="C18" s="103" t="str">
        <f>'Denuder Assay'!V19</f>
        <v/>
      </c>
      <c r="E18" s="121"/>
      <c r="F18" s="118"/>
      <c r="G18" s="119"/>
      <c r="H18" s="61"/>
      <c r="I18" s="61"/>
      <c r="J18" s="61"/>
      <c r="K18" s="43"/>
      <c r="L18" s="44"/>
      <c r="M18" s="45"/>
      <c r="N18" s="46"/>
      <c r="O18" s="41"/>
      <c r="P18" s="42"/>
      <c r="Q18" s="107" t="str">
        <f t="shared" si="6"/>
        <v/>
      </c>
      <c r="R18" s="108" t="str">
        <f t="shared" si="7"/>
        <v/>
      </c>
      <c r="S18" s="103" t="str">
        <f t="shared" ref="S18:S30" si="8">IFERROR(Q18-R18, "")</f>
        <v/>
      </c>
      <c r="T18" s="103" t="str">
        <f t="shared" si="3"/>
        <v/>
      </c>
    </row>
    <row r="19" spans="1:20">
      <c r="A19" s="192" t="str">
        <f>IF(ISBLANK('Denuder Assay'!A20),"",'Denuder Assay'!A20)</f>
        <v/>
      </c>
      <c r="B19" s="193"/>
      <c r="C19" s="103" t="str">
        <f>'Denuder Assay'!V20</f>
        <v/>
      </c>
      <c r="E19" s="121"/>
      <c r="F19" s="118"/>
      <c r="G19" s="119"/>
      <c r="H19" s="61"/>
      <c r="I19" s="61"/>
      <c r="J19" s="61"/>
      <c r="K19" s="43"/>
      <c r="L19" s="44"/>
      <c r="M19" s="45"/>
      <c r="N19" s="46"/>
      <c r="O19" s="41"/>
      <c r="P19" s="42"/>
      <c r="Q19" s="107" t="str">
        <f t="shared" si="6"/>
        <v/>
      </c>
      <c r="R19" s="108" t="str">
        <f t="shared" si="7"/>
        <v/>
      </c>
      <c r="S19" s="103" t="str">
        <f t="shared" si="8"/>
        <v/>
      </c>
      <c r="T19" s="103" t="str">
        <f t="shared" si="3"/>
        <v/>
      </c>
    </row>
    <row r="20" spans="1:20">
      <c r="A20" s="192" t="str">
        <f>IF(ISBLANK('Denuder Assay'!A21),"",'Denuder Assay'!A21)</f>
        <v/>
      </c>
      <c r="B20" s="193"/>
      <c r="C20" s="103" t="str">
        <f>'Denuder Assay'!V21</f>
        <v/>
      </c>
      <c r="E20" s="121"/>
      <c r="F20" s="118"/>
      <c r="G20" s="119"/>
      <c r="H20" s="61"/>
      <c r="I20" s="61"/>
      <c r="J20" s="61"/>
      <c r="K20" s="43"/>
      <c r="L20" s="44"/>
      <c r="M20" s="45"/>
      <c r="N20" s="46"/>
      <c r="O20" s="41"/>
      <c r="P20" s="42"/>
      <c r="Q20" s="107" t="str">
        <f t="shared" si="6"/>
        <v/>
      </c>
      <c r="R20" s="108" t="str">
        <f t="shared" si="7"/>
        <v/>
      </c>
      <c r="S20" s="103" t="str">
        <f t="shared" si="8"/>
        <v/>
      </c>
      <c r="T20" s="103" t="str">
        <f t="shared" si="3"/>
        <v/>
      </c>
    </row>
    <row r="21" spans="1:20">
      <c r="A21" s="192" t="str">
        <f>IF(ISBLANK('Denuder Assay'!A22),"",'Denuder Assay'!A22)</f>
        <v/>
      </c>
      <c r="B21" s="193"/>
      <c r="C21" s="103" t="str">
        <f>'Denuder Assay'!V22</f>
        <v/>
      </c>
      <c r="E21" s="121"/>
      <c r="F21" s="118"/>
      <c r="G21" s="119"/>
      <c r="H21" s="61"/>
      <c r="I21" s="61"/>
      <c r="J21" s="61"/>
      <c r="K21" s="43"/>
      <c r="L21" s="44"/>
      <c r="M21" s="45"/>
      <c r="N21" s="46"/>
      <c r="O21" s="41"/>
      <c r="P21" s="42"/>
      <c r="Q21" s="107" t="str">
        <f t="shared" si="6"/>
        <v/>
      </c>
      <c r="R21" s="108" t="str">
        <f t="shared" si="7"/>
        <v/>
      </c>
      <c r="S21" s="103" t="str">
        <f t="shared" si="8"/>
        <v/>
      </c>
      <c r="T21" s="103" t="str">
        <f t="shared" si="3"/>
        <v/>
      </c>
    </row>
    <row r="22" spans="1:20">
      <c r="A22" s="192" t="str">
        <f>IF(ISBLANK('Denuder Assay'!A23),"",'Denuder Assay'!A23)</f>
        <v/>
      </c>
      <c r="B22" s="193"/>
      <c r="C22" s="103" t="str">
        <f>'Denuder Assay'!V23</f>
        <v/>
      </c>
      <c r="E22" s="121"/>
      <c r="F22" s="118"/>
      <c r="G22" s="119"/>
      <c r="H22" s="61"/>
      <c r="I22" s="61"/>
      <c r="J22" s="61"/>
      <c r="K22" s="43"/>
      <c r="L22" s="44"/>
      <c r="M22" s="45"/>
      <c r="N22" s="46"/>
      <c r="O22" s="41"/>
      <c r="P22" s="42"/>
      <c r="Q22" s="107" t="str">
        <f t="shared" si="6"/>
        <v/>
      </c>
      <c r="R22" s="108" t="str">
        <f t="shared" si="7"/>
        <v/>
      </c>
      <c r="S22" s="103" t="str">
        <f t="shared" si="8"/>
        <v/>
      </c>
      <c r="T22" s="103" t="str">
        <f t="shared" si="3"/>
        <v/>
      </c>
    </row>
    <row r="23" spans="1:20">
      <c r="A23" s="192" t="str">
        <f>IF(ISBLANK('Denuder Assay'!A24),"",'Denuder Assay'!A24)</f>
        <v/>
      </c>
      <c r="B23" s="193"/>
      <c r="C23" s="103" t="str">
        <f>'Denuder Assay'!V24</f>
        <v/>
      </c>
      <c r="E23" s="121"/>
      <c r="F23" s="118"/>
      <c r="G23" s="119"/>
      <c r="H23" s="61"/>
      <c r="I23" s="61"/>
      <c r="J23" s="61"/>
      <c r="K23" s="43"/>
      <c r="L23" s="44"/>
      <c r="M23" s="45"/>
      <c r="N23" s="46"/>
      <c r="O23" s="41"/>
      <c r="P23" s="42"/>
      <c r="Q23" s="107" t="str">
        <f t="shared" si="6"/>
        <v/>
      </c>
      <c r="R23" s="108" t="str">
        <f t="shared" si="7"/>
        <v/>
      </c>
      <c r="S23" s="103" t="str">
        <f t="shared" si="8"/>
        <v/>
      </c>
      <c r="T23" s="103" t="str">
        <f t="shared" si="3"/>
        <v/>
      </c>
    </row>
    <row r="24" spans="1:20">
      <c r="A24" s="192" t="str">
        <f>IF(ISBLANK('Denuder Assay'!A25),"",'Denuder Assay'!A25)</f>
        <v/>
      </c>
      <c r="B24" s="193"/>
      <c r="C24" s="103" t="str">
        <f>'Denuder Assay'!V25</f>
        <v/>
      </c>
      <c r="E24" s="121"/>
      <c r="F24" s="118"/>
      <c r="G24" s="119"/>
      <c r="H24" s="61"/>
      <c r="I24" s="61"/>
      <c r="J24" s="61"/>
      <c r="K24" s="43"/>
      <c r="L24" s="44"/>
      <c r="M24" s="45"/>
      <c r="N24" s="46"/>
      <c r="O24" s="41"/>
      <c r="P24" s="42"/>
      <c r="Q24" s="107" t="str">
        <f t="shared" si="6"/>
        <v/>
      </c>
      <c r="R24" s="108" t="str">
        <f t="shared" si="7"/>
        <v/>
      </c>
      <c r="S24" s="103" t="str">
        <f t="shared" si="8"/>
        <v/>
      </c>
      <c r="T24" s="103" t="str">
        <f t="shared" si="3"/>
        <v/>
      </c>
    </row>
    <row r="25" spans="1:20">
      <c r="A25" s="82" t="str">
        <f>IF(ISBLANK('Denuder Assay'!A26),"",'Denuder Assay'!A26)</f>
        <v>Control 1</v>
      </c>
      <c r="B25" s="110" t="str">
        <f>IF(ISBLANK('Denuder Assay'!B26),"",'Denuder Assay'!B26)</f>
        <v/>
      </c>
      <c r="C25" s="103" t="str">
        <f>'Denuder Assay'!V26</f>
        <v/>
      </c>
      <c r="E25" s="121"/>
      <c r="F25" s="118"/>
      <c r="G25" s="119"/>
      <c r="H25" s="61"/>
      <c r="I25" s="61"/>
      <c r="J25" s="61"/>
      <c r="K25" s="43"/>
      <c r="L25" s="44"/>
      <c r="M25" s="45"/>
      <c r="N25" s="46"/>
      <c r="O25" s="41"/>
      <c r="P25" s="42"/>
      <c r="Q25" s="107" t="str">
        <f t="shared" si="6"/>
        <v/>
      </c>
      <c r="R25" s="108" t="str">
        <f t="shared" si="7"/>
        <v/>
      </c>
      <c r="S25" s="103" t="str">
        <f t="shared" si="8"/>
        <v/>
      </c>
      <c r="T25" s="103" t="str">
        <f t="shared" si="3"/>
        <v/>
      </c>
    </row>
    <row r="26" spans="1:20">
      <c r="A26" s="83" t="str">
        <f>IF(ISBLANK('Denuder Assay'!A27),"",'Denuder Assay'!A27)</f>
        <v>Control 2</v>
      </c>
      <c r="B26" s="110" t="str">
        <f>IF(ISBLANK('Denuder Assay'!B27),"",'Denuder Assay'!B27)</f>
        <v/>
      </c>
      <c r="C26" s="103" t="str">
        <f>'Denuder Assay'!V27</f>
        <v/>
      </c>
      <c r="E26" s="121"/>
      <c r="F26" s="118"/>
      <c r="G26" s="119"/>
      <c r="H26" s="61"/>
      <c r="I26" s="61"/>
      <c r="J26" s="61"/>
      <c r="K26" s="43"/>
      <c r="L26" s="44"/>
      <c r="M26" s="45"/>
      <c r="N26" s="46"/>
      <c r="O26" s="41"/>
      <c r="P26" s="42"/>
      <c r="Q26" s="107" t="str">
        <f t="shared" si="6"/>
        <v/>
      </c>
      <c r="R26" s="108" t="str">
        <f t="shared" si="7"/>
        <v/>
      </c>
      <c r="S26" s="103" t="str">
        <f t="shared" si="8"/>
        <v/>
      </c>
      <c r="T26" s="103" t="str">
        <f t="shared" si="3"/>
        <v/>
      </c>
    </row>
    <row r="27" spans="1:20">
      <c r="A27" s="83" t="str">
        <f>IF(ISBLANK('Denuder Assay'!A28),"",'Denuder Assay'!A28)</f>
        <v>Control 3</v>
      </c>
      <c r="B27" s="110" t="str">
        <f>IF(ISBLANK('Denuder Assay'!B28),"",'Denuder Assay'!B28)</f>
        <v/>
      </c>
      <c r="C27" s="103" t="str">
        <f>'Denuder Assay'!V28</f>
        <v/>
      </c>
      <c r="E27" s="121"/>
      <c r="F27" s="118"/>
      <c r="G27" s="119"/>
      <c r="H27" s="61"/>
      <c r="I27" s="61"/>
      <c r="J27" s="61"/>
      <c r="K27" s="43"/>
      <c r="L27" s="44"/>
      <c r="M27" s="45"/>
      <c r="N27" s="46"/>
      <c r="O27" s="41"/>
      <c r="P27" s="42"/>
      <c r="Q27" s="107" t="str">
        <f t="shared" si="6"/>
        <v/>
      </c>
      <c r="R27" s="108" t="str">
        <f t="shared" si="7"/>
        <v/>
      </c>
      <c r="S27" s="103" t="str">
        <f t="shared" si="8"/>
        <v/>
      </c>
      <c r="T27" s="103" t="str">
        <f t="shared" si="3"/>
        <v/>
      </c>
    </row>
    <row r="28" spans="1:20">
      <c r="A28" s="83" t="str">
        <f>IF(ISBLANK('Denuder Assay'!A29),"",'Denuder Assay'!A29)</f>
        <v>Control 4</v>
      </c>
      <c r="B28" s="110" t="str">
        <f>IF(ISBLANK('Denuder Assay'!B29),"",'Denuder Assay'!B29)</f>
        <v/>
      </c>
      <c r="C28" s="103" t="str">
        <f>'Denuder Assay'!V29</f>
        <v/>
      </c>
      <c r="E28" s="121"/>
      <c r="F28" s="118"/>
      <c r="G28" s="119"/>
      <c r="H28" s="61"/>
      <c r="I28" s="61"/>
      <c r="J28" s="61"/>
      <c r="K28" s="43"/>
      <c r="L28" s="44"/>
      <c r="M28" s="45"/>
      <c r="N28" s="46"/>
      <c r="O28" s="41"/>
      <c r="P28" s="42"/>
      <c r="Q28" s="107" t="str">
        <f t="shared" si="6"/>
        <v/>
      </c>
      <c r="R28" s="108" t="str">
        <f t="shared" si="7"/>
        <v/>
      </c>
      <c r="S28" s="103" t="str">
        <f t="shared" si="8"/>
        <v/>
      </c>
      <c r="T28" s="103" t="str">
        <f t="shared" si="3"/>
        <v/>
      </c>
    </row>
    <row r="29" spans="1:20">
      <c r="A29" s="83" t="str">
        <f>IF(ISBLANK('Denuder Assay'!A30),"",'Denuder Assay'!A30)</f>
        <v>Control 5</v>
      </c>
      <c r="B29" s="110" t="str">
        <f>IF(ISBLANK('Denuder Assay'!B30),"",'Denuder Assay'!B30)</f>
        <v/>
      </c>
      <c r="C29" s="103" t="str">
        <f>'Denuder Assay'!V30</f>
        <v/>
      </c>
      <c r="E29" s="121"/>
      <c r="F29" s="118"/>
      <c r="G29" s="119"/>
      <c r="H29" s="61"/>
      <c r="I29" s="61"/>
      <c r="J29" s="61"/>
      <c r="K29" s="43"/>
      <c r="L29" s="44"/>
      <c r="M29" s="45"/>
      <c r="N29" s="46"/>
      <c r="O29" s="41"/>
      <c r="P29" s="42"/>
      <c r="Q29" s="107" t="str">
        <f t="shared" si="6"/>
        <v/>
      </c>
      <c r="R29" s="108" t="str">
        <f t="shared" si="7"/>
        <v/>
      </c>
      <c r="S29" s="103" t="str">
        <f t="shared" si="8"/>
        <v/>
      </c>
      <c r="T29" s="103" t="str">
        <f t="shared" si="3"/>
        <v/>
      </c>
    </row>
    <row r="30" spans="1:20">
      <c r="A30" s="112" t="str">
        <f>IF(ISBLANK('Denuder Assay'!A31),"",'Denuder Assay'!A31)</f>
        <v>Control 6</v>
      </c>
      <c r="B30" s="110" t="str">
        <f>IF(ISBLANK('Denuder Assay'!B31),"",'Denuder Assay'!B31)</f>
        <v/>
      </c>
      <c r="C30" s="113" t="str">
        <f>'Denuder Assay'!V31</f>
        <v/>
      </c>
      <c r="E30" s="121"/>
      <c r="F30" s="118"/>
      <c r="G30" s="119"/>
      <c r="H30" s="61"/>
      <c r="I30" s="61"/>
      <c r="J30" s="61"/>
      <c r="K30" s="43"/>
      <c r="L30" s="44"/>
      <c r="M30" s="45"/>
      <c r="N30" s="46"/>
      <c r="O30" s="41"/>
      <c r="P30" s="42"/>
      <c r="Q30" s="107" t="str">
        <f t="shared" si="6"/>
        <v/>
      </c>
      <c r="R30" s="108" t="str">
        <f t="shared" si="7"/>
        <v/>
      </c>
      <c r="S30" s="104" t="str">
        <f t="shared" si="8"/>
        <v/>
      </c>
      <c r="T30" s="104" t="str">
        <f t="shared" si="3"/>
        <v/>
      </c>
    </row>
    <row r="31" spans="1:20">
      <c r="A31" s="196" t="s">
        <v>59</v>
      </c>
      <c r="B31" s="196"/>
      <c r="C31" s="196"/>
      <c r="D31" s="3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</row>
  </sheetData>
  <sheetProtection sheet="1" objects="1" scenarios="1"/>
  <mergeCells count="28">
    <mergeCell ref="A24:B24"/>
    <mergeCell ref="A6:B6"/>
    <mergeCell ref="A31:C31"/>
    <mergeCell ref="A5:C5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S1:T1"/>
    <mergeCell ref="O4:P5"/>
    <mergeCell ref="F2:T2"/>
    <mergeCell ref="F1:Q1"/>
    <mergeCell ref="A23:B23"/>
    <mergeCell ref="A10:B10"/>
    <mergeCell ref="A11:B11"/>
    <mergeCell ref="A12:B12"/>
    <mergeCell ref="Q5:S5"/>
    <mergeCell ref="A7:B7"/>
    <mergeCell ref="K4:L5"/>
    <mergeCell ref="M4:N5"/>
  </mergeCells>
  <dataValidations xWindow="633" yWindow="398" count="9">
    <dataValidation type="decimal" allowBlank="1" showInputMessage="1" showErrorMessage="1" errorTitle="Invalid type" error="Cell value must be numeric" prompt="Duration (min) of sampling period " sqref="H7:H30">
      <formula1>-999999999</formula1>
      <formula2>99999999</formula2>
    </dataValidation>
    <dataValidation allowBlank="1" showInputMessage="1" showErrorMessage="1" errorTitle="Invalid type" error="Cell value must be numeric" prompt="Total mass (µg) captured in denuder sampling downdrafts" sqref="L7:L30"/>
    <dataValidation type="decimal" allowBlank="1" showInputMessage="1" showErrorMessage="1" errorTitle="Invalid type" error="Cell value must be numeric" prompt="Mean flow (L/min) over sampling period through denuder sampling downdrafts" sqref="N7:N30">
      <formula1>-99999999</formula1>
      <formula2>99999999</formula2>
    </dataValidation>
    <dataValidation allowBlank="1" showInputMessage="1" showErrorMessage="1" prompt="Fraction of time downdraft sampling valve activated" sqref="P7:P30"/>
    <dataValidation type="decimal" allowBlank="1" showInputMessage="1" showErrorMessage="1" errorTitle="Invalid type" error="Cell value must be numeric" prompt="Standard deviation of vertical wind speed (m/s) over sampling period" sqref="I7:I30">
      <formula1>-999999999</formula1>
      <formula2>99999999</formula2>
    </dataValidation>
    <dataValidation type="decimal" allowBlank="1" showInputMessage="1" showErrorMessage="1" errorTitle="Invalid type" error="Cell value must be numeric" prompt="Relaxation coefficient (dimensionless)" sqref="J7:J30">
      <formula1>-999999999</formula1>
      <formula2>99999999</formula2>
    </dataValidation>
    <dataValidation allowBlank="1" showInputMessage="1" showErrorMessage="1" errorTitle="Invalid type" error="Cell value must be numeric" prompt="Total mass (µg) captured in denuder sampling updrafts" sqref="K7:K30"/>
    <dataValidation type="decimal" allowBlank="1" showInputMessage="1" showErrorMessage="1" errorTitle="Invalid type" error="Cell value must be numeric" prompt="Mean flow (L/min) over sampling period through denuder sampling updrafts" sqref="M7:M30">
      <formula1>-99999999</formula1>
      <formula2>99999999</formula2>
    </dataValidation>
    <dataValidation allowBlank="1" showInputMessage="1" showErrorMessage="1" prompt="Fraction of time updraft sampling valve activated" sqref="O7:O30"/>
  </dataValidations>
  <pageMargins left="0.7" right="0.7" top="0.75" bottom="0.75" header="0.3" footer="0.3"/>
  <pageSetup scale="98" orientation="landscape" horizontalDpi="4294967294" verticalDpi="0" r:id="rId1"/>
  <headerFooter>
    <oddHeader>&amp;CREA Flux</oddHeader>
    <oddFooter>&amp;L&amp;F&amp;R&amp;P/&amp;N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Standard Curve</vt:lpstr>
      <vt:lpstr>Denuder Assay</vt:lpstr>
      <vt:lpstr>REA Flux</vt:lpstr>
      <vt:lpstr>maxDetectionLimit</vt:lpstr>
      <vt:lpstr>meanabs</vt:lpstr>
      <vt:lpstr>minDetectionLimit</vt:lpstr>
      <vt:lpstr>'REA Flux'!Print_Area</vt:lpstr>
      <vt:lpstr>'Denuder Assay'!Print_Titles</vt:lpstr>
      <vt:lpstr>stdconc</vt:lpstr>
    </vt:vector>
  </TitlesOfParts>
  <Company>WASHINGTON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pokeeffe</dc:creator>
  <cp:lastModifiedBy>pokeeffe</cp:lastModifiedBy>
  <cp:lastPrinted>2014-03-05T01:29:08Z</cp:lastPrinted>
  <dcterms:created xsi:type="dcterms:W3CDTF">2014-02-25T18:59:45Z</dcterms:created>
  <dcterms:modified xsi:type="dcterms:W3CDTF">2014-03-05T01:49:06Z</dcterms:modified>
</cp:coreProperties>
</file>