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showInkAnnotation="0" autoCompressPictures="0"/>
  <bookViews>
    <workbookView xWindow="8340" yWindow="0" windowWidth="16905" windowHeight="12330" tabRatio="551" firstSheet="4" activeTab="5"/>
  </bookViews>
  <sheets>
    <sheet name="Dry-Wet-Weight" sheetId="1" r:id="rId1"/>
    <sheet name="Info" sheetId="3" r:id="rId2"/>
    <sheet name="LD_C-N-%" sheetId="2" r:id="rId3"/>
    <sheet name="MMTN_C-N-%" sheetId="4" r:id="rId4"/>
    <sheet name="CFCT_C-N-%" sheetId="5" r:id="rId5"/>
    <sheet name="CFNT_C-N-%" sheetId="6" r:id="rId6"/>
    <sheet name="CFNT_summary" sheetId="7" r:id="rId7"/>
    <sheet name="LIND_summary" sheetId="8" r:id="rId8"/>
    <sheet name="MMTN_summary" sheetId="9" r:id="rId9"/>
    <sheet name="Sheet2" sheetId="10" r:id="rId10"/>
  </sheets>
  <calcPr calcId="125725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35" i="5"/>
  <c r="G34"/>
  <c r="G30"/>
  <c r="G31"/>
  <c r="G32"/>
  <c r="G29"/>
  <c r="I30" i="6"/>
  <c r="I36"/>
  <c r="I35"/>
  <c r="I38"/>
  <c r="F26" i="5"/>
  <c r="C32"/>
  <c r="C31"/>
  <c r="C30"/>
  <c r="C29"/>
  <c r="I39" i="6"/>
  <c r="I31"/>
  <c r="I32"/>
  <c r="I33"/>
  <c r="C36"/>
  <c r="E36"/>
  <c r="H82" i="2"/>
  <c r="H81"/>
  <c r="F35" i="6"/>
  <c r="E35"/>
  <c r="D76" i="2"/>
  <c r="B7" i="8"/>
  <c r="B4" i="7"/>
  <c r="H75" i="2"/>
  <c r="G75"/>
  <c r="F75"/>
  <c r="E77"/>
  <c r="E78"/>
  <c r="E79"/>
  <c r="E76"/>
  <c r="D77"/>
  <c r="D78"/>
  <c r="D79"/>
  <c r="B67"/>
  <c r="L43" i="7"/>
  <c r="L42"/>
  <c r="E13" i="3"/>
  <c r="E12"/>
  <c r="E11"/>
  <c r="G5" i="9"/>
  <c r="F5"/>
  <c r="E5"/>
  <c r="D5"/>
  <c r="T38"/>
  <c r="T40"/>
  <c r="T42"/>
  <c r="T36"/>
  <c r="S38"/>
  <c r="S42"/>
  <c r="S40"/>
  <c r="S36"/>
  <c r="C5"/>
  <c r="B5"/>
  <c r="R42"/>
  <c r="Q42"/>
  <c r="K42"/>
  <c r="R40"/>
  <c r="Q40"/>
  <c r="K40"/>
  <c r="K38"/>
  <c r="R36"/>
  <c r="Q36"/>
  <c r="K36"/>
  <c r="T26"/>
  <c r="S26"/>
  <c r="R26"/>
  <c r="Q26"/>
  <c r="T24"/>
  <c r="S24"/>
  <c r="R24"/>
  <c r="Q24"/>
  <c r="T22"/>
  <c r="S22"/>
  <c r="R22"/>
  <c r="Q22"/>
  <c r="T20"/>
  <c r="S20"/>
  <c r="R20"/>
  <c r="Q20"/>
  <c r="T17"/>
  <c r="S17"/>
  <c r="R17"/>
  <c r="Q17"/>
  <c r="T15"/>
  <c r="S15"/>
  <c r="R15"/>
  <c r="Q15"/>
  <c r="T13"/>
  <c r="S13"/>
  <c r="R13"/>
  <c r="Q13"/>
  <c r="T11"/>
  <c r="S11"/>
  <c r="R11"/>
  <c r="Q11"/>
  <c r="T8"/>
  <c r="S8"/>
  <c r="R8"/>
  <c r="Q8"/>
  <c r="T6"/>
  <c r="S6"/>
  <c r="R6"/>
  <c r="Q6"/>
  <c r="T4"/>
  <c r="S4"/>
  <c r="R4"/>
  <c r="Q4"/>
  <c r="T2"/>
  <c r="S2"/>
  <c r="R2"/>
  <c r="Q2"/>
  <c r="C42" i="4"/>
  <c r="C40"/>
  <c r="C38"/>
  <c r="C36"/>
  <c r="C77" i="2"/>
  <c r="C78"/>
  <c r="C79"/>
  <c r="C76"/>
  <c r="G7" i="8"/>
  <c r="G6"/>
  <c r="G5"/>
  <c r="G4"/>
  <c r="G3"/>
  <c r="G2"/>
  <c r="F7"/>
  <c r="F6"/>
  <c r="F5"/>
  <c r="F4"/>
  <c r="F3"/>
  <c r="F2"/>
  <c r="D5"/>
  <c r="D6"/>
  <c r="D7"/>
  <c r="E7"/>
  <c r="E6"/>
  <c r="E5"/>
  <c r="E4"/>
  <c r="E3"/>
  <c r="E2"/>
  <c r="D4"/>
  <c r="D3"/>
  <c r="D2"/>
  <c r="C7"/>
  <c r="C6"/>
  <c r="C5"/>
  <c r="C4"/>
  <c r="C3"/>
  <c r="C2"/>
  <c r="B6"/>
  <c r="B5"/>
  <c r="B4"/>
  <c r="B3"/>
  <c r="B2"/>
  <c r="L74"/>
  <c r="L73"/>
  <c r="L72"/>
  <c r="L71"/>
  <c r="L70"/>
  <c r="L69"/>
  <c r="L68"/>
  <c r="L67"/>
  <c r="Q62"/>
  <c r="P62"/>
  <c r="R62"/>
  <c r="M62"/>
  <c r="M60"/>
  <c r="Q58"/>
  <c r="P58"/>
  <c r="R58"/>
  <c r="M58"/>
  <c r="S58"/>
  <c r="Q56"/>
  <c r="P56"/>
  <c r="M56"/>
  <c r="R53"/>
  <c r="Q53"/>
  <c r="S53"/>
  <c r="P53"/>
  <c r="R51"/>
  <c r="Q51"/>
  <c r="S51"/>
  <c r="P51"/>
  <c r="Q49"/>
  <c r="S49"/>
  <c r="P49"/>
  <c r="R49"/>
  <c r="Q47"/>
  <c r="S47"/>
  <c r="P47"/>
  <c r="R47"/>
  <c r="R44"/>
  <c r="Q44"/>
  <c r="S44"/>
  <c r="P44"/>
  <c r="R42"/>
  <c r="Q42"/>
  <c r="S42"/>
  <c r="P42"/>
  <c r="Q40"/>
  <c r="S40"/>
  <c r="P40"/>
  <c r="R40"/>
  <c r="Q38"/>
  <c r="S38"/>
  <c r="P38"/>
  <c r="R38"/>
  <c r="R35"/>
  <c r="Q35"/>
  <c r="S35"/>
  <c r="P35"/>
  <c r="R33"/>
  <c r="Q33"/>
  <c r="S33"/>
  <c r="P33"/>
  <c r="Q31"/>
  <c r="S31"/>
  <c r="P31"/>
  <c r="R31"/>
  <c r="Q29"/>
  <c r="S29"/>
  <c r="P29"/>
  <c r="R29"/>
  <c r="R26"/>
  <c r="Q26"/>
  <c r="S26"/>
  <c r="P26"/>
  <c r="Q24"/>
  <c r="S24"/>
  <c r="P24"/>
  <c r="R24"/>
  <c r="Q22"/>
  <c r="S22"/>
  <c r="P22"/>
  <c r="R22"/>
  <c r="R20"/>
  <c r="Q20"/>
  <c r="S20"/>
  <c r="P20"/>
  <c r="R17"/>
  <c r="Q17"/>
  <c r="S17"/>
  <c r="P17"/>
  <c r="Q15"/>
  <c r="S15"/>
  <c r="P15"/>
  <c r="R15"/>
  <c r="Q13"/>
  <c r="S13"/>
  <c r="P13"/>
  <c r="R13"/>
  <c r="Q11"/>
  <c r="S11"/>
  <c r="P11"/>
  <c r="R11"/>
  <c r="Q8"/>
  <c r="S8"/>
  <c r="P8"/>
  <c r="R8"/>
  <c r="Q6"/>
  <c r="S6"/>
  <c r="P6"/>
  <c r="R6"/>
  <c r="Q4"/>
  <c r="S4"/>
  <c r="P4"/>
  <c r="R4"/>
  <c r="Q2"/>
  <c r="S2"/>
  <c r="P2"/>
  <c r="R2"/>
  <c r="C58" i="2"/>
  <c r="C60"/>
  <c r="C62"/>
  <c r="C56"/>
  <c r="B71"/>
  <c r="B72"/>
  <c r="B73"/>
  <c r="B74"/>
  <c r="B68"/>
  <c r="B69"/>
  <c r="B70"/>
  <c r="L58"/>
  <c r="L47"/>
  <c r="L38"/>
  <c r="L29"/>
  <c r="L20"/>
  <c r="L11"/>
  <c r="L2"/>
  <c r="G4" i="7"/>
  <c r="G3"/>
  <c r="F4"/>
  <c r="F3"/>
  <c r="G2"/>
  <c r="F2"/>
  <c r="E4"/>
  <c r="E3"/>
  <c r="E2"/>
  <c r="D4"/>
  <c r="D3"/>
  <c r="D2"/>
  <c r="C4"/>
  <c r="C3"/>
  <c r="C2"/>
  <c r="B3"/>
  <c r="B2"/>
  <c r="I22" i="6"/>
  <c r="I26"/>
  <c r="H15"/>
  <c r="H6"/>
  <c r="C33"/>
  <c r="C32"/>
  <c r="C31"/>
  <c r="C30"/>
  <c r="C35"/>
  <c r="L22" i="4"/>
  <c r="L24"/>
  <c r="L26"/>
  <c r="L20"/>
  <c r="L13"/>
  <c r="L15"/>
  <c r="L17"/>
  <c r="L11"/>
  <c r="L4"/>
  <c r="L6"/>
  <c r="L8"/>
  <c r="L2"/>
  <c r="K22"/>
  <c r="K24"/>
  <c r="K26"/>
  <c r="K20"/>
  <c r="K13"/>
  <c r="K15"/>
  <c r="K17"/>
  <c r="K11"/>
  <c r="K4"/>
  <c r="K6"/>
  <c r="K8"/>
  <c r="K2"/>
  <c r="G26" i="6"/>
  <c r="F26"/>
  <c r="H26"/>
  <c r="G24"/>
  <c r="I24"/>
  <c r="F24"/>
  <c r="H24"/>
  <c r="G22"/>
  <c r="F22"/>
  <c r="H22"/>
  <c r="G20"/>
  <c r="I20"/>
  <c r="F20"/>
  <c r="H20"/>
  <c r="G17"/>
  <c r="I17"/>
  <c r="F17"/>
  <c r="H17"/>
  <c r="G15"/>
  <c r="I15"/>
  <c r="F15"/>
  <c r="G13"/>
  <c r="I13"/>
  <c r="F13"/>
  <c r="H13"/>
  <c r="G11"/>
  <c r="I11"/>
  <c r="F11"/>
  <c r="H11"/>
  <c r="G8"/>
  <c r="I8"/>
  <c r="F8"/>
  <c r="H8"/>
  <c r="G6"/>
  <c r="I6"/>
  <c r="F6"/>
  <c r="G4"/>
  <c r="I4"/>
  <c r="F4"/>
  <c r="H4"/>
  <c r="G2"/>
  <c r="I2"/>
  <c r="F2"/>
  <c r="H2"/>
  <c r="G26" i="5"/>
  <c r="G24"/>
  <c r="F24"/>
  <c r="G22"/>
  <c r="F22"/>
  <c r="G20"/>
  <c r="F20"/>
  <c r="G17"/>
  <c r="F17"/>
  <c r="G15"/>
  <c r="F15"/>
  <c r="G13"/>
  <c r="F13"/>
  <c r="G11"/>
  <c r="F11"/>
  <c r="G8"/>
  <c r="F8"/>
  <c r="G6"/>
  <c r="F6"/>
  <c r="G4"/>
  <c r="F4"/>
  <c r="G2"/>
  <c r="F2"/>
  <c r="J62" i="2"/>
  <c r="I62"/>
  <c r="K62"/>
  <c r="J58"/>
  <c r="J56"/>
  <c r="I58"/>
  <c r="I56"/>
  <c r="J53"/>
  <c r="L53"/>
  <c r="I53"/>
  <c r="K53"/>
  <c r="J51"/>
  <c r="L51"/>
  <c r="I51"/>
  <c r="K51"/>
  <c r="J49"/>
  <c r="L49"/>
  <c r="I49"/>
  <c r="K49"/>
  <c r="J47"/>
  <c r="I47"/>
  <c r="K47"/>
  <c r="J44"/>
  <c r="L44"/>
  <c r="I44"/>
  <c r="K44"/>
  <c r="J42"/>
  <c r="L42"/>
  <c r="I42"/>
  <c r="K42"/>
  <c r="J40"/>
  <c r="L40"/>
  <c r="I40"/>
  <c r="K40"/>
  <c r="J38"/>
  <c r="I38"/>
  <c r="K38"/>
  <c r="J35"/>
  <c r="L35"/>
  <c r="I35"/>
  <c r="K35"/>
  <c r="J33"/>
  <c r="L33"/>
  <c r="I33"/>
  <c r="K33"/>
  <c r="J31"/>
  <c r="L31"/>
  <c r="I31"/>
  <c r="K31"/>
  <c r="J29"/>
  <c r="I29"/>
  <c r="K29"/>
  <c r="J26"/>
  <c r="L26"/>
  <c r="I26"/>
  <c r="K26"/>
  <c r="J24"/>
  <c r="L24"/>
  <c r="I24"/>
  <c r="K24"/>
  <c r="J22"/>
  <c r="L22"/>
  <c r="I22"/>
  <c r="K22"/>
  <c r="J20"/>
  <c r="I20"/>
  <c r="K20"/>
  <c r="J17"/>
  <c r="L17"/>
  <c r="I17"/>
  <c r="K17"/>
  <c r="J15"/>
  <c r="L15"/>
  <c r="I15"/>
  <c r="K15"/>
  <c r="J13"/>
  <c r="L13"/>
  <c r="I13"/>
  <c r="K13"/>
  <c r="J11"/>
  <c r="I11"/>
  <c r="K11"/>
  <c r="J8"/>
  <c r="L8"/>
  <c r="I8"/>
  <c r="K8"/>
  <c r="J6"/>
  <c r="L6"/>
  <c r="I6"/>
  <c r="K6"/>
  <c r="J4"/>
  <c r="L4"/>
  <c r="I4"/>
  <c r="K4"/>
  <c r="J2"/>
  <c r="I2"/>
  <c r="K2"/>
  <c r="J42" i="4"/>
  <c r="J40"/>
  <c r="I42"/>
  <c r="I40"/>
  <c r="J36"/>
  <c r="I36"/>
  <c r="J26"/>
  <c r="I26"/>
  <c r="J24"/>
  <c r="I24"/>
  <c r="J22"/>
  <c r="I22"/>
  <c r="J20"/>
  <c r="I20"/>
  <c r="J17"/>
  <c r="I17"/>
  <c r="J15"/>
  <c r="I15"/>
  <c r="J13"/>
  <c r="I13"/>
  <c r="J11"/>
  <c r="I11"/>
  <c r="J8"/>
  <c r="I8"/>
  <c r="J6"/>
  <c r="I6"/>
  <c r="J4"/>
  <c r="I4"/>
  <c r="J2"/>
  <c r="I2"/>
  <c r="J75" i="2"/>
  <c r="K75"/>
  <c r="D81"/>
  <c r="I75"/>
  <c r="L56"/>
  <c r="K58"/>
  <c r="K56"/>
  <c r="L62"/>
  <c r="S56" i="8"/>
  <c r="R56"/>
  <c r="S62"/>
</calcChain>
</file>

<file path=xl/sharedStrings.xml><?xml version="1.0" encoding="utf-8"?>
<sst xmlns="http://schemas.openxmlformats.org/spreadsheetml/2006/main" count="535" uniqueCount="279">
  <si>
    <t>0.1436</t>
  </si>
  <si>
    <t>FxBio_LD3b_080113</t>
  </si>
  <si>
    <t>0.1413</t>
  </si>
  <si>
    <t>FxBio_LD4a_080113</t>
  </si>
  <si>
    <t>0.1439</t>
  </si>
  <si>
    <t>FxBio_LD4b_080113</t>
  </si>
  <si>
    <t>0.1498</t>
  </si>
  <si>
    <t>FxBio_MMTN1a_071513</t>
  </si>
  <si>
    <t>0.1455</t>
  </si>
  <si>
    <t>FxBio_MMTN1b_071513</t>
  </si>
  <si>
    <t>0.1483</t>
  </si>
  <si>
    <t>FxBio_MMTN2a_071513</t>
  </si>
  <si>
    <t>FxBio_MMTN2b_071513</t>
  </si>
  <si>
    <t>FxBio_MMTN3a_071513</t>
  </si>
  <si>
    <t>0.1414</t>
  </si>
  <si>
    <t>FxBio_MMTN3b_071513</t>
  </si>
  <si>
    <t>0.1438</t>
  </si>
  <si>
    <t>FxBio_MMTN4a_071513</t>
  </si>
  <si>
    <t>FxBio_MMTN4b_071513</t>
  </si>
  <si>
    <t>0.1445</t>
  </si>
  <si>
    <t>FxBio_MMTN1a_072913</t>
  </si>
  <si>
    <t>FxBio_MMTN1b_072913</t>
  </si>
  <si>
    <t>0.1464</t>
  </si>
  <si>
    <t>FxBio_MMTN2a_072913</t>
  </si>
  <si>
    <t>FxBio_MMTN2b_072913</t>
  </si>
  <si>
    <t>0.1422</t>
  </si>
  <si>
    <t>FxBio_MMTN3a_072913</t>
  </si>
  <si>
    <t>FxBio_MMTN3b_072913</t>
  </si>
  <si>
    <t>FxBio_MMTN4a_072913</t>
  </si>
  <si>
    <t>FxBio_MMTN4b_072913</t>
  </si>
  <si>
    <t>FxBio_MMTN1a_080613</t>
  </si>
  <si>
    <t>0.1469</t>
  </si>
  <si>
    <t>FxBio_MMTN1b_080613</t>
  </si>
  <si>
    <t>FxBio_MMTN2a_080613</t>
  </si>
  <si>
    <t>0.1467</t>
  </si>
  <si>
    <t>FxBio_MMTN2b_080613</t>
  </si>
  <si>
    <t>0.143</t>
  </si>
  <si>
    <t>FxBio_MMTN3a_080613</t>
  </si>
  <si>
    <t>0.1496</t>
  </si>
  <si>
    <t>FxBio_LD1Aa_080113</t>
  </si>
  <si>
    <t>FxBio_LD1Ab_080113</t>
  </si>
  <si>
    <t>FxBio_LD2Aa_080113</t>
  </si>
  <si>
    <t>FxBio_LD2Ab_080113</t>
  </si>
  <si>
    <t>FxBio_LD4Aa_080113</t>
  </si>
  <si>
    <t>FxBio_LD4Ab_080113</t>
  </si>
  <si>
    <t>Sample lost</t>
  </si>
  <si>
    <t>Sample lost</t>
    <phoneticPr fontId="1" type="noConversion"/>
  </si>
  <si>
    <t>Sample lost</t>
    <phoneticPr fontId="1" type="noConversion"/>
  </si>
  <si>
    <t>FxBio_MMTN1Ba_080613</t>
  </si>
  <si>
    <t>FxBio_MMTN1Bb_080613</t>
  </si>
  <si>
    <t>FxBio_MMTN3Ba_080613</t>
  </si>
  <si>
    <t>FxBio_MMTN3Bb_080613</t>
  </si>
  <si>
    <t>FxBio_MMTN4Ba_080613</t>
  </si>
  <si>
    <t>FxBio_MMTN4Bb_080613</t>
  </si>
  <si>
    <t>0.1463</t>
  </si>
  <si>
    <t>FXBio_LD1b_051413</t>
  </si>
  <si>
    <t>FXBio_LD2a_051413</t>
  </si>
  <si>
    <t>0.148</t>
  </si>
  <si>
    <t>FXBio_LD2b_051413</t>
  </si>
  <si>
    <t>0.1448</t>
  </si>
  <si>
    <t>FXBio_LD3a_051413</t>
  </si>
  <si>
    <t>0.1423</t>
  </si>
  <si>
    <t>0.1456</t>
  </si>
  <si>
    <t>FXBio_LD4a_051413</t>
  </si>
  <si>
    <t>0.1441</t>
  </si>
  <si>
    <t>FXBio_LD4b_051413</t>
  </si>
  <si>
    <t>0.1431</t>
  </si>
  <si>
    <t>502-055-1032</t>
  </si>
  <si>
    <t>FxBio_LD1a_052813</t>
  </si>
  <si>
    <t>0.1551</t>
  </si>
  <si>
    <t>0.151</t>
  </si>
  <si>
    <t>FxBio_LD2a_052813</t>
  </si>
  <si>
    <t>0.1585</t>
  </si>
  <si>
    <t>FxBio_LD2b_052813</t>
  </si>
  <si>
    <t>0.1531</t>
  </si>
  <si>
    <t>FxBio_LD3a_052813</t>
  </si>
  <si>
    <t>0.1472</t>
  </si>
  <si>
    <t>FxBio_LD3b_052813</t>
  </si>
  <si>
    <t>0.1499</t>
  </si>
  <si>
    <t>FxBio_LD4a_052813</t>
  </si>
  <si>
    <t>0.1545</t>
  </si>
  <si>
    <t>FxBio_LD4b_052813</t>
  </si>
  <si>
    <t>0.1403</t>
  </si>
  <si>
    <t xml:space="preserve">AVG N% </t>
    <phoneticPr fontId="1" type="noConversion"/>
  </si>
  <si>
    <t>AVG C%</t>
    <phoneticPr fontId="1" type="noConversion"/>
  </si>
  <si>
    <t>good</t>
  </si>
  <si>
    <t>Site</t>
    <phoneticPr fontId="1" type="noConversion"/>
  </si>
  <si>
    <t>Lind</t>
    <phoneticPr fontId="1" type="noConversion"/>
  </si>
  <si>
    <t>Plant Stage</t>
    <phoneticPr fontId="1" type="noConversion"/>
  </si>
  <si>
    <t>Crop Planted</t>
    <phoneticPr fontId="1" type="noConversion"/>
  </si>
  <si>
    <t>Date Sampled</t>
    <phoneticPr fontId="1" type="noConversion"/>
  </si>
  <si>
    <t>46 cm</t>
    <phoneticPr fontId="1" type="noConversion"/>
  </si>
  <si>
    <t>-</t>
    <phoneticPr fontId="1" type="noConversion"/>
  </si>
  <si>
    <t>-</t>
    <phoneticPr fontId="1" type="noConversion"/>
  </si>
  <si>
    <t>Date Planted</t>
    <phoneticPr fontId="1" type="noConversion"/>
  </si>
  <si>
    <t>-</t>
    <phoneticPr fontId="1" type="noConversion"/>
  </si>
  <si>
    <t>FxBio_CF3b_071513</t>
  </si>
  <si>
    <t>FxBio_CF4a_071513</t>
  </si>
  <si>
    <t>FxBio_CF4b_071513</t>
  </si>
  <si>
    <t>FxBio_CL1a_073013</t>
  </si>
  <si>
    <t>FxBio_CL1b_073013</t>
  </si>
  <si>
    <t>FxBio_CL2a_073013</t>
  </si>
  <si>
    <t>FxBio_CL2b_073013</t>
  </si>
  <si>
    <t>FxBio_CL3a_073013</t>
  </si>
  <si>
    <t>FxBio_CL3b_073013</t>
  </si>
  <si>
    <t>FxBio_CL4a_073013</t>
  </si>
  <si>
    <t>FxBio_CL4b_073013</t>
  </si>
  <si>
    <t>FxBio_CF1a_073013</t>
  </si>
  <si>
    <t>FxBio_CF1b_073013</t>
  </si>
  <si>
    <t>FxBio_CF2a_073013</t>
  </si>
  <si>
    <t>FxBio_CF2b_073013</t>
  </si>
  <si>
    <t>FxBio_CF3a_073013</t>
  </si>
  <si>
    <t>FxBio_CF3b_073013</t>
  </si>
  <si>
    <t>FxBio_CF4a_073013</t>
  </si>
  <si>
    <t>FxBio_CF4b_073013</t>
  </si>
  <si>
    <t>FxBio_LD1a_061013</t>
  </si>
  <si>
    <t>FxBio_LD1b_061013</t>
  </si>
  <si>
    <t>FxBio_LD2a_061013</t>
  </si>
  <si>
    <t>FxBio_LD2b_061013</t>
  </si>
  <si>
    <t>FxBio_LD3a_061013</t>
  </si>
  <si>
    <t>FxBio_LD3b_061013</t>
  </si>
  <si>
    <t>FxBio_LD4a_061013</t>
  </si>
  <si>
    <t>FxBio_LD4b_061013</t>
  </si>
  <si>
    <t>FxBio_LD1a_062913</t>
  </si>
  <si>
    <t>FxBio_LD1b_062913</t>
  </si>
  <si>
    <t>FxBio_LD2a_062913</t>
  </si>
  <si>
    <t>0.1437</t>
  </si>
  <si>
    <t>FxBio_LD2b_062913</t>
  </si>
  <si>
    <t>0.1434</t>
  </si>
  <si>
    <t>FxBio_LD3a_062913</t>
  </si>
  <si>
    <t>FxBio_LD3b_062913</t>
  </si>
  <si>
    <t>0.1452</t>
  </si>
  <si>
    <t>FxBio_LD4a_062913</t>
  </si>
  <si>
    <t>0.1468</t>
  </si>
  <si>
    <t>FxBio_LD4b_062913</t>
  </si>
  <si>
    <t>0.1442</t>
  </si>
  <si>
    <t>FxBio_LD1a_072113</t>
    <phoneticPr fontId="1" type="noConversion"/>
  </si>
  <si>
    <t>FxBio_LD1a_080113</t>
  </si>
  <si>
    <t>0.1443</t>
  </si>
  <si>
    <t>FxBio_LD1b_080113</t>
  </si>
  <si>
    <t>0.1484</t>
  </si>
  <si>
    <t>FxBio_LD2a_080113</t>
  </si>
  <si>
    <t>0.1491</t>
  </si>
  <si>
    <t>FxBio_LD2b_080113</t>
  </si>
  <si>
    <t>0.1481</t>
  </si>
  <si>
    <t>FxBio_LD3a_080113</t>
  </si>
  <si>
    <t>66cm</t>
    <phoneticPr fontId="1" type="noConversion"/>
  </si>
  <si>
    <t>Club Wheat</t>
    <phoneticPr fontId="1" type="noConversion"/>
  </si>
  <si>
    <t>MMTN</t>
    <phoneticPr fontId="1" type="noConversion"/>
  </si>
  <si>
    <t>CFNT (Cook)</t>
    <phoneticPr fontId="1" type="noConversion"/>
  </si>
  <si>
    <t>CFCT (Clark)</t>
    <phoneticPr fontId="1" type="noConversion"/>
  </si>
  <si>
    <t>Garb</t>
    <phoneticPr fontId="1" type="noConversion"/>
  </si>
  <si>
    <t>0.1432</t>
  </si>
  <si>
    <t>FxBio_LD1b_072113</t>
  </si>
  <si>
    <t>0.145</t>
  </si>
  <si>
    <t>FxBio_LD2a_072113</t>
  </si>
  <si>
    <t>0.1424</t>
  </si>
  <si>
    <t>FxBio_LD2b_072113</t>
  </si>
  <si>
    <t>0.1444</t>
  </si>
  <si>
    <t>FxBio_LD3a_072113</t>
  </si>
  <si>
    <t>FxBio_LD3b_072113</t>
  </si>
  <si>
    <t>0.1458</t>
  </si>
  <si>
    <t>FxBio_LD4a_072113</t>
  </si>
  <si>
    <t>0.1435</t>
  </si>
  <si>
    <t>FxBio_LD4b_072113</t>
  </si>
  <si>
    <t>0.1462</t>
  </si>
  <si>
    <t>FxBio_CF1a_083013</t>
  </si>
  <si>
    <t>FxBio_CF1b_083013</t>
  </si>
  <si>
    <t>FxBio_CF2a_083013</t>
  </si>
  <si>
    <t>FxBio_CF2b_083013</t>
  </si>
  <si>
    <t>FxBio_CF3a_083013</t>
  </si>
  <si>
    <t>FxBio_CF3b_083013</t>
  </si>
  <si>
    <t>FxBio_CF4a_083013</t>
  </si>
  <si>
    <t>FxBio_CF4b_083013</t>
  </si>
  <si>
    <t>FxBio_CL1a_083013</t>
  </si>
  <si>
    <t>FxBio_CL1b_083013</t>
  </si>
  <si>
    <t>FxBio_CL2a_083013</t>
  </si>
  <si>
    <t>FxBio_CL2b_083013</t>
  </si>
  <si>
    <t>FxBio_CL3a_083013</t>
  </si>
  <si>
    <t>FxBio_CL3b_083013</t>
  </si>
  <si>
    <t>FxBio_CL4a_083013</t>
  </si>
  <si>
    <t>FxBio_CL4b_083013</t>
  </si>
  <si>
    <t>FxBio_MMTN3b_080613</t>
  </si>
  <si>
    <t>0.1425</t>
  </si>
  <si>
    <t>FxBio_MMTN4a_080613</t>
  </si>
  <si>
    <t>FxBio_MMTN4b_080613</t>
  </si>
  <si>
    <t>FxBio_CL1a_071513</t>
  </si>
  <si>
    <t>FxBio_CL1b_071513</t>
  </si>
  <si>
    <t>FxBio_CL2a_071513</t>
  </si>
  <si>
    <t>FxBio_CL2b_071513</t>
  </si>
  <si>
    <t>FxBio_CL3a_071513</t>
  </si>
  <si>
    <t>FxBio_CL3b_071513</t>
  </si>
  <si>
    <t>FxBio_CL4a_071513</t>
  </si>
  <si>
    <t>FxBio_CL4b_071513</t>
  </si>
  <si>
    <t>FxBio_CF1a_071513</t>
  </si>
  <si>
    <t>FxBio_CF1b_071513</t>
  </si>
  <si>
    <t>FxBio_CF2a_071513</t>
  </si>
  <si>
    <t>FxBio_CF2b_071513</t>
  </si>
  <si>
    <t>FxBio_CF3a_071513</t>
  </si>
  <si>
    <t>Wheat</t>
    <phoneticPr fontId="1" type="noConversion"/>
  </si>
  <si>
    <t>ID</t>
    <phoneticPr fontId="1" type="noConversion"/>
  </si>
  <si>
    <t>Wet Weight (g)</t>
    <phoneticPr fontId="1" type="noConversion"/>
  </si>
  <si>
    <t>Dry Weight (g)</t>
    <phoneticPr fontId="1" type="noConversion"/>
  </si>
  <si>
    <t>FxBio_LD1_052813</t>
    <phoneticPr fontId="1" type="noConversion"/>
  </si>
  <si>
    <t>FxBio_LD1b_052813</t>
  </si>
  <si>
    <t>FxBio_LD2_052813</t>
    <phoneticPr fontId="1" type="noConversion"/>
  </si>
  <si>
    <t>FxBio_LD3_052813</t>
    <phoneticPr fontId="1" type="noConversion"/>
  </si>
  <si>
    <t>FxBio_LD4_052813</t>
    <phoneticPr fontId="1" type="noConversion"/>
  </si>
  <si>
    <t>FxBio_LD1_051413</t>
    <phoneticPr fontId="1" type="noConversion"/>
  </si>
  <si>
    <t>FxBio_LD2_051413</t>
    <phoneticPr fontId="1" type="noConversion"/>
  </si>
  <si>
    <t>FxBio_LD3_051413</t>
    <phoneticPr fontId="1" type="noConversion"/>
  </si>
  <si>
    <t>FxBio_LD4_051413</t>
    <phoneticPr fontId="1" type="noConversion"/>
  </si>
  <si>
    <t>FxBio_LD1_061013</t>
    <phoneticPr fontId="1" type="noConversion"/>
  </si>
  <si>
    <t>FxBio_LD2_061013</t>
    <phoneticPr fontId="1" type="noConversion"/>
  </si>
  <si>
    <t>FxBio_LD3_061013</t>
    <phoneticPr fontId="1" type="noConversion"/>
  </si>
  <si>
    <t>FxBio_LD4_061013</t>
    <phoneticPr fontId="1" type="noConversion"/>
  </si>
  <si>
    <t>FxBio_LD1_062913</t>
    <phoneticPr fontId="1" type="noConversion"/>
  </si>
  <si>
    <t>FxBio_LD2_062913</t>
    <phoneticPr fontId="1" type="noConversion"/>
  </si>
  <si>
    <t>FxBio_LD3_062913</t>
    <phoneticPr fontId="1" type="noConversion"/>
  </si>
  <si>
    <t>FxBio_LD4_062913</t>
    <phoneticPr fontId="1" type="noConversion"/>
  </si>
  <si>
    <t>Project</t>
  </si>
  <si>
    <t>Position</t>
  </si>
  <si>
    <t>N%</t>
  </si>
  <si>
    <t>C%</t>
  </si>
  <si>
    <t>FXBio_LD1a_051413</t>
  </si>
  <si>
    <t>Sample Weight</t>
  </si>
  <si>
    <t>Wet weight</t>
  </si>
  <si>
    <t>Dry Weight</t>
  </si>
  <si>
    <t>Dry weight (g)</t>
  </si>
  <si>
    <t>Wet weight (g)</t>
  </si>
  <si>
    <t>SampleWeight</t>
  </si>
  <si>
    <t>Dry weight</t>
  </si>
  <si>
    <t>need from logbook</t>
  </si>
  <si>
    <t>Wet Weight</t>
  </si>
  <si>
    <t>N content (g/m2)</t>
  </si>
  <si>
    <t>C content (g/m2)</t>
  </si>
  <si>
    <t>grain weights:</t>
  </si>
  <si>
    <t>N cont (g/m2)</t>
  </si>
  <si>
    <t>C cont (g/m2)</t>
  </si>
  <si>
    <t xml:space="preserve">AVG N% </t>
  </si>
  <si>
    <t>AVG C%</t>
  </si>
  <si>
    <t>Date</t>
  </si>
  <si>
    <t>BM_weight_avg</t>
  </si>
  <si>
    <t>BM_weight_sd</t>
  </si>
  <si>
    <t>C_per_m_avg</t>
  </si>
  <si>
    <t>C_per_m_sd</t>
  </si>
  <si>
    <t>N_per_m_avg</t>
  </si>
  <si>
    <t>N_per_m_sd</t>
  </si>
  <si>
    <t>CF2_B_083013</t>
  </si>
  <si>
    <t>CF1_B_083013</t>
  </si>
  <si>
    <t>CF3_B_083013</t>
  </si>
  <si>
    <t>CF4_B_083013</t>
  </si>
  <si>
    <t>FXBio_LD3b_051413</t>
  </si>
  <si>
    <t>LD1A</t>
  </si>
  <si>
    <t>LD2A</t>
  </si>
  <si>
    <t>LD3A</t>
  </si>
  <si>
    <t>LD4A</t>
  </si>
  <si>
    <t>grain portion:</t>
  </si>
  <si>
    <t>minus bag (~19 g)</t>
  </si>
  <si>
    <t>dry weight</t>
  </si>
  <si>
    <t>C removed</t>
  </si>
  <si>
    <t>N removed</t>
  </si>
  <si>
    <t>BM_Avg</t>
  </si>
  <si>
    <t>BM_stdev</t>
  </si>
  <si>
    <t>C removed avg</t>
  </si>
  <si>
    <t>stdev</t>
  </si>
  <si>
    <t>N removed avg</t>
  </si>
  <si>
    <t>CFNT</t>
  </si>
  <si>
    <t>LIND</t>
  </si>
  <si>
    <t>MMTN</t>
  </si>
  <si>
    <t>Height of Sample (cm)</t>
  </si>
  <si>
    <t>FxBio_LD4A_080113</t>
  </si>
  <si>
    <t>FxBio_LD2A_080113</t>
  </si>
  <si>
    <t>FxBio_LD1A_080113</t>
  </si>
  <si>
    <t>FxBio_LD3A_080113</t>
  </si>
  <si>
    <t>clark 1b</t>
  </si>
  <si>
    <t>clark 2b</t>
  </si>
  <si>
    <t>clark 3b</t>
  </si>
  <si>
    <t>clark 4b</t>
  </si>
</sst>
</file>

<file path=xl/styles.xml><?xml version="1.0" encoding="utf-8"?>
<styleSheet xmlns="http://schemas.openxmlformats.org/spreadsheetml/2006/main">
  <fonts count="7">
    <font>
      <sz val="10"/>
      <name val="Verdana"/>
    </font>
    <font>
      <sz val="8"/>
      <name val="Verdana"/>
      <family val="2"/>
    </font>
    <font>
      <sz val="11"/>
      <color indexed="8"/>
      <name val="Calibri"/>
      <family val="2"/>
    </font>
    <font>
      <sz val="10"/>
      <color rgb="FFFF0000"/>
      <name val="Verdana"/>
      <family val="2"/>
    </font>
    <font>
      <sz val="10"/>
      <name val="Verdana"/>
      <family val="2"/>
    </font>
    <font>
      <sz val="10"/>
      <color theme="0" tint="-0.34998626667073579"/>
      <name val="Verdana"/>
      <family val="2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rgb="FFC0C0C0"/>
      </left>
      <right style="medium">
        <color rgb="FFC0C0C0"/>
      </right>
      <top/>
      <bottom/>
      <diagonal/>
    </border>
    <border>
      <left/>
      <right style="medium">
        <color rgb="FFC0C0C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/>
    <xf numFmtId="0" fontId="5" fillId="0" borderId="0" xfId="0" applyFont="1" applyAlignment="1">
      <alignment horizontal="center" vertical="center"/>
    </xf>
    <xf numFmtId="0" fontId="4" fillId="0" borderId="0" xfId="0" applyFont="1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0" fontId="6" fillId="0" borderId="3" xfId="0" applyFont="1" applyBorder="1" applyAlignment="1">
      <alignment horizontal="right" wrapText="1"/>
    </xf>
    <xf numFmtId="0" fontId="6" fillId="0" borderId="4" xfId="0" applyFont="1" applyBorder="1" applyAlignment="1">
      <alignment horizontal="right" wrapText="1"/>
    </xf>
    <xf numFmtId="0" fontId="0" fillId="0" borderId="5" xfId="0" applyBorder="1"/>
    <xf numFmtId="14" fontId="0" fillId="0" borderId="5" xfId="0" applyNumberFormat="1" applyBorder="1"/>
    <xf numFmtId="2" fontId="0" fillId="0" borderId="5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0" fontId="4" fillId="0" borderId="5" xfId="0" applyFont="1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published="0" enableFormatConditionsCalculation="0"/>
  <dimension ref="A1:F18"/>
  <sheetViews>
    <sheetView view="pageLayout" workbookViewId="0">
      <selection activeCell="E1" sqref="E1"/>
    </sheetView>
  </sheetViews>
  <sheetFormatPr defaultColWidth="11" defaultRowHeight="12.75"/>
  <cols>
    <col min="1" max="1" width="16.75" customWidth="1"/>
    <col min="2" max="2" width="12.625" customWidth="1"/>
    <col min="3" max="3" width="11.375" customWidth="1"/>
    <col min="4" max="4" width="11.25" customWidth="1"/>
    <col min="5" max="5" width="11.375" customWidth="1"/>
    <col min="6" max="6" width="10.875" customWidth="1"/>
  </cols>
  <sheetData>
    <row r="1" spans="1:6">
      <c r="A1" s="1" t="s">
        <v>200</v>
      </c>
      <c r="B1" s="1" t="s">
        <v>201</v>
      </c>
      <c r="C1" s="1" t="s">
        <v>202</v>
      </c>
      <c r="D1" s="7"/>
      <c r="E1" s="7"/>
      <c r="F1" s="1"/>
    </row>
    <row r="2" spans="1:6">
      <c r="A2" s="1" t="s">
        <v>208</v>
      </c>
      <c r="B2" s="1">
        <v>1067</v>
      </c>
      <c r="C2" s="1">
        <v>358</v>
      </c>
      <c r="D2" s="7"/>
      <c r="E2" s="9"/>
      <c r="F2" s="1"/>
    </row>
    <row r="3" spans="1:6">
      <c r="A3" s="1" t="s">
        <v>209</v>
      </c>
      <c r="B3" s="1">
        <v>1446</v>
      </c>
      <c r="C3" s="1">
        <v>511</v>
      </c>
      <c r="D3" s="7"/>
      <c r="E3" s="9"/>
      <c r="F3" s="1"/>
    </row>
    <row r="4" spans="1:6">
      <c r="A4" s="1" t="s">
        <v>210</v>
      </c>
      <c r="B4" s="1">
        <v>1323</v>
      </c>
      <c r="C4" s="1">
        <v>508</v>
      </c>
      <c r="D4" s="7"/>
      <c r="E4" s="9"/>
      <c r="F4" s="7"/>
    </row>
    <row r="5" spans="1:6">
      <c r="A5" s="2" t="s">
        <v>211</v>
      </c>
      <c r="B5" s="2">
        <v>1340</v>
      </c>
      <c r="C5" s="2">
        <v>421</v>
      </c>
      <c r="D5" s="7"/>
      <c r="E5" s="9"/>
      <c r="F5" s="7"/>
    </row>
    <row r="6" spans="1:6">
      <c r="A6" s="3" t="s">
        <v>203</v>
      </c>
      <c r="B6" s="3">
        <v>1631</v>
      </c>
      <c r="C6" s="3">
        <v>593</v>
      </c>
      <c r="D6" s="7"/>
      <c r="E6" s="7"/>
      <c r="F6" s="7"/>
    </row>
    <row r="7" spans="1:6">
      <c r="A7" s="1" t="s">
        <v>205</v>
      </c>
      <c r="B7" s="1">
        <v>1180</v>
      </c>
      <c r="C7" s="1">
        <v>393</v>
      </c>
      <c r="D7" s="7"/>
      <c r="E7" s="7"/>
      <c r="F7" s="7"/>
    </row>
    <row r="8" spans="1:6">
      <c r="A8" s="1" t="s">
        <v>206</v>
      </c>
      <c r="B8" s="1">
        <v>1179</v>
      </c>
      <c r="C8" s="1">
        <v>404</v>
      </c>
      <c r="D8" s="7"/>
      <c r="E8" s="7"/>
      <c r="F8" s="7"/>
    </row>
    <row r="9" spans="1:6">
      <c r="A9" s="2" t="s">
        <v>207</v>
      </c>
      <c r="B9" s="2">
        <v>857</v>
      </c>
      <c r="C9" s="2">
        <v>272</v>
      </c>
      <c r="D9" s="7"/>
      <c r="E9" s="7"/>
      <c r="F9" s="7"/>
    </row>
    <row r="10" spans="1:6">
      <c r="A10" s="1" t="s">
        <v>212</v>
      </c>
      <c r="B10" s="3">
        <v>1121</v>
      </c>
      <c r="C10" s="3">
        <v>662</v>
      </c>
      <c r="D10" s="7"/>
      <c r="E10" s="7"/>
      <c r="F10" s="7"/>
    </row>
    <row r="11" spans="1:6">
      <c r="A11" s="1" t="s">
        <v>213</v>
      </c>
      <c r="B11" s="4">
        <v>1167</v>
      </c>
      <c r="C11" s="4">
        <v>663</v>
      </c>
      <c r="D11" s="4"/>
      <c r="E11" s="7"/>
      <c r="F11" s="7"/>
    </row>
    <row r="12" spans="1:6">
      <c r="A12" s="1" t="s">
        <v>214</v>
      </c>
      <c r="B12" s="4">
        <v>869</v>
      </c>
      <c r="C12" s="4">
        <v>481</v>
      </c>
      <c r="D12" s="4"/>
      <c r="E12" s="7"/>
      <c r="F12" s="7"/>
    </row>
    <row r="13" spans="1:6">
      <c r="A13" s="2" t="s">
        <v>215</v>
      </c>
      <c r="B13" s="5">
        <v>883</v>
      </c>
      <c r="C13" s="5">
        <v>460</v>
      </c>
      <c r="D13" s="4"/>
      <c r="E13" s="7"/>
      <c r="F13" s="7"/>
    </row>
    <row r="14" spans="1:6">
      <c r="A14" s="3" t="s">
        <v>216</v>
      </c>
      <c r="B14" s="6">
        <v>701</v>
      </c>
      <c r="C14" s="3">
        <v>408</v>
      </c>
      <c r="D14" s="7"/>
      <c r="E14" s="7"/>
      <c r="F14" s="7"/>
    </row>
    <row r="15" spans="1:6">
      <c r="A15" s="1" t="s">
        <v>217</v>
      </c>
      <c r="B15" s="4">
        <v>743</v>
      </c>
      <c r="C15" s="1">
        <v>400</v>
      </c>
      <c r="D15" s="7"/>
      <c r="E15" s="7"/>
      <c r="F15" s="7"/>
    </row>
    <row r="16" spans="1:6">
      <c r="A16" s="1" t="s">
        <v>218</v>
      </c>
      <c r="B16" s="4">
        <v>893</v>
      </c>
      <c r="C16" s="1">
        <v>468</v>
      </c>
      <c r="D16" s="7"/>
      <c r="E16" s="7"/>
      <c r="F16" s="7"/>
    </row>
    <row r="17" spans="1:6">
      <c r="A17" s="1" t="s">
        <v>219</v>
      </c>
      <c r="B17" s="4">
        <v>943</v>
      </c>
      <c r="C17" s="1">
        <v>530</v>
      </c>
      <c r="D17" s="7"/>
      <c r="E17" s="7"/>
      <c r="F17" s="1"/>
    </row>
    <row r="18" spans="1:6">
      <c r="A18" s="1"/>
      <c r="B18" s="1"/>
      <c r="C18" s="1"/>
      <c r="D18" s="1"/>
      <c r="E18" s="1"/>
      <c r="F18" s="1"/>
    </row>
  </sheetData>
  <phoneticPr fontId="1" type="noConversion"/>
  <pageMargins left="0.75" right="0.75" top="1" bottom="1" header="0.5" footer="0.5"/>
  <pageSetup orientation="landscape" horizontalDpi="4294967292" verticalDpi="4294967292"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sheetPr published="0"/>
  <dimension ref="A1:H14"/>
  <sheetViews>
    <sheetView workbookViewId="0">
      <selection activeCell="C18" sqref="C18"/>
    </sheetView>
  </sheetViews>
  <sheetFormatPr defaultRowHeight="12.75"/>
  <cols>
    <col min="2" max="2" width="9.375" bestFit="1" customWidth="1"/>
    <col min="3" max="3" width="13.875" bestFit="1" customWidth="1"/>
    <col min="4" max="4" width="12.625" bestFit="1" customWidth="1"/>
    <col min="5" max="5" width="12" bestFit="1" customWidth="1"/>
    <col min="6" max="6" width="10.875" bestFit="1" customWidth="1"/>
    <col min="7" max="7" width="12" bestFit="1" customWidth="1"/>
    <col min="8" max="8" width="10.875" bestFit="1" customWidth="1"/>
  </cols>
  <sheetData>
    <row r="1" spans="1:8">
      <c r="A1" s="46" t="s">
        <v>267</v>
      </c>
      <c r="B1" s="34" t="s">
        <v>241</v>
      </c>
      <c r="C1" s="34" t="s">
        <v>242</v>
      </c>
      <c r="D1" s="34" t="s">
        <v>243</v>
      </c>
      <c r="E1" s="34" t="s">
        <v>244</v>
      </c>
      <c r="F1" s="34" t="s">
        <v>245</v>
      </c>
      <c r="G1" s="34" t="s">
        <v>246</v>
      </c>
      <c r="H1" s="34" t="s">
        <v>247</v>
      </c>
    </row>
    <row r="2" spans="1:8">
      <c r="A2" s="47"/>
      <c r="B2" s="35">
        <v>40008</v>
      </c>
      <c r="C2" s="34">
        <v>221.25</v>
      </c>
      <c r="D2" s="36">
        <v>55.36168952142507</v>
      </c>
      <c r="E2" s="36">
        <v>98.058875</v>
      </c>
      <c r="F2" s="36">
        <v>24.784379702974906</v>
      </c>
      <c r="G2" s="36">
        <v>4.029058375</v>
      </c>
      <c r="H2" s="36">
        <v>0.92218751746353667</v>
      </c>
    </row>
    <row r="3" spans="1:8">
      <c r="A3" s="47"/>
      <c r="B3" s="35">
        <v>40023</v>
      </c>
      <c r="C3" s="34">
        <v>298.5</v>
      </c>
      <c r="D3" s="36">
        <v>83.89477536374558</v>
      </c>
      <c r="E3" s="36">
        <v>136.9060125</v>
      </c>
      <c r="F3" s="36">
        <v>38.351041082011022</v>
      </c>
      <c r="G3" s="36">
        <v>5.9104797499999995</v>
      </c>
      <c r="H3" s="36">
        <v>1.4571663693256129</v>
      </c>
    </row>
    <row r="4" spans="1:8">
      <c r="A4" s="47"/>
      <c r="B4" s="35">
        <v>40054</v>
      </c>
      <c r="C4" s="34">
        <v>462.125</v>
      </c>
      <c r="D4" s="36">
        <v>141.64083097751157</v>
      </c>
      <c r="E4" s="36">
        <v>238.40492749999999</v>
      </c>
      <c r="F4" s="36">
        <v>62.888262965625778</v>
      </c>
      <c r="G4" s="36">
        <v>10.262385249999999</v>
      </c>
      <c r="H4" s="36">
        <v>2.0960869703911618</v>
      </c>
    </row>
    <row r="5" spans="1:8">
      <c r="A5" s="46" t="s">
        <v>268</v>
      </c>
      <c r="B5" s="35">
        <v>39946</v>
      </c>
      <c r="C5" s="36">
        <v>421.5</v>
      </c>
      <c r="D5" s="36">
        <v>57.680152565678952</v>
      </c>
      <c r="E5" s="36">
        <v>194.81037499999996</v>
      </c>
      <c r="F5" s="36">
        <v>26.693872463627155</v>
      </c>
      <c r="G5" s="36">
        <v>7.8602806249999997</v>
      </c>
      <c r="H5" s="36">
        <v>1.0613212850038523</v>
      </c>
    </row>
    <row r="6" spans="1:8">
      <c r="A6" s="47"/>
      <c r="B6" s="35">
        <v>39960</v>
      </c>
      <c r="C6" s="36">
        <v>415.5</v>
      </c>
      <c r="D6" s="36">
        <v>132.58582126305964</v>
      </c>
      <c r="E6" s="36">
        <v>189.54683875000003</v>
      </c>
      <c r="F6" s="36">
        <v>60.756187286635821</v>
      </c>
      <c r="G6" s="36">
        <v>6.8846771249999996</v>
      </c>
      <c r="H6" s="36">
        <v>1.8478408677469309</v>
      </c>
    </row>
    <row r="7" spans="1:8">
      <c r="A7" s="47"/>
      <c r="B7" s="35">
        <v>39973</v>
      </c>
      <c r="C7" s="36">
        <v>566.5</v>
      </c>
      <c r="D7" s="36">
        <v>111.18303227861105</v>
      </c>
      <c r="E7" s="36">
        <v>243.60262125000003</v>
      </c>
      <c r="F7" s="36">
        <v>47.795126380021919</v>
      </c>
      <c r="G7" s="36">
        <v>7.9262309999999996</v>
      </c>
      <c r="H7" s="36">
        <v>1.405196221364184</v>
      </c>
    </row>
    <row r="8" spans="1:8">
      <c r="A8" s="47"/>
      <c r="B8" s="35">
        <v>39992</v>
      </c>
      <c r="C8" s="36">
        <v>451.5</v>
      </c>
      <c r="D8" s="36">
        <v>60.49517887126764</v>
      </c>
      <c r="E8" s="36">
        <v>203.8701375</v>
      </c>
      <c r="F8" s="36">
        <v>28.334222194336448</v>
      </c>
      <c r="G8" s="36">
        <v>5.36121625</v>
      </c>
      <c r="H8" s="36">
        <v>0.67490941114611025</v>
      </c>
    </row>
    <row r="9" spans="1:8">
      <c r="A9" s="47"/>
      <c r="B9" s="35">
        <v>40014</v>
      </c>
      <c r="C9" s="36">
        <v>516.5</v>
      </c>
      <c r="D9" s="36">
        <v>51.726846672367984</v>
      </c>
      <c r="E9" s="36">
        <v>233.9973</v>
      </c>
      <c r="F9" s="36">
        <v>23.372673011921346</v>
      </c>
      <c r="G9" s="36">
        <v>6.9420000000000002</v>
      </c>
      <c r="H9" s="36">
        <v>0.78703388342857172</v>
      </c>
    </row>
    <row r="10" spans="1:8">
      <c r="A10" s="47"/>
      <c r="B10" s="35">
        <v>40025</v>
      </c>
      <c r="C10" s="36">
        <v>565.77976190476193</v>
      </c>
      <c r="D10" s="36">
        <v>51.197059772815422</v>
      </c>
      <c r="E10" s="36">
        <v>256.18918624999998</v>
      </c>
      <c r="F10" s="36">
        <v>16.849471063680429</v>
      </c>
      <c r="G10" s="36">
        <v>9.1822485</v>
      </c>
      <c r="H10" s="36">
        <v>0.74525389405905385</v>
      </c>
    </row>
    <row r="11" spans="1:8">
      <c r="A11" s="46" t="s">
        <v>269</v>
      </c>
      <c r="B11" s="35">
        <v>40008</v>
      </c>
      <c r="C11" s="36">
        <v>605.25</v>
      </c>
      <c r="D11" s="36">
        <v>72.793658148678489</v>
      </c>
      <c r="E11" s="36">
        <v>278.92748124999997</v>
      </c>
      <c r="F11" s="36">
        <v>33.979703291200451</v>
      </c>
      <c r="G11" s="36">
        <v>7.8215099999999991</v>
      </c>
      <c r="H11" s="36">
        <v>1.1671225692407685</v>
      </c>
    </row>
    <row r="12" spans="1:8">
      <c r="A12" s="47"/>
      <c r="B12" s="35">
        <v>40022</v>
      </c>
      <c r="C12" s="36">
        <v>774.5</v>
      </c>
      <c r="D12" s="36">
        <v>96.348326399579975</v>
      </c>
      <c r="E12" s="36">
        <v>346.06788999999998</v>
      </c>
      <c r="F12" s="36">
        <v>43.131643596780343</v>
      </c>
      <c r="G12" s="36">
        <v>9.349499625</v>
      </c>
      <c r="H12" s="36">
        <v>2.1828688677482617</v>
      </c>
    </row>
    <row r="13" spans="1:8">
      <c r="A13" s="47"/>
      <c r="B13" s="35">
        <v>40030</v>
      </c>
      <c r="C13" s="36">
        <v>826.75</v>
      </c>
      <c r="D13" s="36">
        <v>42.29558684622625</v>
      </c>
      <c r="E13" s="36">
        <v>372.65960374999997</v>
      </c>
      <c r="F13" s="36">
        <v>16.340608869466237</v>
      </c>
      <c r="G13" s="36">
        <v>9.5970280750000008</v>
      </c>
      <c r="H13" s="36">
        <v>1.9235031868394574</v>
      </c>
    </row>
    <row r="14" spans="1:8">
      <c r="A14" s="47"/>
      <c r="B14" s="35">
        <v>40030</v>
      </c>
      <c r="C14" s="36">
        <v>430.25</v>
      </c>
      <c r="D14" s="36">
        <v>41.112650121343428</v>
      </c>
      <c r="E14" s="36">
        <v>198.82100500000001</v>
      </c>
      <c r="F14" s="36">
        <v>20.502524717322796</v>
      </c>
      <c r="G14" s="36">
        <v>1.4305242250000001</v>
      </c>
      <c r="H14" s="36">
        <v>0.26420086051242825</v>
      </c>
    </row>
  </sheetData>
  <mergeCells count="3">
    <mergeCell ref="A1:A4"/>
    <mergeCell ref="A5:A10"/>
    <mergeCell ref="A11:A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published="0" enableFormatConditionsCalculation="0"/>
  <dimension ref="A1:F40"/>
  <sheetViews>
    <sheetView workbookViewId="0">
      <selection activeCell="E14" sqref="E14"/>
    </sheetView>
  </sheetViews>
  <sheetFormatPr defaultColWidth="11" defaultRowHeight="12.75"/>
  <cols>
    <col min="3" max="3" width="11.625" customWidth="1"/>
    <col min="4" max="4" width="14.125" customWidth="1"/>
    <col min="5" max="5" width="15" bestFit="1" customWidth="1"/>
  </cols>
  <sheetData>
    <row r="1" spans="1:6">
      <c r="A1" s="1" t="s">
        <v>86</v>
      </c>
      <c r="B1" s="1" t="s">
        <v>89</v>
      </c>
      <c r="C1" s="1" t="s">
        <v>94</v>
      </c>
      <c r="D1" s="1" t="s">
        <v>90</v>
      </c>
      <c r="E1" s="21" t="s">
        <v>270</v>
      </c>
      <c r="F1" s="1" t="s">
        <v>88</v>
      </c>
    </row>
    <row r="2" spans="1:6">
      <c r="A2" s="39" t="s">
        <v>87</v>
      </c>
      <c r="B2" s="39" t="s">
        <v>147</v>
      </c>
      <c r="C2" s="40">
        <v>39688</v>
      </c>
      <c r="D2" s="11">
        <v>39946</v>
      </c>
      <c r="E2" s="1" t="s">
        <v>91</v>
      </c>
      <c r="F2" s="1"/>
    </row>
    <row r="3" spans="1:6">
      <c r="A3" s="41"/>
      <c r="B3" s="41"/>
      <c r="C3" s="41"/>
      <c r="D3" s="11">
        <v>39960</v>
      </c>
      <c r="E3" s="1" t="s">
        <v>92</v>
      </c>
      <c r="F3" s="1"/>
    </row>
    <row r="4" spans="1:6">
      <c r="A4" s="41"/>
      <c r="B4" s="41"/>
      <c r="C4" s="41"/>
      <c r="D4" s="11">
        <v>39973</v>
      </c>
      <c r="E4" s="1" t="s">
        <v>93</v>
      </c>
      <c r="F4" s="1"/>
    </row>
    <row r="5" spans="1:6">
      <c r="A5" s="41"/>
      <c r="B5" s="41"/>
      <c r="C5" s="41"/>
      <c r="D5" s="12">
        <v>39992</v>
      </c>
      <c r="E5" s="1" t="s">
        <v>95</v>
      </c>
      <c r="F5" s="1"/>
    </row>
    <row r="6" spans="1:6">
      <c r="A6" s="41"/>
      <c r="B6" s="41"/>
      <c r="C6" s="41"/>
      <c r="D6" s="11">
        <v>40014</v>
      </c>
      <c r="E6" s="1" t="s">
        <v>146</v>
      </c>
      <c r="F6" s="1"/>
    </row>
    <row r="7" spans="1:6">
      <c r="A7" s="41"/>
      <c r="B7" s="41"/>
      <c r="C7" s="41"/>
    </row>
    <row r="8" spans="1:6">
      <c r="A8" s="41"/>
      <c r="B8" s="41"/>
      <c r="C8" s="41"/>
    </row>
    <row r="9" spans="1:6">
      <c r="A9" s="41"/>
      <c r="B9" s="41"/>
      <c r="C9" s="41"/>
    </row>
    <row r="10" spans="1:6">
      <c r="A10" s="41"/>
      <c r="B10" s="41"/>
      <c r="C10" s="41"/>
    </row>
    <row r="11" spans="1:6">
      <c r="A11" s="39" t="s">
        <v>148</v>
      </c>
      <c r="B11" s="39" t="s">
        <v>199</v>
      </c>
      <c r="D11" s="10">
        <v>40008</v>
      </c>
      <c r="E11">
        <f>AVERAGE(34,33,29,31,32)*2.54</f>
        <v>80.772000000000006</v>
      </c>
    </row>
    <row r="12" spans="1:6">
      <c r="A12" s="39"/>
      <c r="B12" s="39"/>
      <c r="D12" s="10">
        <v>40022</v>
      </c>
      <c r="E12">
        <f>AVERAGE(31,33,31,32,33,34,31,32)*2.54</f>
        <v>81.597499999999997</v>
      </c>
    </row>
    <row r="13" spans="1:6">
      <c r="A13" s="39"/>
      <c r="B13" s="39"/>
      <c r="D13" s="10">
        <v>40030</v>
      </c>
      <c r="E13">
        <f>AVERAGE(34,30,33,35)*2.54</f>
        <v>83.820000000000007</v>
      </c>
    </row>
    <row r="14" spans="1:6">
      <c r="A14" s="39"/>
      <c r="B14" s="39"/>
      <c r="D14" s="10">
        <v>40044</v>
      </c>
      <c r="E14">
        <v>10</v>
      </c>
    </row>
    <row r="15" spans="1:6">
      <c r="A15" s="39"/>
      <c r="B15" s="39"/>
    </row>
    <row r="16" spans="1:6">
      <c r="A16" s="39"/>
      <c r="B16" s="39"/>
    </row>
    <row r="17" spans="1:4">
      <c r="A17" s="39"/>
      <c r="B17" s="39"/>
    </row>
    <row r="18" spans="1:4">
      <c r="A18" s="39"/>
      <c r="B18" s="39"/>
    </row>
    <row r="19" spans="1:4">
      <c r="A19" s="39"/>
      <c r="B19" s="39"/>
    </row>
    <row r="20" spans="1:4">
      <c r="A20" s="39" t="s">
        <v>149</v>
      </c>
      <c r="B20" s="39" t="s">
        <v>151</v>
      </c>
      <c r="D20" s="10">
        <v>40008</v>
      </c>
    </row>
    <row r="21" spans="1:4">
      <c r="A21" s="39"/>
      <c r="B21" s="39"/>
    </row>
    <row r="22" spans="1:4">
      <c r="A22" s="39"/>
      <c r="B22" s="39"/>
    </row>
    <row r="23" spans="1:4">
      <c r="A23" s="39"/>
      <c r="B23" s="39"/>
    </row>
    <row r="24" spans="1:4">
      <c r="A24" s="39"/>
      <c r="B24" s="39"/>
    </row>
    <row r="25" spans="1:4">
      <c r="A25" s="39"/>
      <c r="B25" s="39"/>
    </row>
    <row r="26" spans="1:4">
      <c r="A26" s="39"/>
      <c r="B26" s="39"/>
    </row>
    <row r="27" spans="1:4">
      <c r="A27" s="39"/>
      <c r="B27" s="39"/>
    </row>
    <row r="28" spans="1:4">
      <c r="A28" s="39"/>
      <c r="B28" s="39"/>
    </row>
    <row r="29" spans="1:4">
      <c r="A29" s="39"/>
      <c r="B29" s="39"/>
    </row>
    <row r="30" spans="1:4">
      <c r="A30" s="39"/>
      <c r="B30" s="39"/>
    </row>
    <row r="31" spans="1:4">
      <c r="A31" s="39" t="s">
        <v>150</v>
      </c>
      <c r="B31" s="39" t="s">
        <v>151</v>
      </c>
      <c r="D31" s="10">
        <v>40008</v>
      </c>
    </row>
    <row r="32" spans="1:4">
      <c r="A32" s="39"/>
      <c r="B32" s="39"/>
    </row>
    <row r="33" spans="1:2">
      <c r="A33" s="39"/>
      <c r="B33" s="39"/>
    </row>
    <row r="34" spans="1:2">
      <c r="A34" s="39"/>
      <c r="B34" s="39"/>
    </row>
    <row r="35" spans="1:2">
      <c r="A35" s="39"/>
      <c r="B35" s="39"/>
    </row>
    <row r="36" spans="1:2">
      <c r="A36" s="39"/>
      <c r="B36" s="39"/>
    </row>
    <row r="37" spans="1:2">
      <c r="A37" s="39"/>
      <c r="B37" s="39"/>
    </row>
    <row r="38" spans="1:2">
      <c r="A38" s="39"/>
      <c r="B38" s="39"/>
    </row>
    <row r="39" spans="1:2">
      <c r="A39" s="39"/>
      <c r="B39" s="39"/>
    </row>
    <row r="40" spans="1:2">
      <c r="A40" s="39"/>
      <c r="B40" s="39"/>
    </row>
  </sheetData>
  <mergeCells count="9">
    <mergeCell ref="A31:A40"/>
    <mergeCell ref="B11:B19"/>
    <mergeCell ref="B20:B30"/>
    <mergeCell ref="B31:B40"/>
    <mergeCell ref="C2:C10"/>
    <mergeCell ref="A2:A10"/>
    <mergeCell ref="B2:B10"/>
    <mergeCell ref="A11:A19"/>
    <mergeCell ref="A20:A30"/>
  </mergeCells>
  <phoneticPr fontId="1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 published="0" enableFormatConditionsCalculation="0"/>
  <dimension ref="A1:L86"/>
  <sheetViews>
    <sheetView topLeftCell="D55" workbookViewId="0">
      <selection activeCell="H83" sqref="H83"/>
    </sheetView>
  </sheetViews>
  <sheetFormatPr defaultColWidth="11" defaultRowHeight="12.75"/>
  <cols>
    <col min="1" max="3" width="17.375" customWidth="1"/>
  </cols>
  <sheetData>
    <row r="1" spans="1:12">
      <c r="A1" s="1" t="s">
        <v>220</v>
      </c>
      <c r="B1" s="1" t="s">
        <v>226</v>
      </c>
      <c r="C1" s="1" t="s">
        <v>231</v>
      </c>
      <c r="D1" s="1" t="s">
        <v>230</v>
      </c>
      <c r="E1" s="1" t="s">
        <v>221</v>
      </c>
      <c r="F1" s="1"/>
      <c r="G1" s="1" t="s">
        <v>222</v>
      </c>
      <c r="H1" s="1" t="s">
        <v>223</v>
      </c>
      <c r="I1" s="1" t="s">
        <v>83</v>
      </c>
      <c r="J1" s="1" t="s">
        <v>84</v>
      </c>
      <c r="K1" s="29" t="s">
        <v>234</v>
      </c>
      <c r="L1" s="29" t="s">
        <v>235</v>
      </c>
    </row>
    <row r="2" spans="1:12">
      <c r="A2" s="1" t="s">
        <v>224</v>
      </c>
      <c r="B2" s="43">
        <v>1067</v>
      </c>
      <c r="C2" s="43">
        <v>341</v>
      </c>
      <c r="D2" s="1" t="s">
        <v>54</v>
      </c>
      <c r="E2" s="1">
        <v>1</v>
      </c>
      <c r="F2" s="1"/>
      <c r="G2" s="1">
        <v>1.8105</v>
      </c>
      <c r="H2" s="1">
        <v>46.097999999999999</v>
      </c>
      <c r="I2" s="39">
        <f>(G2+G3)/2</f>
        <v>1.8936500000000001</v>
      </c>
      <c r="J2" s="39">
        <f>(H2+H3)/2</f>
        <v>46.156500000000001</v>
      </c>
      <c r="K2" s="43">
        <f>I2*C2/100</f>
        <v>6.4573464999999999</v>
      </c>
      <c r="L2" s="43">
        <f>J2*C2/100</f>
        <v>157.393665</v>
      </c>
    </row>
    <row r="3" spans="1:12">
      <c r="A3" s="1" t="s">
        <v>55</v>
      </c>
      <c r="B3" s="43"/>
      <c r="C3" s="43"/>
      <c r="D3" s="1" t="s">
        <v>54</v>
      </c>
      <c r="E3" s="1">
        <v>2</v>
      </c>
      <c r="F3" s="1"/>
      <c r="G3" s="1">
        <v>1.9767999999999999</v>
      </c>
      <c r="H3" s="1">
        <v>46.215000000000003</v>
      </c>
      <c r="I3" s="39"/>
      <c r="J3" s="39"/>
      <c r="K3" s="43"/>
      <c r="L3" s="43"/>
    </row>
    <row r="4" spans="1:12">
      <c r="A4" s="1" t="s">
        <v>56</v>
      </c>
      <c r="B4" s="43">
        <v>1446</v>
      </c>
      <c r="C4" s="43">
        <v>458</v>
      </c>
      <c r="D4" s="1" t="s">
        <v>57</v>
      </c>
      <c r="E4" s="1">
        <v>3</v>
      </c>
      <c r="F4" s="1"/>
      <c r="G4" s="1">
        <v>1.7168000000000001</v>
      </c>
      <c r="H4" s="1">
        <v>46.231999999999999</v>
      </c>
      <c r="I4" s="39">
        <f>(G4+G5)/2</f>
        <v>1.6730499999999999</v>
      </c>
      <c r="J4" s="39">
        <f t="shared" ref="J4" si="0">(H4+H5)/2</f>
        <v>46.073</v>
      </c>
      <c r="K4" s="43">
        <f t="shared" ref="K4" si="1">I4*C4/100</f>
        <v>7.6625689999999995</v>
      </c>
      <c r="L4" s="43">
        <f t="shared" ref="L4" si="2">J4*C4/100</f>
        <v>211.01434</v>
      </c>
    </row>
    <row r="5" spans="1:12">
      <c r="A5" s="1" t="s">
        <v>58</v>
      </c>
      <c r="B5" s="43"/>
      <c r="C5" s="43"/>
      <c r="D5" s="1" t="s">
        <v>59</v>
      </c>
      <c r="E5" s="1">
        <v>4</v>
      </c>
      <c r="F5" s="1"/>
      <c r="G5" s="1">
        <v>1.6293</v>
      </c>
      <c r="H5" s="1">
        <v>45.914000000000001</v>
      </c>
      <c r="I5" s="39"/>
      <c r="J5" s="39"/>
      <c r="K5" s="43"/>
      <c r="L5" s="43"/>
    </row>
    <row r="6" spans="1:12">
      <c r="A6" s="1" t="s">
        <v>60</v>
      </c>
      <c r="B6" s="43">
        <v>1323</v>
      </c>
      <c r="C6" s="43">
        <v>468</v>
      </c>
      <c r="D6" s="1" t="s">
        <v>61</v>
      </c>
      <c r="E6" s="1">
        <v>5</v>
      </c>
      <c r="F6" s="1"/>
      <c r="G6" s="1">
        <v>1.954</v>
      </c>
      <c r="H6" s="1">
        <v>46.601999999999997</v>
      </c>
      <c r="I6" s="39">
        <f t="shared" ref="I6:J6" si="3">(G6+G7)/2</f>
        <v>1.8961000000000001</v>
      </c>
      <c r="J6" s="39">
        <f t="shared" si="3"/>
        <v>46.281999999999996</v>
      </c>
      <c r="K6" s="43">
        <f t="shared" ref="K6" si="4">I6*C6/100</f>
        <v>8.8737480000000009</v>
      </c>
      <c r="L6" s="43">
        <f t="shared" ref="L6" si="5">J6*C6/100</f>
        <v>216.59975999999997</v>
      </c>
    </row>
    <row r="7" spans="1:12">
      <c r="A7" s="21" t="s">
        <v>252</v>
      </c>
      <c r="B7" s="43"/>
      <c r="C7" s="43"/>
      <c r="D7" s="1" t="s">
        <v>62</v>
      </c>
      <c r="E7" s="1">
        <v>6</v>
      </c>
      <c r="F7" s="1"/>
      <c r="G7" s="1">
        <v>1.8382000000000001</v>
      </c>
      <c r="H7" s="1">
        <v>45.962000000000003</v>
      </c>
      <c r="I7" s="39"/>
      <c r="J7" s="39"/>
      <c r="K7" s="43"/>
      <c r="L7" s="43"/>
    </row>
    <row r="8" spans="1:12">
      <c r="A8" s="1" t="s">
        <v>63</v>
      </c>
      <c r="B8" s="43">
        <v>1340</v>
      </c>
      <c r="C8" s="43">
        <v>419</v>
      </c>
      <c r="D8" s="1" t="s">
        <v>64</v>
      </c>
      <c r="E8" s="1">
        <v>7</v>
      </c>
      <c r="F8" s="1"/>
      <c r="G8" s="1">
        <v>1.9982</v>
      </c>
      <c r="H8" s="1">
        <v>46.405999999999999</v>
      </c>
      <c r="I8" s="39">
        <f t="shared" ref="I8:J8" si="6">(G8+G9)/2</f>
        <v>2.0160999999999998</v>
      </c>
      <c r="J8" s="39">
        <f t="shared" si="6"/>
        <v>46.356499999999997</v>
      </c>
      <c r="K8" s="43">
        <f t="shared" ref="K8:K17" si="7">I8*C8/100</f>
        <v>8.4474589999999985</v>
      </c>
      <c r="L8" s="43">
        <f t="shared" ref="L8:L17" si="8">J8*C8/100</f>
        <v>194.23373499999997</v>
      </c>
    </row>
    <row r="9" spans="1:12">
      <c r="A9" s="1" t="s">
        <v>65</v>
      </c>
      <c r="B9" s="43"/>
      <c r="C9" s="43"/>
      <c r="D9" s="1" t="s">
        <v>66</v>
      </c>
      <c r="E9" s="1">
        <v>8</v>
      </c>
      <c r="F9" s="1"/>
      <c r="G9" s="1">
        <v>2.0339999999999998</v>
      </c>
      <c r="H9" s="1">
        <v>46.307000000000002</v>
      </c>
      <c r="I9" s="39"/>
      <c r="J9" s="39"/>
      <c r="K9" s="43"/>
      <c r="L9" s="43"/>
    </row>
    <row r="10" spans="1:12">
      <c r="A10" s="1" t="s">
        <v>67</v>
      </c>
      <c r="B10" s="1"/>
      <c r="C10" s="1"/>
      <c r="D10" s="1">
        <v>0.15040000000000001</v>
      </c>
      <c r="E10" s="1">
        <v>9</v>
      </c>
      <c r="F10" s="1"/>
      <c r="G10" s="1">
        <v>2.2688000000000001</v>
      </c>
      <c r="H10" s="1">
        <v>50.679000000000002</v>
      </c>
      <c r="I10" s="1" t="s">
        <v>85</v>
      </c>
      <c r="J10" s="1"/>
    </row>
    <row r="11" spans="1:12">
      <c r="A11" s="1" t="s">
        <v>68</v>
      </c>
      <c r="B11" s="43">
        <v>1631</v>
      </c>
      <c r="C11" s="43">
        <v>593</v>
      </c>
      <c r="D11" s="1" t="s">
        <v>69</v>
      </c>
      <c r="E11" s="1">
        <v>1</v>
      </c>
      <c r="F11" s="1"/>
      <c r="G11" s="1">
        <v>1.5624</v>
      </c>
      <c r="H11" s="1">
        <v>45.566000000000003</v>
      </c>
      <c r="I11" s="39">
        <f>(G11+G12)/2</f>
        <v>1.58365</v>
      </c>
      <c r="J11" s="39">
        <f>(H11+H12)/2</f>
        <v>45.798500000000004</v>
      </c>
      <c r="K11" s="43">
        <f t="shared" si="7"/>
        <v>9.3910444999999996</v>
      </c>
      <c r="L11" s="43">
        <f t="shared" si="8"/>
        <v>271.58510500000006</v>
      </c>
    </row>
    <row r="12" spans="1:12">
      <c r="A12" s="1" t="s">
        <v>204</v>
      </c>
      <c r="B12" s="43"/>
      <c r="C12" s="43"/>
      <c r="D12" s="1" t="s">
        <v>70</v>
      </c>
      <c r="E12" s="1">
        <v>2</v>
      </c>
      <c r="F12" s="1"/>
      <c r="G12" s="1">
        <v>1.6049</v>
      </c>
      <c r="H12" s="1">
        <v>46.030999999999999</v>
      </c>
      <c r="I12" s="39"/>
      <c r="J12" s="39"/>
      <c r="K12" s="43"/>
      <c r="L12" s="43"/>
    </row>
    <row r="13" spans="1:12">
      <c r="A13" s="1" t="s">
        <v>71</v>
      </c>
      <c r="B13" s="43">
        <v>1180</v>
      </c>
      <c r="C13" s="43">
        <v>393</v>
      </c>
      <c r="D13" s="1" t="s">
        <v>72</v>
      </c>
      <c r="E13" s="1">
        <v>3</v>
      </c>
      <c r="F13" s="1"/>
      <c r="G13" s="1">
        <v>1.6189</v>
      </c>
      <c r="H13" s="1">
        <v>45.527999999999999</v>
      </c>
      <c r="I13" s="39">
        <f>(G13+G14)/2</f>
        <v>1.5891999999999999</v>
      </c>
      <c r="J13" s="39">
        <f t="shared" ref="J13" si="9">(H13+H14)/2</f>
        <v>45.524999999999999</v>
      </c>
      <c r="K13" s="43">
        <f t="shared" si="7"/>
        <v>6.2455560000000006</v>
      </c>
      <c r="L13" s="43">
        <f t="shared" si="8"/>
        <v>178.91325000000001</v>
      </c>
    </row>
    <row r="14" spans="1:12">
      <c r="A14" s="1" t="s">
        <v>73</v>
      </c>
      <c r="B14" s="43"/>
      <c r="C14" s="43"/>
      <c r="D14" s="1" t="s">
        <v>74</v>
      </c>
      <c r="E14" s="1">
        <v>4</v>
      </c>
      <c r="F14" s="1"/>
      <c r="G14" s="1">
        <v>1.5595000000000001</v>
      </c>
      <c r="H14" s="1">
        <v>45.521999999999998</v>
      </c>
      <c r="I14" s="39"/>
      <c r="J14" s="39"/>
      <c r="K14" s="43"/>
      <c r="L14" s="43"/>
    </row>
    <row r="15" spans="1:12">
      <c r="A15" s="1" t="s">
        <v>75</v>
      </c>
      <c r="B15" s="43">
        <v>1179</v>
      </c>
      <c r="C15" s="43">
        <v>404</v>
      </c>
      <c r="D15" s="1" t="s">
        <v>76</v>
      </c>
      <c r="E15" s="1">
        <v>5</v>
      </c>
      <c r="F15" s="1"/>
      <c r="G15" s="1">
        <v>1.6899</v>
      </c>
      <c r="H15" s="1">
        <v>45.243000000000002</v>
      </c>
      <c r="I15" s="39">
        <f t="shared" ref="I15:J15" si="10">(G15+G16)/2</f>
        <v>1.7084999999999999</v>
      </c>
      <c r="J15" s="39">
        <f t="shared" si="10"/>
        <v>45.257000000000005</v>
      </c>
      <c r="K15" s="43">
        <f t="shared" si="7"/>
        <v>6.9023399999999988</v>
      </c>
      <c r="L15" s="43">
        <f t="shared" si="8"/>
        <v>182.83828000000003</v>
      </c>
    </row>
    <row r="16" spans="1:12">
      <c r="A16" s="1" t="s">
        <v>77</v>
      </c>
      <c r="B16" s="43"/>
      <c r="C16" s="43"/>
      <c r="D16" s="1" t="s">
        <v>78</v>
      </c>
      <c r="E16" s="1">
        <v>6</v>
      </c>
      <c r="F16" s="1"/>
      <c r="G16" s="1">
        <v>1.7271000000000001</v>
      </c>
      <c r="H16" s="1">
        <v>45.271000000000001</v>
      </c>
      <c r="I16" s="39"/>
      <c r="J16" s="39"/>
      <c r="K16" s="43"/>
      <c r="L16" s="43"/>
    </row>
    <row r="17" spans="1:12">
      <c r="A17" s="1" t="s">
        <v>79</v>
      </c>
      <c r="B17" s="43">
        <v>857</v>
      </c>
      <c r="C17" s="43">
        <v>272</v>
      </c>
      <c r="D17" s="1" t="s">
        <v>80</v>
      </c>
      <c r="E17" s="1">
        <v>7</v>
      </c>
      <c r="F17" s="1"/>
      <c r="G17" s="1">
        <v>1.8252999999999999</v>
      </c>
      <c r="H17" s="1">
        <v>45.651000000000003</v>
      </c>
      <c r="I17" s="39">
        <f t="shared" ref="I17:J17" si="11">(G17+G18)/2</f>
        <v>1.83815</v>
      </c>
      <c r="J17" s="39">
        <f t="shared" si="11"/>
        <v>45.901000000000003</v>
      </c>
      <c r="K17" s="43">
        <f t="shared" si="7"/>
        <v>4.9997679999999995</v>
      </c>
      <c r="L17" s="43">
        <f t="shared" si="8"/>
        <v>124.85072</v>
      </c>
    </row>
    <row r="18" spans="1:12">
      <c r="A18" s="1" t="s">
        <v>81</v>
      </c>
      <c r="B18" s="43"/>
      <c r="C18" s="43"/>
      <c r="D18" s="1" t="s">
        <v>82</v>
      </c>
      <c r="E18" s="1">
        <v>8</v>
      </c>
      <c r="F18" s="1"/>
      <c r="G18" s="1">
        <v>1.851</v>
      </c>
      <c r="H18" s="1">
        <v>46.151000000000003</v>
      </c>
      <c r="I18" s="39"/>
      <c r="J18" s="39"/>
      <c r="K18" s="43"/>
      <c r="L18" s="43"/>
    </row>
    <row r="19" spans="1:12" ht="15">
      <c r="A19" s="8" t="s">
        <v>67</v>
      </c>
      <c r="B19" s="8"/>
      <c r="C19" s="8"/>
      <c r="D19" s="8">
        <v>0.1502</v>
      </c>
      <c r="E19" s="8">
        <v>9</v>
      </c>
      <c r="F19" s="8"/>
      <c r="G19" s="8">
        <v>2.2772000000000001</v>
      </c>
      <c r="H19" s="8">
        <v>50.292000000000002</v>
      </c>
      <c r="I19" s="8" t="s">
        <v>85</v>
      </c>
      <c r="J19" s="8"/>
    </row>
    <row r="20" spans="1:12" ht="15">
      <c r="A20" s="8" t="s">
        <v>115</v>
      </c>
      <c r="B20" s="42">
        <v>1121</v>
      </c>
      <c r="C20" s="42">
        <v>662</v>
      </c>
      <c r="D20" s="8">
        <v>0.1459</v>
      </c>
      <c r="E20" s="8">
        <v>1</v>
      </c>
      <c r="F20" s="8"/>
      <c r="G20" s="8">
        <v>1.3588</v>
      </c>
      <c r="H20" s="8">
        <v>42.325000000000003</v>
      </c>
      <c r="I20" s="39">
        <f>(G20+G21)/2</f>
        <v>1.371</v>
      </c>
      <c r="J20" s="39">
        <f>(H20+H21)/2</f>
        <v>42.383499999999998</v>
      </c>
      <c r="K20" s="43">
        <f t="shared" ref="K20:K26" si="12">I20*C20/100</f>
        <v>9.0760199999999998</v>
      </c>
      <c r="L20" s="43">
        <f t="shared" ref="L20:L26" si="13">J20*C20/100</f>
        <v>280.57877000000002</v>
      </c>
    </row>
    <row r="21" spans="1:12" ht="15">
      <c r="A21" s="8" t="s">
        <v>116</v>
      </c>
      <c r="B21" s="42"/>
      <c r="C21" s="42"/>
      <c r="D21" s="8">
        <v>0.1477</v>
      </c>
      <c r="E21" s="8">
        <v>2</v>
      </c>
      <c r="F21" s="8"/>
      <c r="G21" s="8">
        <v>1.3832</v>
      </c>
      <c r="H21" s="8">
        <v>42.442</v>
      </c>
      <c r="I21" s="39"/>
      <c r="J21" s="39"/>
      <c r="K21" s="43"/>
      <c r="L21" s="43"/>
    </row>
    <row r="22" spans="1:12" ht="15">
      <c r="A22" s="8" t="s">
        <v>117</v>
      </c>
      <c r="B22" s="42">
        <v>1167</v>
      </c>
      <c r="C22" s="42">
        <v>663</v>
      </c>
      <c r="D22" s="8">
        <v>0.1434</v>
      </c>
      <c r="E22" s="8">
        <v>3</v>
      </c>
      <c r="F22" s="8"/>
      <c r="G22" s="8">
        <v>1.3395999999999999</v>
      </c>
      <c r="H22" s="8">
        <v>43.663000000000004</v>
      </c>
      <c r="I22" s="39">
        <f>(G22+G23)/2</f>
        <v>1.3868499999999999</v>
      </c>
      <c r="J22" s="39">
        <f>(H22+H23)/2</f>
        <v>43.545000000000002</v>
      </c>
      <c r="K22" s="43">
        <f t="shared" si="12"/>
        <v>9.1948154999999989</v>
      </c>
      <c r="L22" s="43">
        <f t="shared" si="13"/>
        <v>288.70335</v>
      </c>
    </row>
    <row r="23" spans="1:12" ht="15">
      <c r="A23" s="8" t="s">
        <v>118</v>
      </c>
      <c r="B23" s="42"/>
      <c r="C23" s="42"/>
      <c r="D23" s="8">
        <v>0.14599999999999999</v>
      </c>
      <c r="E23" s="8">
        <v>4</v>
      </c>
      <c r="F23" s="8"/>
      <c r="G23" s="8">
        <v>1.4340999999999999</v>
      </c>
      <c r="H23" s="8">
        <v>43.427</v>
      </c>
      <c r="I23" s="39"/>
      <c r="J23" s="39"/>
      <c r="K23" s="43"/>
      <c r="L23" s="43"/>
    </row>
    <row r="24" spans="1:12" ht="15">
      <c r="A24" s="8" t="s">
        <v>119</v>
      </c>
      <c r="B24" s="42">
        <v>869</v>
      </c>
      <c r="C24" s="42">
        <v>481</v>
      </c>
      <c r="D24" s="8">
        <v>0.14760000000000001</v>
      </c>
      <c r="E24" s="8">
        <v>5</v>
      </c>
      <c r="F24" s="8"/>
      <c r="G24" s="8">
        <v>1.4027000000000001</v>
      </c>
      <c r="H24" s="8">
        <v>43.634</v>
      </c>
      <c r="I24" s="39">
        <f>(G24+G25)/2</f>
        <v>1.43485</v>
      </c>
      <c r="J24" s="39">
        <f>(H24+H25)/2</f>
        <v>43.456500000000005</v>
      </c>
      <c r="K24" s="43">
        <f t="shared" si="12"/>
        <v>6.9016284999999993</v>
      </c>
      <c r="L24" s="43">
        <f t="shared" si="13"/>
        <v>209.02576500000004</v>
      </c>
    </row>
    <row r="25" spans="1:12" ht="15">
      <c r="A25" s="8" t="s">
        <v>120</v>
      </c>
      <c r="B25" s="42"/>
      <c r="C25" s="42"/>
      <c r="D25" s="8">
        <v>0.14480000000000001</v>
      </c>
      <c r="E25" s="8">
        <v>6</v>
      </c>
      <c r="F25" s="8"/>
      <c r="G25" s="8">
        <v>1.4670000000000001</v>
      </c>
      <c r="H25" s="8">
        <v>43.279000000000003</v>
      </c>
      <c r="I25" s="39"/>
      <c r="J25" s="39"/>
      <c r="K25" s="43"/>
      <c r="L25" s="43"/>
    </row>
    <row r="26" spans="1:12" ht="15">
      <c r="A26" s="8" t="s">
        <v>121</v>
      </c>
      <c r="B26" s="42">
        <v>883</v>
      </c>
      <c r="C26" s="42">
        <v>460</v>
      </c>
      <c r="D26" s="8">
        <v>0.14280000000000001</v>
      </c>
      <c r="E26" s="8">
        <v>7</v>
      </c>
      <c r="F26" s="8"/>
      <c r="G26" s="8">
        <v>1.5679000000000001</v>
      </c>
      <c r="H26" s="8">
        <v>42.5</v>
      </c>
      <c r="I26" s="39">
        <f>(G26+G27)/2</f>
        <v>1.4201000000000001</v>
      </c>
      <c r="J26" s="39">
        <f>(H26+H27)/2</f>
        <v>42.631</v>
      </c>
      <c r="K26" s="43">
        <f t="shared" si="12"/>
        <v>6.5324600000000013</v>
      </c>
      <c r="L26" s="43">
        <f t="shared" si="13"/>
        <v>196.1026</v>
      </c>
    </row>
    <row r="27" spans="1:12" ht="15">
      <c r="A27" s="8" t="s">
        <v>122</v>
      </c>
      <c r="B27" s="42"/>
      <c r="C27" s="42"/>
      <c r="D27" s="8">
        <v>0.14810000000000001</v>
      </c>
      <c r="E27" s="8">
        <v>8</v>
      </c>
      <c r="F27" s="8"/>
      <c r="G27" s="8">
        <v>1.2723</v>
      </c>
      <c r="H27" s="8">
        <v>42.762</v>
      </c>
      <c r="I27" s="39"/>
      <c r="J27" s="39"/>
      <c r="K27" s="43"/>
      <c r="L27" s="43"/>
    </row>
    <row r="28" spans="1:12" ht="15">
      <c r="A28" s="8" t="s">
        <v>67</v>
      </c>
      <c r="B28" s="8"/>
      <c r="C28" s="8"/>
      <c r="D28" s="8">
        <v>0.15029999999999999</v>
      </c>
      <c r="E28" s="8">
        <v>25</v>
      </c>
      <c r="F28" s="8"/>
      <c r="G28" s="8">
        <v>2.274</v>
      </c>
      <c r="H28" s="8">
        <v>50.529000000000003</v>
      </c>
      <c r="I28" s="13"/>
      <c r="J28" s="13"/>
    </row>
    <row r="29" spans="1:12">
      <c r="A29" s="1" t="s">
        <v>123</v>
      </c>
      <c r="B29" s="43">
        <v>701</v>
      </c>
      <c r="C29" s="43">
        <v>408</v>
      </c>
      <c r="D29" s="1" t="s">
        <v>62</v>
      </c>
      <c r="E29" s="1">
        <v>9</v>
      </c>
      <c r="F29" s="1"/>
      <c r="G29" s="1">
        <v>1.4918</v>
      </c>
      <c r="H29" s="1">
        <v>44.588999999999999</v>
      </c>
      <c r="I29" s="39">
        <f>(G29+G30)/2</f>
        <v>1.42205</v>
      </c>
      <c r="J29" s="39">
        <f>(H29+H30)/2</f>
        <v>44.500500000000002</v>
      </c>
      <c r="K29" s="43">
        <f>I29*C29/100</f>
        <v>5.8019640000000008</v>
      </c>
      <c r="L29" s="43">
        <f t="shared" ref="L29:L35" si="14">J29*C29/100</f>
        <v>181.56204000000002</v>
      </c>
    </row>
    <row r="30" spans="1:12">
      <c r="A30" s="1" t="s">
        <v>124</v>
      </c>
      <c r="B30" s="43"/>
      <c r="C30" s="43"/>
      <c r="D30" s="1" t="s">
        <v>78</v>
      </c>
      <c r="E30" s="1">
        <v>10</v>
      </c>
      <c r="F30" s="1"/>
      <c r="G30" s="1">
        <v>1.3523000000000001</v>
      </c>
      <c r="H30" s="1">
        <v>44.411999999999999</v>
      </c>
      <c r="I30" s="39"/>
      <c r="J30" s="39"/>
      <c r="K30" s="43"/>
      <c r="L30" s="43"/>
    </row>
    <row r="31" spans="1:12">
      <c r="A31" s="1" t="s">
        <v>125</v>
      </c>
      <c r="B31" s="43">
        <v>734</v>
      </c>
      <c r="C31" s="43">
        <v>400</v>
      </c>
      <c r="D31" s="1" t="s">
        <v>126</v>
      </c>
      <c r="E31" s="1">
        <v>11</v>
      </c>
      <c r="F31" s="1"/>
      <c r="G31" s="1">
        <v>1.173</v>
      </c>
      <c r="H31" s="1">
        <v>45.13</v>
      </c>
      <c r="I31" s="39">
        <f>(G31+G32)/2</f>
        <v>1.1387</v>
      </c>
      <c r="J31" s="39">
        <f>(H31+H32)/2</f>
        <v>45.013500000000001</v>
      </c>
      <c r="K31" s="43">
        <f t="shared" ref="K31" si="15">I31*C31/100</f>
        <v>4.5548000000000002</v>
      </c>
      <c r="L31" s="43">
        <f t="shared" si="14"/>
        <v>180.054</v>
      </c>
    </row>
    <row r="32" spans="1:12">
      <c r="A32" s="1" t="s">
        <v>127</v>
      </c>
      <c r="B32" s="43"/>
      <c r="C32" s="43"/>
      <c r="D32" s="1" t="s">
        <v>128</v>
      </c>
      <c r="E32" s="1">
        <v>12</v>
      </c>
      <c r="F32" s="1"/>
      <c r="G32" s="1">
        <v>1.1044</v>
      </c>
      <c r="H32" s="1">
        <v>44.896999999999998</v>
      </c>
      <c r="I32" s="39"/>
      <c r="J32" s="39"/>
      <c r="K32" s="43"/>
      <c r="L32" s="43"/>
    </row>
    <row r="33" spans="1:12">
      <c r="A33" s="1" t="s">
        <v>129</v>
      </c>
      <c r="B33" s="43">
        <v>893</v>
      </c>
      <c r="C33" s="43">
        <v>468</v>
      </c>
      <c r="D33" s="1" t="s">
        <v>158</v>
      </c>
      <c r="E33" s="1">
        <v>13</v>
      </c>
      <c r="F33" s="1"/>
      <c r="G33" s="1">
        <v>1.1012</v>
      </c>
      <c r="H33" s="1">
        <v>46.155000000000001</v>
      </c>
      <c r="I33" s="39">
        <f>(G33+G34)/2</f>
        <v>1.0827</v>
      </c>
      <c r="J33" s="39">
        <f>(H33+H34)/2</f>
        <v>45.962000000000003</v>
      </c>
      <c r="K33" s="43">
        <f t="shared" ref="K33" si="16">I33*C33/100</f>
        <v>5.0670359999999999</v>
      </c>
      <c r="L33" s="43">
        <f t="shared" si="14"/>
        <v>215.10216</v>
      </c>
    </row>
    <row r="34" spans="1:12">
      <c r="A34" s="1" t="s">
        <v>130</v>
      </c>
      <c r="B34" s="43"/>
      <c r="C34" s="43"/>
      <c r="D34" s="1" t="s">
        <v>131</v>
      </c>
      <c r="E34" s="1">
        <v>14</v>
      </c>
      <c r="F34" s="1"/>
      <c r="G34" s="1">
        <v>1.0642</v>
      </c>
      <c r="H34" s="1">
        <v>45.768999999999998</v>
      </c>
      <c r="I34" s="39"/>
      <c r="J34" s="39"/>
      <c r="K34" s="43"/>
      <c r="L34" s="43"/>
    </row>
    <row r="35" spans="1:12">
      <c r="A35" s="1" t="s">
        <v>132</v>
      </c>
      <c r="B35" s="43">
        <v>943</v>
      </c>
      <c r="C35" s="43">
        <v>530</v>
      </c>
      <c r="D35" s="1" t="s">
        <v>133</v>
      </c>
      <c r="E35" s="1">
        <v>15</v>
      </c>
      <c r="F35" s="1"/>
      <c r="G35" s="1">
        <v>1.0983000000000001</v>
      </c>
      <c r="H35" s="1">
        <v>45.179000000000002</v>
      </c>
      <c r="I35" s="39">
        <f>(G35+G36)/2</f>
        <v>1.13605</v>
      </c>
      <c r="J35" s="39">
        <f>(H35+H36)/2</f>
        <v>45.049500000000002</v>
      </c>
      <c r="K35" s="43">
        <f t="shared" ref="K35" si="17">I35*C35/100</f>
        <v>6.0210650000000001</v>
      </c>
      <c r="L35" s="43">
        <f t="shared" si="14"/>
        <v>238.76235</v>
      </c>
    </row>
    <row r="36" spans="1:12">
      <c r="A36" s="1" t="s">
        <v>134</v>
      </c>
      <c r="B36" s="43"/>
      <c r="C36" s="43"/>
      <c r="D36" s="1" t="s">
        <v>135</v>
      </c>
      <c r="E36" s="1">
        <v>16</v>
      </c>
      <c r="F36" s="1"/>
      <c r="G36" s="1">
        <v>1.1738</v>
      </c>
      <c r="H36" s="1">
        <v>44.92</v>
      </c>
      <c r="I36" s="39"/>
      <c r="J36" s="39"/>
      <c r="K36" s="43"/>
      <c r="L36" s="43"/>
    </row>
    <row r="37" spans="1:12" ht="15">
      <c r="A37" s="8" t="s">
        <v>67</v>
      </c>
      <c r="B37" s="8"/>
      <c r="C37" s="8"/>
      <c r="D37" s="8">
        <v>0.15029999999999999</v>
      </c>
      <c r="E37" s="8">
        <v>25</v>
      </c>
      <c r="F37" s="8"/>
      <c r="G37" s="8">
        <v>2.274</v>
      </c>
      <c r="H37" s="8">
        <v>50.529000000000003</v>
      </c>
      <c r="I37" s="13"/>
      <c r="J37" s="13"/>
    </row>
    <row r="38" spans="1:12">
      <c r="A38" s="1" t="s">
        <v>136</v>
      </c>
      <c r="B38" s="43">
        <v>534</v>
      </c>
      <c r="C38" s="43">
        <v>504</v>
      </c>
      <c r="D38" s="1" t="s">
        <v>152</v>
      </c>
      <c r="E38" s="1">
        <v>1</v>
      </c>
      <c r="F38" s="1"/>
      <c r="G38" s="1">
        <v>1.5551999999999999</v>
      </c>
      <c r="H38" s="1">
        <v>45.521000000000001</v>
      </c>
      <c r="I38" s="39">
        <f>(G38+G39)/2</f>
        <v>1.4935499999999999</v>
      </c>
      <c r="J38" s="39">
        <f>(H38+H39)/2</f>
        <v>45.516500000000001</v>
      </c>
      <c r="K38" s="43">
        <f>I38*C38/100</f>
        <v>7.5274919999999996</v>
      </c>
      <c r="L38" s="43">
        <f t="shared" ref="L38:L44" si="18">J38*C38/100</f>
        <v>229.40315999999999</v>
      </c>
    </row>
    <row r="39" spans="1:12">
      <c r="A39" s="1" t="s">
        <v>153</v>
      </c>
      <c r="B39" s="43"/>
      <c r="C39" s="43"/>
      <c r="D39" s="1" t="s">
        <v>154</v>
      </c>
      <c r="E39" s="1">
        <v>2</v>
      </c>
      <c r="F39" s="1"/>
      <c r="G39" s="1">
        <v>1.4319</v>
      </c>
      <c r="H39" s="1">
        <v>45.512</v>
      </c>
      <c r="I39" s="39"/>
      <c r="J39" s="39"/>
      <c r="K39" s="43"/>
      <c r="L39" s="43"/>
    </row>
    <row r="40" spans="1:12">
      <c r="A40" s="1" t="s">
        <v>155</v>
      </c>
      <c r="B40" s="43">
        <v>483</v>
      </c>
      <c r="C40" s="43">
        <v>454</v>
      </c>
      <c r="D40" s="1" t="s">
        <v>156</v>
      </c>
      <c r="E40" s="1">
        <v>3</v>
      </c>
      <c r="F40" s="1"/>
      <c r="G40" s="1">
        <v>1.6981999999999999</v>
      </c>
      <c r="H40" s="1">
        <v>45.076999999999998</v>
      </c>
      <c r="I40" s="39">
        <f>(G40+G41)/2</f>
        <v>1.5805500000000001</v>
      </c>
      <c r="J40" s="39">
        <f>(H40+H41)/2</f>
        <v>45.161999999999999</v>
      </c>
      <c r="K40" s="43">
        <f t="shared" ref="K40" si="19">I40*C40/100</f>
        <v>7.1756970000000004</v>
      </c>
      <c r="L40" s="43">
        <f t="shared" si="18"/>
        <v>205.03547999999998</v>
      </c>
    </row>
    <row r="41" spans="1:12">
      <c r="A41" s="1" t="s">
        <v>157</v>
      </c>
      <c r="B41" s="43"/>
      <c r="C41" s="43"/>
      <c r="D41" s="1" t="s">
        <v>158</v>
      </c>
      <c r="E41" s="1">
        <v>4</v>
      </c>
      <c r="F41" s="1"/>
      <c r="G41" s="1">
        <v>1.4629000000000001</v>
      </c>
      <c r="H41" s="1">
        <v>45.247</v>
      </c>
      <c r="I41" s="39"/>
      <c r="J41" s="39"/>
      <c r="K41" s="43"/>
      <c r="L41" s="43"/>
    </row>
    <row r="42" spans="1:12">
      <c r="A42" s="1" t="s">
        <v>159</v>
      </c>
      <c r="B42" s="43">
        <v>557</v>
      </c>
      <c r="C42" s="43">
        <v>530</v>
      </c>
      <c r="D42" s="1" t="s">
        <v>64</v>
      </c>
      <c r="E42" s="1">
        <v>5</v>
      </c>
      <c r="F42" s="1"/>
      <c r="G42" s="1">
        <v>0.97119999999999995</v>
      </c>
      <c r="H42" s="1">
        <v>45.49</v>
      </c>
      <c r="I42" s="39">
        <f>(G42+G43)/2</f>
        <v>1.091</v>
      </c>
      <c r="J42" s="39">
        <f>(H42+H43)/2</f>
        <v>45.355499999999999</v>
      </c>
      <c r="K42" s="43">
        <f t="shared" ref="K42" si="20">I42*C42/100</f>
        <v>5.7823000000000002</v>
      </c>
      <c r="L42" s="43">
        <f t="shared" si="18"/>
        <v>240.38415000000001</v>
      </c>
    </row>
    <row r="43" spans="1:12">
      <c r="A43" s="1" t="s">
        <v>160</v>
      </c>
      <c r="B43" s="43"/>
      <c r="C43" s="43"/>
      <c r="D43" s="1" t="s">
        <v>161</v>
      </c>
      <c r="E43" s="1">
        <v>6</v>
      </c>
      <c r="F43" s="1"/>
      <c r="G43" s="1">
        <v>1.2108000000000001</v>
      </c>
      <c r="H43" s="1">
        <v>45.220999999999997</v>
      </c>
      <c r="I43" s="39"/>
      <c r="J43" s="39"/>
      <c r="K43" s="43"/>
      <c r="L43" s="43"/>
    </row>
    <row r="44" spans="1:12">
      <c r="A44" s="1" t="s">
        <v>162</v>
      </c>
      <c r="B44" s="43">
        <v>603</v>
      </c>
      <c r="C44" s="43">
        <v>578</v>
      </c>
      <c r="D44" s="1" t="s">
        <v>163</v>
      </c>
      <c r="E44" s="1">
        <v>7</v>
      </c>
      <c r="F44" s="1"/>
      <c r="G44" s="1">
        <v>1.1639999999999999</v>
      </c>
      <c r="H44" s="1">
        <v>45.331000000000003</v>
      </c>
      <c r="I44" s="39">
        <f>(G44+G45)/2</f>
        <v>1.2599499999999999</v>
      </c>
      <c r="J44" s="39">
        <f>(H44+H45)/2</f>
        <v>45.1845</v>
      </c>
      <c r="K44" s="43">
        <f t="shared" ref="K44:K53" si="21">I44*C44/100</f>
        <v>7.2825109999999995</v>
      </c>
      <c r="L44" s="43">
        <f t="shared" si="18"/>
        <v>261.16640999999998</v>
      </c>
    </row>
    <row r="45" spans="1:12">
      <c r="A45" s="1" t="s">
        <v>164</v>
      </c>
      <c r="B45" s="43"/>
      <c r="C45" s="43"/>
      <c r="D45" s="1" t="s">
        <v>165</v>
      </c>
      <c r="E45" s="1">
        <v>8</v>
      </c>
      <c r="F45" s="1"/>
      <c r="G45" s="1">
        <v>1.3559000000000001</v>
      </c>
      <c r="H45" s="1">
        <v>45.037999999999997</v>
      </c>
      <c r="I45" s="39"/>
      <c r="J45" s="39"/>
      <c r="K45" s="43"/>
      <c r="L45" s="43"/>
    </row>
    <row r="46" spans="1:12">
      <c r="A46" s="1" t="s">
        <v>67</v>
      </c>
      <c r="B46" s="1"/>
      <c r="C46" s="1"/>
      <c r="D46" s="1">
        <v>0.15029999999999999</v>
      </c>
      <c r="E46" s="1"/>
      <c r="F46" s="1"/>
      <c r="G46" s="1">
        <v>2.3092999999999999</v>
      </c>
      <c r="H46" s="1">
        <v>50.918999999999997</v>
      </c>
      <c r="I46" s="13"/>
      <c r="J46" s="13"/>
    </row>
    <row r="47" spans="1:12">
      <c r="A47" s="1" t="s">
        <v>137</v>
      </c>
      <c r="B47" s="43">
        <v>636</v>
      </c>
      <c r="C47" s="43">
        <v>603</v>
      </c>
      <c r="D47" s="1" t="s">
        <v>138</v>
      </c>
      <c r="E47" s="1">
        <v>17</v>
      </c>
      <c r="F47" s="1"/>
      <c r="G47" s="1">
        <v>1.8541000000000001</v>
      </c>
      <c r="H47" s="1">
        <v>45.411999999999999</v>
      </c>
      <c r="I47" s="39">
        <f>(G47+G48)/2</f>
        <v>1.7032500000000002</v>
      </c>
      <c r="J47" s="39">
        <f>(H47+H48)/2</f>
        <v>45.5625</v>
      </c>
      <c r="K47" s="43">
        <f t="shared" si="21"/>
        <v>10.270597500000001</v>
      </c>
      <c r="L47" s="43">
        <f t="shared" ref="L47:L53" si="22">J47*C47/100</f>
        <v>274.74187499999999</v>
      </c>
    </row>
    <row r="48" spans="1:12">
      <c r="A48" s="1" t="s">
        <v>139</v>
      </c>
      <c r="B48" s="43"/>
      <c r="C48" s="43"/>
      <c r="D48" s="1" t="s">
        <v>140</v>
      </c>
      <c r="E48" s="1">
        <v>18</v>
      </c>
      <c r="F48" s="1"/>
      <c r="G48" s="1">
        <v>1.5524</v>
      </c>
      <c r="H48" s="1">
        <v>45.713000000000001</v>
      </c>
      <c r="I48" s="39"/>
      <c r="J48" s="39"/>
      <c r="K48" s="43"/>
      <c r="L48" s="43"/>
    </row>
    <row r="49" spans="1:12">
      <c r="A49" s="1" t="s">
        <v>141</v>
      </c>
      <c r="B49" s="43">
        <v>543</v>
      </c>
      <c r="C49" s="43">
        <v>517</v>
      </c>
      <c r="D49" s="1" t="s">
        <v>142</v>
      </c>
      <c r="E49" s="1">
        <v>19</v>
      </c>
      <c r="F49" s="1"/>
      <c r="G49" s="1">
        <v>1.599</v>
      </c>
      <c r="H49" s="1">
        <v>45.689</v>
      </c>
      <c r="I49" s="39">
        <f>(G49+G50)/2</f>
        <v>1.6834</v>
      </c>
      <c r="J49" s="39">
        <f>(H49+H50)/2</f>
        <v>45.57</v>
      </c>
      <c r="K49" s="43">
        <f t="shared" si="21"/>
        <v>8.7031780000000012</v>
      </c>
      <c r="L49" s="43">
        <f t="shared" si="22"/>
        <v>235.59689999999998</v>
      </c>
    </row>
    <row r="50" spans="1:12">
      <c r="A50" s="1" t="s">
        <v>143</v>
      </c>
      <c r="B50" s="43"/>
      <c r="C50" s="43"/>
      <c r="D50" s="1" t="s">
        <v>144</v>
      </c>
      <c r="E50" s="1">
        <v>20</v>
      </c>
      <c r="F50" s="1"/>
      <c r="G50" s="1">
        <v>1.7678</v>
      </c>
      <c r="H50" s="1">
        <v>45.451000000000001</v>
      </c>
      <c r="I50" s="39"/>
      <c r="J50" s="39"/>
      <c r="K50" s="43"/>
      <c r="L50" s="43"/>
    </row>
    <row r="51" spans="1:12">
      <c r="A51" s="1" t="s">
        <v>145</v>
      </c>
      <c r="B51" s="43">
        <v>607</v>
      </c>
      <c r="C51" s="43">
        <v>578</v>
      </c>
      <c r="D51" s="1" t="s">
        <v>0</v>
      </c>
      <c r="E51" s="1">
        <v>21</v>
      </c>
      <c r="F51" s="1"/>
      <c r="G51" s="1">
        <v>1.6113</v>
      </c>
      <c r="H51" s="1">
        <v>45.42</v>
      </c>
      <c r="I51" s="39">
        <f>(G51+G52)/2</f>
        <v>1.5043500000000001</v>
      </c>
      <c r="J51" s="39">
        <f>(H51+H52)/2</f>
        <v>45.603499999999997</v>
      </c>
      <c r="K51" s="43">
        <f t="shared" si="21"/>
        <v>8.6951429999999998</v>
      </c>
      <c r="L51" s="43">
        <f t="shared" si="22"/>
        <v>263.58822999999995</v>
      </c>
    </row>
    <row r="52" spans="1:12">
      <c r="A52" s="1" t="s">
        <v>1</v>
      </c>
      <c r="B52" s="43"/>
      <c r="C52" s="43"/>
      <c r="D52" s="1" t="s">
        <v>2</v>
      </c>
      <c r="E52" s="1">
        <v>22</v>
      </c>
      <c r="F52" s="1"/>
      <c r="G52" s="1">
        <v>1.3974</v>
      </c>
      <c r="H52" s="1">
        <v>45.786999999999999</v>
      </c>
      <c r="I52" s="39"/>
      <c r="J52" s="39"/>
      <c r="K52" s="43"/>
      <c r="L52" s="43"/>
    </row>
    <row r="53" spans="1:12">
      <c r="A53" s="1" t="s">
        <v>3</v>
      </c>
      <c r="B53" s="43">
        <v>574</v>
      </c>
      <c r="C53" s="43">
        <v>553</v>
      </c>
      <c r="D53" s="1" t="s">
        <v>4</v>
      </c>
      <c r="E53" s="1">
        <v>23</v>
      </c>
      <c r="F53" s="1"/>
      <c r="G53" s="1">
        <v>1.6166</v>
      </c>
      <c r="H53" s="1">
        <v>45.206000000000003</v>
      </c>
      <c r="I53" s="39">
        <f>(G53+G54)/2</f>
        <v>1.63835</v>
      </c>
      <c r="J53" s="39">
        <f>(H53+H54)/2</f>
        <v>45.358000000000004</v>
      </c>
      <c r="K53" s="43">
        <f t="shared" si="21"/>
        <v>9.0600754999999999</v>
      </c>
      <c r="L53" s="43">
        <f t="shared" si="22"/>
        <v>250.82974000000002</v>
      </c>
    </row>
    <row r="54" spans="1:12">
      <c r="A54" s="1" t="s">
        <v>5</v>
      </c>
      <c r="B54" s="43"/>
      <c r="C54" s="43"/>
      <c r="D54" s="1" t="s">
        <v>6</v>
      </c>
      <c r="E54" s="1">
        <v>24</v>
      </c>
      <c r="F54" s="1"/>
      <c r="G54" s="1">
        <v>1.6600999999999999</v>
      </c>
      <c r="H54" s="1">
        <v>45.51</v>
      </c>
      <c r="I54" s="39"/>
      <c r="J54" s="39"/>
      <c r="K54" s="43"/>
      <c r="L54" s="43"/>
    </row>
    <row r="55" spans="1:12" ht="15">
      <c r="A55" s="8" t="s">
        <v>67</v>
      </c>
      <c r="B55" s="8"/>
      <c r="C55" s="8"/>
      <c r="D55" s="8">
        <v>0.15029999999999999</v>
      </c>
      <c r="E55" s="8"/>
      <c r="F55" s="8"/>
      <c r="G55" s="8">
        <v>2.3092999999999999</v>
      </c>
      <c r="H55" s="8">
        <v>50.918999999999997</v>
      </c>
      <c r="I55" s="13"/>
      <c r="J55" s="13"/>
    </row>
    <row r="56" spans="1:12">
      <c r="A56" s="1" t="s">
        <v>39</v>
      </c>
      <c r="B56" s="43">
        <v>608</v>
      </c>
      <c r="C56" s="43">
        <f>B56/1.05</f>
        <v>579.04761904761904</v>
      </c>
      <c r="D56" s="1">
        <v>0.13020000000000001</v>
      </c>
      <c r="E56" s="1">
        <v>1</v>
      </c>
      <c r="F56" s="1"/>
      <c r="G56" s="14">
        <v>0.84687000000000001</v>
      </c>
      <c r="H56" s="14">
        <v>45.298000000000002</v>
      </c>
      <c r="I56" s="39">
        <f>(G56+G57)/2</f>
        <v>0.86607999999999996</v>
      </c>
      <c r="J56" s="39">
        <f>(H56+H57)/2</f>
        <v>45.616500000000002</v>
      </c>
      <c r="K56" s="43">
        <f t="shared" ref="K56:K58" si="23">I56*C56/100</f>
        <v>5.0150156190476194</v>
      </c>
      <c r="L56" s="43">
        <f t="shared" ref="L56:L58" si="24">J56*C56/100</f>
        <v>264.14125714285711</v>
      </c>
    </row>
    <row r="57" spans="1:12">
      <c r="A57" s="1" t="s">
        <v>40</v>
      </c>
      <c r="B57" s="43"/>
      <c r="C57" s="43"/>
      <c r="D57" s="1" t="s">
        <v>8</v>
      </c>
      <c r="E57" s="1">
        <v>2</v>
      </c>
      <c r="F57" s="1"/>
      <c r="G57" s="14">
        <v>0.88529000000000002</v>
      </c>
      <c r="H57" s="14">
        <v>45.935000000000002</v>
      </c>
      <c r="I57" s="39"/>
      <c r="J57" s="39"/>
      <c r="K57" s="43"/>
      <c r="L57" s="43"/>
    </row>
    <row r="58" spans="1:12">
      <c r="A58" s="1" t="s">
        <v>41</v>
      </c>
      <c r="B58" s="43">
        <v>657</v>
      </c>
      <c r="C58" s="43">
        <f t="shared" ref="C58" si="25">B58/1.05</f>
        <v>625.71428571428567</v>
      </c>
      <c r="D58" s="1" t="s">
        <v>128</v>
      </c>
      <c r="E58" s="1">
        <v>3</v>
      </c>
      <c r="F58" s="1"/>
      <c r="G58" s="14">
        <v>0.78557999999999995</v>
      </c>
      <c r="H58" s="14">
        <v>46.511000000000003</v>
      </c>
      <c r="I58" s="39">
        <f>(G58+G59)/2</f>
        <v>0.81720499999999996</v>
      </c>
      <c r="J58" s="39">
        <f>(H58+H59)/2</f>
        <v>45.965000000000003</v>
      </c>
      <c r="K58" s="43">
        <f t="shared" si="23"/>
        <v>5.1133684285714285</v>
      </c>
      <c r="L58" s="43">
        <f t="shared" si="24"/>
        <v>287.60957142857143</v>
      </c>
    </row>
    <row r="59" spans="1:12">
      <c r="A59" s="1" t="s">
        <v>42</v>
      </c>
      <c r="B59" s="43"/>
      <c r="C59" s="43"/>
      <c r="D59" s="1">
        <v>0.11310000000000001</v>
      </c>
      <c r="E59" s="1">
        <v>4</v>
      </c>
      <c r="F59" s="1"/>
      <c r="G59" s="14">
        <v>0.84882999999999997</v>
      </c>
      <c r="H59" s="14">
        <v>45.418999999999997</v>
      </c>
      <c r="I59" s="39"/>
      <c r="J59" s="39"/>
      <c r="K59" s="43"/>
      <c r="L59" s="43"/>
    </row>
    <row r="60" spans="1:12">
      <c r="A60" s="1" t="s">
        <v>46</v>
      </c>
      <c r="B60" s="43">
        <v>631</v>
      </c>
      <c r="C60" s="43">
        <f t="shared" ref="C60" si="26">B60/1.05</f>
        <v>600.95238095238096</v>
      </c>
      <c r="G60" s="14"/>
      <c r="H60" s="14"/>
      <c r="I60" s="39"/>
      <c r="J60" s="39"/>
    </row>
    <row r="61" spans="1:12">
      <c r="A61" s="1" t="s">
        <v>47</v>
      </c>
      <c r="B61" s="43"/>
      <c r="C61" s="43"/>
      <c r="G61" s="14"/>
      <c r="H61" s="14"/>
      <c r="I61" s="39"/>
      <c r="J61" s="39"/>
    </row>
    <row r="62" spans="1:12" ht="15">
      <c r="A62" s="8" t="s">
        <v>43</v>
      </c>
      <c r="B62" s="42">
        <v>493</v>
      </c>
      <c r="C62" s="43">
        <f t="shared" ref="C62" si="27">B62/1.05</f>
        <v>469.52380952380952</v>
      </c>
      <c r="D62" s="8">
        <v>0.14699999999999999</v>
      </c>
      <c r="E62" s="8">
        <v>5</v>
      </c>
      <c r="F62" s="8"/>
      <c r="G62" s="17">
        <v>0.56161000000000005</v>
      </c>
      <c r="H62" s="17">
        <v>47.734000000000002</v>
      </c>
      <c r="I62" s="39">
        <f>(G62+G63)/2</f>
        <v>0.55932500000000007</v>
      </c>
      <c r="J62" s="39">
        <f>(H62+H63)/2</f>
        <v>47.603999999999999</v>
      </c>
      <c r="K62" s="43">
        <f t="shared" ref="K62" si="28">I62*C62/100</f>
        <v>2.626164047619048</v>
      </c>
      <c r="L62" s="43">
        <f t="shared" ref="L62" si="29">J62*C62/100</f>
        <v>223.51211428571426</v>
      </c>
    </row>
    <row r="63" spans="1:12" ht="15">
      <c r="A63" s="8" t="s">
        <v>44</v>
      </c>
      <c r="B63" s="42"/>
      <c r="C63" s="43"/>
      <c r="D63" s="8">
        <v>0.14269999999999999</v>
      </c>
      <c r="E63" s="8">
        <v>6</v>
      </c>
      <c r="F63" s="8"/>
      <c r="G63" s="17">
        <v>0.55703999999999998</v>
      </c>
      <c r="H63" s="17">
        <v>47.473999999999997</v>
      </c>
      <c r="I63" s="39"/>
      <c r="J63" s="39"/>
      <c r="K63" s="43"/>
      <c r="L63" s="43"/>
    </row>
    <row r="64" spans="1:12">
      <c r="A64" s="1" t="s">
        <v>67</v>
      </c>
      <c r="B64" s="1"/>
      <c r="C64" s="1"/>
      <c r="D64" s="1">
        <v>0.15010000000000001</v>
      </c>
      <c r="E64" s="1">
        <v>13</v>
      </c>
      <c r="F64" s="1"/>
      <c r="G64" s="1">
        <v>2.2635000000000001</v>
      </c>
      <c r="H64" s="1">
        <v>50.767000000000003</v>
      </c>
    </row>
    <row r="67" spans="1:11">
      <c r="B67">
        <f>B47/C47</f>
        <v>1.0547263681592041</v>
      </c>
    </row>
    <row r="68" spans="1:11">
      <c r="B68" t="e">
        <f>B48/C48</f>
        <v>#DIV/0!</v>
      </c>
    </row>
    <row r="69" spans="1:11">
      <c r="B69">
        <f t="shared" ref="B69:B74" si="30">B49/C49</f>
        <v>1.0502901353965184</v>
      </c>
    </row>
    <row r="70" spans="1:11">
      <c r="B70" t="e">
        <f t="shared" si="30"/>
        <v>#DIV/0!</v>
      </c>
    </row>
    <row r="71" spans="1:11">
      <c r="B71">
        <f t="shared" si="30"/>
        <v>1.0501730103806228</v>
      </c>
    </row>
    <row r="72" spans="1:11">
      <c r="B72" t="e">
        <f t="shared" si="30"/>
        <v>#DIV/0!</v>
      </c>
    </row>
    <row r="73" spans="1:11">
      <c r="B73">
        <f t="shared" si="30"/>
        <v>1.0379746835443038</v>
      </c>
    </row>
    <row r="74" spans="1:11">
      <c r="B74" t="e">
        <f t="shared" si="30"/>
        <v>#DIV/0!</v>
      </c>
      <c r="C74" s="28" t="s">
        <v>259</v>
      </c>
      <c r="D74" s="28" t="s">
        <v>260</v>
      </c>
      <c r="E74" s="28" t="s">
        <v>261</v>
      </c>
      <c r="F74" s="28" t="s">
        <v>262</v>
      </c>
      <c r="G74" s="28" t="s">
        <v>263</v>
      </c>
      <c r="H74" s="28" t="s">
        <v>264</v>
      </c>
      <c r="I74" s="28" t="s">
        <v>265</v>
      </c>
      <c r="J74" s="28" t="s">
        <v>266</v>
      </c>
    </row>
    <row r="75" spans="1:11">
      <c r="A75" s="28" t="s">
        <v>257</v>
      </c>
      <c r="C75" s="28" t="s">
        <v>258</v>
      </c>
      <c r="F75">
        <f>AVERAGE(C76:C79)</f>
        <v>176.25</v>
      </c>
      <c r="G75">
        <f>STDEV(C76:C79)</f>
        <v>12.038133853162901</v>
      </c>
      <c r="H75">
        <f>AVERAGE(D76:D79)</f>
        <v>79.082979999999992</v>
      </c>
      <c r="I75">
        <f>STDEV(D76:D79)</f>
        <v>5.3870909942505589</v>
      </c>
      <c r="J75">
        <f>AVERAGE(E76:E79)</f>
        <v>4.2907679999999999</v>
      </c>
      <c r="K75">
        <f>STDEV(E76:E79)</f>
        <v>0.25125475024763355</v>
      </c>
    </row>
    <row r="76" spans="1:11" ht="15.75">
      <c r="A76" s="32" t="s">
        <v>253</v>
      </c>
      <c r="B76" s="33">
        <v>196</v>
      </c>
      <c r="C76">
        <f>B76-19</f>
        <v>177</v>
      </c>
      <c r="D76">
        <f>C76*C83/100</f>
        <v>79.451759999999993</v>
      </c>
      <c r="E76">
        <f>C76*B83/100</f>
        <v>4.3759709999999998</v>
      </c>
    </row>
    <row r="77" spans="1:11" ht="15.75">
      <c r="A77" s="32" t="s">
        <v>254</v>
      </c>
      <c r="B77" s="33">
        <v>178</v>
      </c>
      <c r="C77">
        <f t="shared" ref="C77:C79" si="31">B77-19</f>
        <v>159</v>
      </c>
      <c r="D77">
        <f t="shared" ref="D77:D79" si="32">C77*C84/100</f>
        <v>71.360789999999994</v>
      </c>
      <c r="E77">
        <f t="shared" ref="E77:E79" si="33">C77*B84/100</f>
        <v>4.0114109999999998</v>
      </c>
    </row>
    <row r="78" spans="1:11" ht="15.75">
      <c r="A78" s="32" t="s">
        <v>255</v>
      </c>
      <c r="B78" s="33">
        <v>204</v>
      </c>
      <c r="C78">
        <f t="shared" si="31"/>
        <v>185</v>
      </c>
      <c r="D78">
        <f t="shared" si="32"/>
        <v>83.118650000000002</v>
      </c>
      <c r="E78">
        <f t="shared" si="33"/>
        <v>4.59429</v>
      </c>
    </row>
    <row r="79" spans="1:11" ht="15.75">
      <c r="A79" s="32" t="s">
        <v>256</v>
      </c>
      <c r="B79" s="33">
        <v>203</v>
      </c>
      <c r="C79">
        <f t="shared" si="31"/>
        <v>184</v>
      </c>
      <c r="D79">
        <f t="shared" si="32"/>
        <v>82.400720000000007</v>
      </c>
      <c r="E79">
        <f t="shared" si="33"/>
        <v>4.1814</v>
      </c>
    </row>
    <row r="81" spans="1:8">
      <c r="D81">
        <f>AVERAGE(D76:D79)</f>
        <v>79.082979999999992</v>
      </c>
      <c r="H81">
        <f>5.38/79 *100</f>
        <v>6.8101265822784809</v>
      </c>
    </row>
    <row r="82" spans="1:8">
      <c r="H82">
        <f>2*H81/100</f>
        <v>0.13620253164556961</v>
      </c>
    </row>
    <row r="83" spans="1:8">
      <c r="A83" s="37" t="s">
        <v>273</v>
      </c>
      <c r="B83" s="37">
        <v>2.4723000000000002</v>
      </c>
      <c r="C83" s="37">
        <v>44.887999999999998</v>
      </c>
    </row>
    <row r="84" spans="1:8">
      <c r="A84" s="37" t="s">
        <v>272</v>
      </c>
      <c r="B84" s="37">
        <v>2.5228999999999999</v>
      </c>
      <c r="C84" s="37">
        <v>44.881</v>
      </c>
    </row>
    <row r="85" spans="1:8">
      <c r="A85" s="37" t="s">
        <v>274</v>
      </c>
      <c r="B85" s="37">
        <v>2.4834000000000001</v>
      </c>
      <c r="C85" s="37">
        <v>44.929000000000002</v>
      </c>
    </row>
    <row r="86" spans="1:8">
      <c r="A86" s="37" t="s">
        <v>271</v>
      </c>
      <c r="B86" s="37">
        <v>2.2725</v>
      </c>
      <c r="C86" s="37">
        <v>44.783000000000001</v>
      </c>
    </row>
  </sheetData>
  <mergeCells count="166">
    <mergeCell ref="L31:L32"/>
    <mergeCell ref="K31:K32"/>
    <mergeCell ref="L29:L30"/>
    <mergeCell ref="K29:K30"/>
    <mergeCell ref="L40:L41"/>
    <mergeCell ref="K40:K41"/>
    <mergeCell ref="L38:L39"/>
    <mergeCell ref="K38:K39"/>
    <mergeCell ref="L35:L36"/>
    <mergeCell ref="K35:K36"/>
    <mergeCell ref="L62:L63"/>
    <mergeCell ref="K62:K63"/>
    <mergeCell ref="L58:L59"/>
    <mergeCell ref="K58:K59"/>
    <mergeCell ref="L56:L57"/>
    <mergeCell ref="K56:K57"/>
    <mergeCell ref="L13:L14"/>
    <mergeCell ref="K13:K14"/>
    <mergeCell ref="L11:L12"/>
    <mergeCell ref="K11:K12"/>
    <mergeCell ref="L47:L48"/>
    <mergeCell ref="K47:K48"/>
    <mergeCell ref="L44:L45"/>
    <mergeCell ref="K44:K45"/>
    <mergeCell ref="L42:L43"/>
    <mergeCell ref="K42:K43"/>
    <mergeCell ref="L53:L54"/>
    <mergeCell ref="K53:K54"/>
    <mergeCell ref="L51:L52"/>
    <mergeCell ref="K51:K52"/>
    <mergeCell ref="L49:L50"/>
    <mergeCell ref="K49:K50"/>
    <mergeCell ref="L33:L34"/>
    <mergeCell ref="K33:K34"/>
    <mergeCell ref="L8:L9"/>
    <mergeCell ref="K8:K9"/>
    <mergeCell ref="L20:L21"/>
    <mergeCell ref="K20:K21"/>
    <mergeCell ref="L17:L18"/>
    <mergeCell ref="K17:K18"/>
    <mergeCell ref="L15:L16"/>
    <mergeCell ref="K15:K16"/>
    <mergeCell ref="L26:L27"/>
    <mergeCell ref="K26:K27"/>
    <mergeCell ref="L24:L25"/>
    <mergeCell ref="K24:K25"/>
    <mergeCell ref="L22:L23"/>
    <mergeCell ref="K22:K23"/>
    <mergeCell ref="L6:L7"/>
    <mergeCell ref="K6:K7"/>
    <mergeCell ref="L4:L5"/>
    <mergeCell ref="K4:K5"/>
    <mergeCell ref="L2:L3"/>
    <mergeCell ref="K2:K3"/>
    <mergeCell ref="C56:C57"/>
    <mergeCell ref="B56:B57"/>
    <mergeCell ref="C53:C54"/>
    <mergeCell ref="B53:B54"/>
    <mergeCell ref="C51:C52"/>
    <mergeCell ref="B51:B52"/>
    <mergeCell ref="C33:C34"/>
    <mergeCell ref="B33:B34"/>
    <mergeCell ref="C31:C32"/>
    <mergeCell ref="B31:B32"/>
    <mergeCell ref="C29:C30"/>
    <mergeCell ref="B29:B30"/>
    <mergeCell ref="C6:C7"/>
    <mergeCell ref="B6:B7"/>
    <mergeCell ref="C4:C5"/>
    <mergeCell ref="B4:B5"/>
    <mergeCell ref="C2:C3"/>
    <mergeCell ref="B2:B3"/>
    <mergeCell ref="C60:C61"/>
    <mergeCell ref="B60:B61"/>
    <mergeCell ref="C62:C63"/>
    <mergeCell ref="B62:B63"/>
    <mergeCell ref="C58:C59"/>
    <mergeCell ref="B58:B59"/>
    <mergeCell ref="C38:C39"/>
    <mergeCell ref="B38:B39"/>
    <mergeCell ref="C35:C36"/>
    <mergeCell ref="B35:B36"/>
    <mergeCell ref="C49:C50"/>
    <mergeCell ref="B49:B50"/>
    <mergeCell ref="C47:C48"/>
    <mergeCell ref="B47:B48"/>
    <mergeCell ref="C44:C45"/>
    <mergeCell ref="B44:B45"/>
    <mergeCell ref="C42:C43"/>
    <mergeCell ref="B42:B43"/>
    <mergeCell ref="C40:C41"/>
    <mergeCell ref="B40:B41"/>
    <mergeCell ref="C13:C14"/>
    <mergeCell ref="B13:B14"/>
    <mergeCell ref="C11:C12"/>
    <mergeCell ref="B11:B12"/>
    <mergeCell ref="C8:C9"/>
    <mergeCell ref="B8:B9"/>
    <mergeCell ref="C20:C21"/>
    <mergeCell ref="B20:B21"/>
    <mergeCell ref="C17:C18"/>
    <mergeCell ref="B17:B18"/>
    <mergeCell ref="C15:C16"/>
    <mergeCell ref="B15:B16"/>
    <mergeCell ref="C26:C27"/>
    <mergeCell ref="B26:B27"/>
    <mergeCell ref="C24:C25"/>
    <mergeCell ref="B24:B25"/>
    <mergeCell ref="C22:C23"/>
    <mergeCell ref="B22:B23"/>
    <mergeCell ref="I56:I57"/>
    <mergeCell ref="J56:J57"/>
    <mergeCell ref="I58:I59"/>
    <mergeCell ref="J58:J59"/>
    <mergeCell ref="J42:J43"/>
    <mergeCell ref="J44:J45"/>
    <mergeCell ref="J47:J48"/>
    <mergeCell ref="J49:J50"/>
    <mergeCell ref="J51:J52"/>
    <mergeCell ref="J53:J54"/>
    <mergeCell ref="I62:I63"/>
    <mergeCell ref="J62:J63"/>
    <mergeCell ref="I60:I61"/>
    <mergeCell ref="J60:J61"/>
    <mergeCell ref="I15:I16"/>
    <mergeCell ref="J15:J16"/>
    <mergeCell ref="I17:I18"/>
    <mergeCell ref="J17:J18"/>
    <mergeCell ref="I8:I9"/>
    <mergeCell ref="J8:J9"/>
    <mergeCell ref="I11:I12"/>
    <mergeCell ref="J11:J12"/>
    <mergeCell ref="I13:I14"/>
    <mergeCell ref="J13:J14"/>
    <mergeCell ref="I38:I39"/>
    <mergeCell ref="J38:J39"/>
    <mergeCell ref="I40:I41"/>
    <mergeCell ref="I42:I43"/>
    <mergeCell ref="I44:I45"/>
    <mergeCell ref="I47:I48"/>
    <mergeCell ref="I49:I50"/>
    <mergeCell ref="I51:I52"/>
    <mergeCell ref="I53:I54"/>
    <mergeCell ref="J40:J41"/>
    <mergeCell ref="I2:I3"/>
    <mergeCell ref="J2:J3"/>
    <mergeCell ref="I4:I5"/>
    <mergeCell ref="J4:J5"/>
    <mergeCell ref="I6:I7"/>
    <mergeCell ref="J6:J7"/>
    <mergeCell ref="I31:I32"/>
    <mergeCell ref="I33:I34"/>
    <mergeCell ref="I35:I36"/>
    <mergeCell ref="J20:J21"/>
    <mergeCell ref="J22:J23"/>
    <mergeCell ref="J24:J25"/>
    <mergeCell ref="J26:J27"/>
    <mergeCell ref="J29:J30"/>
    <mergeCell ref="J31:J32"/>
    <mergeCell ref="J33:J34"/>
    <mergeCell ref="J35:J36"/>
    <mergeCell ref="I20:I21"/>
    <mergeCell ref="I22:I23"/>
    <mergeCell ref="I24:I25"/>
    <mergeCell ref="I26:I27"/>
    <mergeCell ref="I29:I30"/>
  </mergeCells>
  <phoneticPr fontId="1" type="noConversion"/>
  <pageMargins left="0.75" right="0.75" top="1" bottom="0.5" header="0.5" footer="0.5"/>
  <pageSetup orientation="landscape" horizontalDpi="4294967292" verticalDpi="4294967292"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sheetPr published="0" enableFormatConditionsCalculation="0"/>
  <dimension ref="A1:L44"/>
  <sheetViews>
    <sheetView topLeftCell="A22" workbookViewId="0">
      <selection activeCell="G21" sqref="G21"/>
    </sheetView>
  </sheetViews>
  <sheetFormatPr defaultColWidth="11" defaultRowHeight="12.75"/>
  <cols>
    <col min="1" max="3" width="19.875" customWidth="1"/>
    <col min="4" max="4" width="13.25" style="25" bestFit="1" customWidth="1"/>
    <col min="5" max="5" width="11" style="25"/>
    <col min="6" max="6" width="7.125" customWidth="1"/>
    <col min="11" max="12" width="15.5" bestFit="1" customWidth="1"/>
  </cols>
  <sheetData>
    <row r="1" spans="1:12">
      <c r="A1" s="1" t="s">
        <v>220</v>
      </c>
      <c r="B1" s="1" t="s">
        <v>229</v>
      </c>
      <c r="C1" s="1" t="s">
        <v>228</v>
      </c>
      <c r="D1" s="24" t="s">
        <v>225</v>
      </c>
      <c r="E1" s="24" t="s">
        <v>221</v>
      </c>
      <c r="F1" s="1"/>
      <c r="G1" s="1" t="s">
        <v>222</v>
      </c>
      <c r="H1" s="1" t="s">
        <v>223</v>
      </c>
      <c r="I1" s="1" t="s">
        <v>83</v>
      </c>
      <c r="J1" s="1" t="s">
        <v>84</v>
      </c>
      <c r="K1" s="29" t="s">
        <v>234</v>
      </c>
      <c r="L1" s="21" t="s">
        <v>235</v>
      </c>
    </row>
    <row r="2" spans="1:12">
      <c r="A2" s="1" t="s">
        <v>7</v>
      </c>
      <c r="B2" s="43">
        <v>1954</v>
      </c>
      <c r="C2" s="43">
        <v>647</v>
      </c>
      <c r="D2" s="24" t="s">
        <v>8</v>
      </c>
      <c r="E2" s="24">
        <v>17</v>
      </c>
      <c r="F2" s="1"/>
      <c r="G2" s="1">
        <v>1.2763</v>
      </c>
      <c r="H2" s="1">
        <v>46.165999999999997</v>
      </c>
      <c r="I2" s="44">
        <f>(G2+G3)/2</f>
        <v>1.2738499999999999</v>
      </c>
      <c r="J2" s="44">
        <f>(H2+H3)/2</f>
        <v>46.076499999999996</v>
      </c>
      <c r="K2" s="45">
        <f>C2*I2/100</f>
        <v>8.2418094999999987</v>
      </c>
      <c r="L2" s="45">
        <f>C2*J2/100</f>
        <v>298.11495499999995</v>
      </c>
    </row>
    <row r="3" spans="1:12">
      <c r="A3" s="1" t="s">
        <v>9</v>
      </c>
      <c r="B3" s="43"/>
      <c r="C3" s="43"/>
      <c r="D3" s="24" t="s">
        <v>10</v>
      </c>
      <c r="E3" s="24">
        <v>18</v>
      </c>
      <c r="F3" s="1"/>
      <c r="G3" s="1">
        <v>1.2714000000000001</v>
      </c>
      <c r="H3" s="1">
        <v>45.987000000000002</v>
      </c>
      <c r="I3" s="44"/>
      <c r="J3" s="44"/>
      <c r="K3" s="45"/>
      <c r="L3" s="45"/>
    </row>
    <row r="4" spans="1:12">
      <c r="A4" s="1" t="s">
        <v>11</v>
      </c>
      <c r="B4" s="43">
        <v>2157</v>
      </c>
      <c r="C4" s="43">
        <v>681</v>
      </c>
      <c r="D4" s="24" t="s">
        <v>126</v>
      </c>
      <c r="E4" s="24">
        <v>19</v>
      </c>
      <c r="F4" s="1"/>
      <c r="G4" s="1">
        <v>1.0764</v>
      </c>
      <c r="H4" s="1">
        <v>46.070999999999998</v>
      </c>
      <c r="I4" s="44">
        <f>(G4+G5)/2</f>
        <v>1.0933999999999999</v>
      </c>
      <c r="J4" s="44">
        <f>(H4+H5)/2</f>
        <v>46.131500000000003</v>
      </c>
      <c r="K4" s="45">
        <f t="shared" ref="K4" si="0">C4*I4/100</f>
        <v>7.4460539999999993</v>
      </c>
      <c r="L4" s="45">
        <f t="shared" ref="L4" si="1">C4*J4/100</f>
        <v>314.15551500000004</v>
      </c>
    </row>
    <row r="5" spans="1:12">
      <c r="A5" s="1" t="s">
        <v>12</v>
      </c>
      <c r="B5" s="43"/>
      <c r="C5" s="43"/>
      <c r="D5" s="24" t="s">
        <v>76</v>
      </c>
      <c r="E5" s="24">
        <v>20</v>
      </c>
      <c r="F5" s="1"/>
      <c r="G5" s="1">
        <v>1.1104000000000001</v>
      </c>
      <c r="H5" s="1">
        <v>46.192</v>
      </c>
      <c r="I5" s="44"/>
      <c r="J5" s="44"/>
      <c r="K5" s="45"/>
      <c r="L5" s="45"/>
    </row>
    <row r="6" spans="1:12">
      <c r="A6" s="1" t="s">
        <v>13</v>
      </c>
      <c r="B6" s="43">
        <v>1962</v>
      </c>
      <c r="C6" s="43">
        <v>574</v>
      </c>
      <c r="D6" s="24" t="s">
        <v>14</v>
      </c>
      <c r="E6" s="24">
        <v>21</v>
      </c>
      <c r="F6" s="1"/>
      <c r="G6" s="1">
        <v>1.6608000000000001</v>
      </c>
      <c r="H6" s="1">
        <v>46.377000000000002</v>
      </c>
      <c r="I6" s="44">
        <f>(G6+G7)/2</f>
        <v>1.59785</v>
      </c>
      <c r="J6" s="44">
        <f>(H6+H7)/2</f>
        <v>46.236499999999999</v>
      </c>
      <c r="K6" s="45">
        <f t="shared" ref="K6" si="2">C6*I6/100</f>
        <v>9.171659</v>
      </c>
      <c r="L6" s="45">
        <f t="shared" ref="L6" si="3">C6*J6/100</f>
        <v>265.39751000000001</v>
      </c>
    </row>
    <row r="7" spans="1:12">
      <c r="A7" s="1" t="s">
        <v>15</v>
      </c>
      <c r="B7" s="43"/>
      <c r="C7" s="43"/>
      <c r="D7" s="24" t="s">
        <v>16</v>
      </c>
      <c r="E7" s="24">
        <v>22</v>
      </c>
      <c r="F7" s="1"/>
      <c r="G7" s="1">
        <v>1.5348999999999999</v>
      </c>
      <c r="H7" s="1">
        <v>46.095999999999997</v>
      </c>
      <c r="I7" s="44"/>
      <c r="J7" s="44"/>
      <c r="K7" s="45"/>
      <c r="L7" s="45"/>
    </row>
    <row r="8" spans="1:12">
      <c r="A8" s="1" t="s">
        <v>17</v>
      </c>
      <c r="B8" s="43">
        <v>1578</v>
      </c>
      <c r="C8" s="43">
        <v>519</v>
      </c>
      <c r="D8" s="24" t="s">
        <v>144</v>
      </c>
      <c r="E8" s="24">
        <v>23</v>
      </c>
      <c r="F8" s="1"/>
      <c r="G8" s="1">
        <v>1.2169000000000001</v>
      </c>
      <c r="H8" s="1">
        <v>45.954999999999998</v>
      </c>
      <c r="I8" s="44">
        <f>(G8+G9)/2</f>
        <v>1.2382500000000001</v>
      </c>
      <c r="J8" s="44">
        <f>(H8+H9)/2</f>
        <v>45.865499999999997</v>
      </c>
      <c r="K8" s="45">
        <f t="shared" ref="K8" si="4">C8*I8/100</f>
        <v>6.4265175000000001</v>
      </c>
      <c r="L8" s="45">
        <f t="shared" ref="L8" si="5">C8*J8/100</f>
        <v>238.04194499999997</v>
      </c>
    </row>
    <row r="9" spans="1:12">
      <c r="A9" s="1" t="s">
        <v>18</v>
      </c>
      <c r="B9" s="43"/>
      <c r="C9" s="43"/>
      <c r="D9" s="24" t="s">
        <v>19</v>
      </c>
      <c r="E9" s="24">
        <v>24</v>
      </c>
      <c r="F9" s="1"/>
      <c r="G9" s="1">
        <v>1.2596000000000001</v>
      </c>
      <c r="H9" s="1">
        <v>45.776000000000003</v>
      </c>
      <c r="I9" s="44"/>
      <c r="J9" s="44"/>
      <c r="K9" s="45"/>
      <c r="L9" s="45"/>
    </row>
    <row r="10" spans="1:12">
      <c r="A10" s="1" t="s">
        <v>67</v>
      </c>
      <c r="B10" s="1"/>
      <c r="C10" s="1"/>
      <c r="D10" s="24">
        <v>0.15029999999999999</v>
      </c>
      <c r="E10" s="24"/>
      <c r="F10" s="1"/>
      <c r="G10" s="1">
        <v>2.274</v>
      </c>
      <c r="H10" s="1">
        <v>50.529000000000003</v>
      </c>
      <c r="I10" s="30"/>
      <c r="J10" s="30"/>
      <c r="K10" s="31"/>
      <c r="L10" s="31"/>
    </row>
    <row r="11" spans="1:12">
      <c r="A11" s="1" t="s">
        <v>20</v>
      </c>
      <c r="B11" s="43">
        <v>1380</v>
      </c>
      <c r="C11" s="43">
        <v>717</v>
      </c>
      <c r="D11" s="24" t="s">
        <v>19</v>
      </c>
      <c r="E11" s="24">
        <v>1</v>
      </c>
      <c r="F11" s="1"/>
      <c r="G11" s="1">
        <v>1.5302</v>
      </c>
      <c r="H11" s="1">
        <v>44.817999999999998</v>
      </c>
      <c r="I11" s="44">
        <f>(G11+G12)/2</f>
        <v>1.5380500000000001</v>
      </c>
      <c r="J11" s="44">
        <f>(H11+H12)/2</f>
        <v>44.8825</v>
      </c>
      <c r="K11" s="45">
        <f>C11*I11/100</f>
        <v>11.0278185</v>
      </c>
      <c r="L11" s="45">
        <f>J11*C11/100</f>
        <v>321.807525</v>
      </c>
    </row>
    <row r="12" spans="1:12">
      <c r="A12" s="1" t="s">
        <v>21</v>
      </c>
      <c r="B12" s="43"/>
      <c r="C12" s="43"/>
      <c r="D12" s="24" t="s">
        <v>22</v>
      </c>
      <c r="E12" s="24">
        <v>2</v>
      </c>
      <c r="F12" s="1"/>
      <c r="G12" s="1">
        <v>1.5459000000000001</v>
      </c>
      <c r="H12" s="1">
        <v>44.947000000000003</v>
      </c>
      <c r="I12" s="44"/>
      <c r="J12" s="44"/>
      <c r="K12" s="45"/>
      <c r="L12" s="45"/>
    </row>
    <row r="13" spans="1:12">
      <c r="A13" s="1" t="s">
        <v>23</v>
      </c>
      <c r="B13" s="43">
        <v>1629</v>
      </c>
      <c r="C13" s="43">
        <v>906</v>
      </c>
      <c r="D13" s="24" t="s">
        <v>144</v>
      </c>
      <c r="E13" s="24">
        <v>3</v>
      </c>
      <c r="F13" s="1"/>
      <c r="G13" s="1">
        <v>1.3713</v>
      </c>
      <c r="H13" s="1">
        <v>44.378999999999998</v>
      </c>
      <c r="I13" s="44">
        <f>(G13+G14)/2</f>
        <v>1.2624</v>
      </c>
      <c r="J13" s="44">
        <f>(H13+H14)/2</f>
        <v>44.513500000000001</v>
      </c>
      <c r="K13" s="45">
        <f t="shared" ref="K13" si="6">C13*I13/100</f>
        <v>11.437344000000001</v>
      </c>
      <c r="L13" s="45">
        <f t="shared" ref="L13" si="7">J13*C13/100</f>
        <v>403.29230999999999</v>
      </c>
    </row>
    <row r="14" spans="1:12">
      <c r="A14" s="1" t="s">
        <v>24</v>
      </c>
      <c r="B14" s="43"/>
      <c r="C14" s="43"/>
      <c r="D14" s="24" t="s">
        <v>25</v>
      </c>
      <c r="E14" s="24">
        <v>4</v>
      </c>
      <c r="F14" s="1"/>
      <c r="G14" s="1">
        <v>1.1535</v>
      </c>
      <c r="H14" s="1">
        <v>44.648000000000003</v>
      </c>
      <c r="I14" s="44"/>
      <c r="J14" s="44"/>
      <c r="K14" s="45"/>
      <c r="L14" s="45"/>
    </row>
    <row r="15" spans="1:12">
      <c r="A15" s="1" t="s">
        <v>26</v>
      </c>
      <c r="B15" s="43">
        <v>1566</v>
      </c>
      <c r="C15" s="43">
        <v>690</v>
      </c>
      <c r="D15" s="24" t="s">
        <v>76</v>
      </c>
      <c r="E15" s="24">
        <v>5</v>
      </c>
      <c r="F15" s="1"/>
      <c r="G15" s="1">
        <v>1.1437999999999999</v>
      </c>
      <c r="H15" s="1">
        <v>44.405999999999999</v>
      </c>
      <c r="I15" s="44">
        <f>(G15+G16)/2</f>
        <v>1.0989</v>
      </c>
      <c r="J15" s="44">
        <f>(H15+H16)/2</f>
        <v>44.253999999999998</v>
      </c>
      <c r="K15" s="45">
        <f t="shared" ref="K15" si="8">C15*I15/100</f>
        <v>7.5824099999999994</v>
      </c>
      <c r="L15" s="45">
        <f t="shared" ref="L15" si="9">J15*C15/100</f>
        <v>305.3526</v>
      </c>
    </row>
    <row r="16" spans="1:12">
      <c r="A16" s="1" t="s">
        <v>27</v>
      </c>
      <c r="B16" s="43"/>
      <c r="C16" s="43"/>
      <c r="D16" s="24" t="s">
        <v>64</v>
      </c>
      <c r="E16" s="24">
        <v>6</v>
      </c>
      <c r="F16" s="1"/>
      <c r="G16" s="1">
        <v>1.054</v>
      </c>
      <c r="H16" s="1">
        <v>44.101999999999997</v>
      </c>
      <c r="I16" s="44"/>
      <c r="J16" s="44"/>
      <c r="K16" s="45"/>
      <c r="L16" s="45"/>
    </row>
    <row r="17" spans="1:12">
      <c r="A17" s="1" t="s">
        <v>28</v>
      </c>
      <c r="B17" s="43">
        <v>1577</v>
      </c>
      <c r="C17" s="43">
        <v>785</v>
      </c>
      <c r="D17" s="24" t="s">
        <v>54</v>
      </c>
      <c r="E17" s="24">
        <v>7</v>
      </c>
      <c r="F17" s="1"/>
      <c r="G17" s="1">
        <v>0.93569000000000002</v>
      </c>
      <c r="H17" s="1">
        <v>44.823</v>
      </c>
      <c r="I17" s="44">
        <f>(G17+G18)/2</f>
        <v>0.93636000000000008</v>
      </c>
      <c r="J17" s="44">
        <f>(H17+H18)/2</f>
        <v>45.072500000000005</v>
      </c>
      <c r="K17" s="45">
        <f t="shared" ref="K17" si="10">C17*I17/100</f>
        <v>7.3504260000000015</v>
      </c>
      <c r="L17" s="45">
        <f t="shared" ref="L17" si="11">J17*C17/100</f>
        <v>353.81912500000004</v>
      </c>
    </row>
    <row r="18" spans="1:12">
      <c r="A18" s="1" t="s">
        <v>29</v>
      </c>
      <c r="B18" s="43"/>
      <c r="C18" s="43"/>
      <c r="D18" s="24" t="s">
        <v>135</v>
      </c>
      <c r="E18" s="24">
        <v>8</v>
      </c>
      <c r="F18" s="1"/>
      <c r="G18" s="1">
        <v>0.93703000000000003</v>
      </c>
      <c r="H18" s="1">
        <v>45.322000000000003</v>
      </c>
      <c r="I18" s="44"/>
      <c r="J18" s="44"/>
      <c r="K18" s="45"/>
      <c r="L18" s="45"/>
    </row>
    <row r="19" spans="1:12">
      <c r="A19" s="1" t="s">
        <v>67</v>
      </c>
      <c r="B19" s="1"/>
      <c r="C19" s="1"/>
      <c r="D19" s="24">
        <v>0.15029999999999999</v>
      </c>
      <c r="E19" s="24"/>
      <c r="F19" s="1"/>
      <c r="G19" s="1">
        <v>2.3092999999999999</v>
      </c>
      <c r="H19" s="1">
        <v>50.918999999999997</v>
      </c>
      <c r="I19" s="30"/>
      <c r="J19" s="30"/>
      <c r="K19" s="31"/>
      <c r="L19" s="31"/>
    </row>
    <row r="20" spans="1:12">
      <c r="A20" s="1" t="s">
        <v>30</v>
      </c>
      <c r="B20" s="43">
        <v>994</v>
      </c>
      <c r="C20" s="43">
        <v>798</v>
      </c>
      <c r="D20" s="24" t="s">
        <v>31</v>
      </c>
      <c r="E20" s="24">
        <v>9</v>
      </c>
      <c r="F20" s="1"/>
      <c r="G20" s="1">
        <v>1.3794</v>
      </c>
      <c r="H20" s="1">
        <v>45.439</v>
      </c>
      <c r="I20" s="44">
        <f>(G20+G21)/2</f>
        <v>1.1854549999999999</v>
      </c>
      <c r="J20" s="44">
        <f>(H20+H21)/2</f>
        <v>45.460999999999999</v>
      </c>
      <c r="K20" s="45">
        <f>I20*C20/100</f>
        <v>9.4599308999999998</v>
      </c>
      <c r="L20" s="45">
        <f>J20*C20/100</f>
        <v>362.77877999999998</v>
      </c>
    </row>
    <row r="21" spans="1:12">
      <c r="A21" s="1" t="s">
        <v>32</v>
      </c>
      <c r="B21" s="43"/>
      <c r="C21" s="43"/>
      <c r="D21" s="24" t="s">
        <v>25</v>
      </c>
      <c r="E21" s="24">
        <v>10</v>
      </c>
      <c r="F21" s="1"/>
      <c r="G21" s="1">
        <v>0.99151</v>
      </c>
      <c r="H21" s="1">
        <v>45.482999999999997</v>
      </c>
      <c r="I21" s="44"/>
      <c r="J21" s="44"/>
      <c r="K21" s="45"/>
      <c r="L21" s="45"/>
    </row>
    <row r="22" spans="1:12">
      <c r="A22" s="1" t="s">
        <v>33</v>
      </c>
      <c r="B22" s="43">
        <v>951</v>
      </c>
      <c r="C22" s="43">
        <v>788</v>
      </c>
      <c r="D22" s="24" t="s">
        <v>34</v>
      </c>
      <c r="E22" s="24">
        <v>11</v>
      </c>
      <c r="F22" s="1"/>
      <c r="G22" s="1">
        <v>0.92147999999999997</v>
      </c>
      <c r="H22" s="1">
        <v>45.584000000000003</v>
      </c>
      <c r="I22" s="44">
        <f>(G22+G23)/2</f>
        <v>0.90910500000000005</v>
      </c>
      <c r="J22" s="44">
        <f>(H22+H23)/2</f>
        <v>45.412500000000001</v>
      </c>
      <c r="K22" s="45">
        <f t="shared" ref="K22" si="12">I22*C22/100</f>
        <v>7.163747400000001</v>
      </c>
      <c r="L22" s="45">
        <f t="shared" ref="L22" si="13">J22*C22/100</f>
        <v>357.85050000000001</v>
      </c>
    </row>
    <row r="23" spans="1:12">
      <c r="A23" s="1" t="s">
        <v>35</v>
      </c>
      <c r="B23" s="43"/>
      <c r="C23" s="43"/>
      <c r="D23" s="24" t="s">
        <v>36</v>
      </c>
      <c r="E23" s="24">
        <v>12</v>
      </c>
      <c r="F23" s="1"/>
      <c r="G23" s="1">
        <v>0.89673000000000003</v>
      </c>
      <c r="H23" s="1">
        <v>45.241</v>
      </c>
      <c r="I23" s="44"/>
      <c r="J23" s="44"/>
      <c r="K23" s="45"/>
      <c r="L23" s="45"/>
    </row>
    <row r="24" spans="1:12">
      <c r="A24" s="1" t="s">
        <v>37</v>
      </c>
      <c r="B24" s="43">
        <v>1312</v>
      </c>
      <c r="C24" s="43">
        <v>841</v>
      </c>
      <c r="D24" s="24" t="s">
        <v>38</v>
      </c>
      <c r="E24" s="24">
        <v>13</v>
      </c>
      <c r="F24" s="1"/>
      <c r="G24" s="1">
        <v>1.1731</v>
      </c>
      <c r="H24" s="1">
        <v>44.731999999999999</v>
      </c>
      <c r="I24" s="44">
        <f>(G24+G25)/2</f>
        <v>1.1794</v>
      </c>
      <c r="J24" s="44">
        <f>(H24+H25)/2</f>
        <v>44.653500000000001</v>
      </c>
      <c r="K24" s="45">
        <f t="shared" ref="K24" si="14">I24*C24/100</f>
        <v>9.9187539999999998</v>
      </c>
      <c r="L24" s="45">
        <f t="shared" ref="L24" si="15">J24*C24/100</f>
        <v>375.53593500000005</v>
      </c>
    </row>
    <row r="25" spans="1:12">
      <c r="A25" s="1" t="s">
        <v>182</v>
      </c>
      <c r="B25" s="43"/>
      <c r="C25" s="43"/>
      <c r="D25" s="24" t="s">
        <v>183</v>
      </c>
      <c r="E25" s="24">
        <v>14</v>
      </c>
      <c r="F25" s="1"/>
      <c r="G25" s="1">
        <v>1.1857</v>
      </c>
      <c r="H25" s="1">
        <v>44.575000000000003</v>
      </c>
      <c r="I25" s="44"/>
      <c r="J25" s="44"/>
      <c r="K25" s="45"/>
      <c r="L25" s="45"/>
    </row>
    <row r="26" spans="1:12">
      <c r="A26" s="1" t="s">
        <v>184</v>
      </c>
      <c r="B26" s="43">
        <v>1090</v>
      </c>
      <c r="C26" s="43">
        <v>880</v>
      </c>
      <c r="D26" s="24" t="s">
        <v>8</v>
      </c>
      <c r="E26" s="24">
        <v>15</v>
      </c>
      <c r="F26" s="1"/>
      <c r="G26" s="1">
        <v>1.4821</v>
      </c>
      <c r="H26" s="1">
        <v>44.838000000000001</v>
      </c>
      <c r="I26" s="44">
        <f>(G26+G27)/2</f>
        <v>1.3460999999999999</v>
      </c>
      <c r="J26" s="44">
        <f>(H26+H27)/2</f>
        <v>44.826499999999996</v>
      </c>
      <c r="K26" s="45">
        <f t="shared" ref="K26" si="16">I26*C26/100</f>
        <v>11.845679999999998</v>
      </c>
      <c r="L26" s="45">
        <f t="shared" ref="L26" si="17">J26*C26/100</f>
        <v>394.47320000000002</v>
      </c>
    </row>
    <row r="27" spans="1:12">
      <c r="A27" s="1" t="s">
        <v>185</v>
      </c>
      <c r="B27" s="43"/>
      <c r="C27" s="43"/>
      <c r="D27" s="24" t="s">
        <v>22</v>
      </c>
      <c r="E27" s="24">
        <v>16</v>
      </c>
      <c r="F27" s="1"/>
      <c r="G27" s="1">
        <v>1.2101</v>
      </c>
      <c r="H27" s="1">
        <v>44.814999999999998</v>
      </c>
      <c r="I27" s="44"/>
      <c r="J27" s="44"/>
      <c r="K27" s="45"/>
      <c r="L27" s="45"/>
    </row>
    <row r="28" spans="1:12">
      <c r="A28" s="1" t="s">
        <v>67</v>
      </c>
      <c r="B28" s="1"/>
      <c r="C28" s="1"/>
      <c r="D28" s="24">
        <v>0.15029999999999999</v>
      </c>
      <c r="E28" s="24"/>
      <c r="F28" s="1"/>
      <c r="G28" s="1">
        <v>2.3092999999999999</v>
      </c>
      <c r="H28" s="1">
        <v>50.918999999999997</v>
      </c>
    </row>
    <row r="35" spans="1:12">
      <c r="A35" s="1"/>
      <c r="B35" s="1"/>
      <c r="C35" s="1"/>
      <c r="D35" s="26"/>
      <c r="E35" s="26"/>
      <c r="F35" s="16"/>
      <c r="G35" s="16"/>
      <c r="H35" s="16"/>
      <c r="I35" s="16"/>
      <c r="J35" s="16"/>
    </row>
    <row r="36" spans="1:12">
      <c r="A36" s="14" t="s">
        <v>48</v>
      </c>
      <c r="B36" s="39"/>
      <c r="C36" s="39">
        <f>508-19</f>
        <v>489</v>
      </c>
      <c r="D36" s="27">
        <v>0.1424</v>
      </c>
      <c r="E36" s="27">
        <v>7</v>
      </c>
      <c r="F36" s="14"/>
      <c r="G36" s="14">
        <v>0.38118000000000002</v>
      </c>
      <c r="H36" s="14">
        <v>46.546999999999997</v>
      </c>
      <c r="I36" s="39">
        <f>(G36+G37)/2</f>
        <v>0.373415</v>
      </c>
      <c r="J36" s="39">
        <f>(H36+H37)/2</f>
        <v>46.676499999999997</v>
      </c>
      <c r="K36" s="43"/>
      <c r="L36" s="43"/>
    </row>
    <row r="37" spans="1:12">
      <c r="A37" s="14" t="s">
        <v>49</v>
      </c>
      <c r="B37" s="39"/>
      <c r="C37" s="39"/>
      <c r="D37" s="27">
        <v>0.14349999999999999</v>
      </c>
      <c r="E37" s="27">
        <v>8</v>
      </c>
      <c r="F37" s="14"/>
      <c r="G37" s="14">
        <v>0.36564999999999998</v>
      </c>
      <c r="H37" s="14">
        <v>46.805999999999997</v>
      </c>
      <c r="I37" s="39"/>
      <c r="J37" s="39"/>
      <c r="K37" s="43"/>
      <c r="L37" s="43"/>
    </row>
    <row r="38" spans="1:12">
      <c r="A38" s="14" t="s">
        <v>45</v>
      </c>
      <c r="B38" s="39"/>
      <c r="C38" s="39">
        <f>418-19</f>
        <v>399</v>
      </c>
      <c r="D38" s="27"/>
      <c r="E38" s="27"/>
      <c r="F38" s="14"/>
      <c r="G38" s="14"/>
      <c r="H38" s="14"/>
      <c r="I38" s="14"/>
      <c r="J38" s="14"/>
      <c r="K38" s="43"/>
      <c r="L38" s="43"/>
    </row>
    <row r="39" spans="1:12">
      <c r="A39" s="14" t="s">
        <v>45</v>
      </c>
      <c r="B39" s="39"/>
      <c r="C39" s="39"/>
      <c r="D39" s="27"/>
      <c r="E39" s="27"/>
      <c r="F39" s="14"/>
      <c r="G39" s="14"/>
      <c r="H39" s="14"/>
      <c r="I39" s="14"/>
      <c r="J39" s="14"/>
      <c r="K39" s="43"/>
      <c r="L39" s="43"/>
    </row>
    <row r="40" spans="1:12">
      <c r="A40" s="14" t="s">
        <v>50</v>
      </c>
      <c r="B40" s="39"/>
      <c r="C40" s="39">
        <f>447-19</f>
        <v>428</v>
      </c>
      <c r="D40" s="27">
        <v>0.1431</v>
      </c>
      <c r="E40" s="27">
        <v>9</v>
      </c>
      <c r="F40" s="14"/>
      <c r="G40" s="14">
        <v>0.30196000000000001</v>
      </c>
      <c r="H40" s="14">
        <v>46.247999999999998</v>
      </c>
      <c r="I40" s="39">
        <f>(G40+G41)/2</f>
        <v>0.29808500000000004</v>
      </c>
      <c r="J40" s="39">
        <f>(H40+H41)/2</f>
        <v>46.096999999999994</v>
      </c>
      <c r="K40" s="43"/>
      <c r="L40" s="43"/>
    </row>
    <row r="41" spans="1:12">
      <c r="A41" s="14" t="s">
        <v>51</v>
      </c>
      <c r="B41" s="39"/>
      <c r="C41" s="39"/>
      <c r="D41" s="27">
        <v>0.14269999999999999</v>
      </c>
      <c r="E41" s="27">
        <v>10</v>
      </c>
      <c r="F41" s="14"/>
      <c r="G41" s="14">
        <v>0.29421000000000003</v>
      </c>
      <c r="H41" s="14">
        <v>45.945999999999998</v>
      </c>
      <c r="I41" s="39"/>
      <c r="J41" s="39"/>
      <c r="K41" s="43"/>
      <c r="L41" s="43"/>
    </row>
    <row r="42" spans="1:12">
      <c r="A42" s="14" t="s">
        <v>52</v>
      </c>
      <c r="B42" s="39"/>
      <c r="C42" s="39">
        <f>424-19</f>
        <v>405</v>
      </c>
      <c r="D42" s="27">
        <v>0.14360000000000001</v>
      </c>
      <c r="E42" s="27">
        <v>11</v>
      </c>
      <c r="F42" s="14"/>
      <c r="G42" s="14">
        <v>0.29755999999999999</v>
      </c>
      <c r="H42" s="14">
        <v>46.369</v>
      </c>
      <c r="I42" s="39">
        <f>(G42+G43)/2</f>
        <v>0.32187500000000002</v>
      </c>
      <c r="J42" s="39">
        <f>(H42+H43)/2</f>
        <v>45.975499999999997</v>
      </c>
      <c r="K42" s="43"/>
      <c r="L42" s="43"/>
    </row>
    <row r="43" spans="1:12">
      <c r="A43" s="14" t="s">
        <v>53</v>
      </c>
      <c r="B43" s="39"/>
      <c r="C43" s="39"/>
      <c r="D43" s="27">
        <v>0.1158</v>
      </c>
      <c r="E43" s="27">
        <v>12</v>
      </c>
      <c r="F43" s="14"/>
      <c r="G43" s="14">
        <v>0.34619</v>
      </c>
      <c r="H43" s="14">
        <v>45.582000000000001</v>
      </c>
      <c r="I43" s="39"/>
      <c r="J43" s="39"/>
      <c r="K43" s="43"/>
      <c r="L43" s="43"/>
    </row>
    <row r="44" spans="1:12">
      <c r="A44" s="14" t="s">
        <v>67</v>
      </c>
      <c r="B44" s="15"/>
      <c r="C44" s="15"/>
      <c r="D44" s="27">
        <v>0.15010000000000001</v>
      </c>
      <c r="E44" s="27">
        <v>13</v>
      </c>
      <c r="F44" s="14"/>
      <c r="G44" s="14">
        <v>2.2635000000000001</v>
      </c>
      <c r="H44" s="14">
        <v>50.767000000000003</v>
      </c>
      <c r="I44" s="14"/>
      <c r="J44" s="14"/>
    </row>
  </sheetData>
  <mergeCells count="94">
    <mergeCell ref="K4:K5"/>
    <mergeCell ref="K2:K3"/>
    <mergeCell ref="L26:L27"/>
    <mergeCell ref="L24:L25"/>
    <mergeCell ref="L22:L23"/>
    <mergeCell ref="L20:L21"/>
    <mergeCell ref="L17:L18"/>
    <mergeCell ref="L15:L16"/>
    <mergeCell ref="L13:L14"/>
    <mergeCell ref="L11:L12"/>
    <mergeCell ref="L8:L9"/>
    <mergeCell ref="L6:L7"/>
    <mergeCell ref="L4:L5"/>
    <mergeCell ref="L2:L3"/>
    <mergeCell ref="K15:K16"/>
    <mergeCell ref="K13:K14"/>
    <mergeCell ref="K11:K12"/>
    <mergeCell ref="K8:K9"/>
    <mergeCell ref="K6:K7"/>
    <mergeCell ref="K26:K27"/>
    <mergeCell ref="K24:K25"/>
    <mergeCell ref="K22:K23"/>
    <mergeCell ref="K20:K21"/>
    <mergeCell ref="K17:K18"/>
    <mergeCell ref="I36:I37"/>
    <mergeCell ref="J36:J37"/>
    <mergeCell ref="I40:I41"/>
    <mergeCell ref="J40:J41"/>
    <mergeCell ref="I42:I43"/>
    <mergeCell ref="J42:J43"/>
    <mergeCell ref="I26:I27"/>
    <mergeCell ref="I2:I3"/>
    <mergeCell ref="I4:I5"/>
    <mergeCell ref="I6:I7"/>
    <mergeCell ref="I8:I9"/>
    <mergeCell ref="I11:I12"/>
    <mergeCell ref="I13:I14"/>
    <mergeCell ref="I15:I16"/>
    <mergeCell ref="I17:I18"/>
    <mergeCell ref="I20:I21"/>
    <mergeCell ref="I22:I23"/>
    <mergeCell ref="I24:I25"/>
    <mergeCell ref="J2:J3"/>
    <mergeCell ref="J20:J21"/>
    <mergeCell ref="J22:J23"/>
    <mergeCell ref="J24:J25"/>
    <mergeCell ref="J26:J27"/>
    <mergeCell ref="J17:J18"/>
    <mergeCell ref="J15:J16"/>
    <mergeCell ref="J13:J14"/>
    <mergeCell ref="J11:J12"/>
    <mergeCell ref="J8:J9"/>
    <mergeCell ref="J6:J7"/>
    <mergeCell ref="J4:J5"/>
    <mergeCell ref="B8:B9"/>
    <mergeCell ref="B6:B7"/>
    <mergeCell ref="B4:B5"/>
    <mergeCell ref="B24:B25"/>
    <mergeCell ref="B22:B23"/>
    <mergeCell ref="B20:B21"/>
    <mergeCell ref="B17:B18"/>
    <mergeCell ref="B15:B16"/>
    <mergeCell ref="B2:B3"/>
    <mergeCell ref="B26:B27"/>
    <mergeCell ref="C26:C27"/>
    <mergeCell ref="C24:C25"/>
    <mergeCell ref="C22:C23"/>
    <mergeCell ref="C20:C21"/>
    <mergeCell ref="C17:C18"/>
    <mergeCell ref="C15:C16"/>
    <mergeCell ref="C13:C14"/>
    <mergeCell ref="C11:C12"/>
    <mergeCell ref="C8:C9"/>
    <mergeCell ref="C6:C7"/>
    <mergeCell ref="C4:C5"/>
    <mergeCell ref="C2:C3"/>
    <mergeCell ref="B13:B14"/>
    <mergeCell ref="B11:B12"/>
    <mergeCell ref="C42:C43"/>
    <mergeCell ref="C40:C41"/>
    <mergeCell ref="C38:C39"/>
    <mergeCell ref="C36:C37"/>
    <mergeCell ref="B42:B43"/>
    <mergeCell ref="B40:B41"/>
    <mergeCell ref="B38:B39"/>
    <mergeCell ref="B36:B37"/>
    <mergeCell ref="L36:L37"/>
    <mergeCell ref="K36:K37"/>
    <mergeCell ref="L42:L43"/>
    <mergeCell ref="K42:K43"/>
    <mergeCell ref="L40:L41"/>
    <mergeCell ref="K40:K41"/>
    <mergeCell ref="L38:L39"/>
    <mergeCell ref="K38:K39"/>
  </mergeCells>
  <phoneticPr fontId="1" type="noConversion"/>
  <pageMargins left="0.75" right="0.75" top="1" bottom="1" header="0.5" footer="0.5"/>
  <pageSetup orientation="landscape" horizontalDpi="4294967292" verticalDpi="4294967292"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sheetPr published="0" enableFormatConditionsCalculation="0"/>
  <dimension ref="A1:G35"/>
  <sheetViews>
    <sheetView topLeftCell="A10" workbookViewId="0">
      <selection activeCell="G36" sqref="G36"/>
    </sheetView>
  </sheetViews>
  <sheetFormatPr defaultColWidth="11" defaultRowHeight="12.75"/>
  <cols>
    <col min="1" max="3" width="19.625" customWidth="1"/>
  </cols>
  <sheetData>
    <row r="1" spans="1:7">
      <c r="A1" s="1" t="s">
        <v>220</v>
      </c>
      <c r="B1" s="21" t="s">
        <v>233</v>
      </c>
      <c r="C1" s="21" t="s">
        <v>227</v>
      </c>
      <c r="D1" s="1" t="s">
        <v>222</v>
      </c>
      <c r="E1" s="1" t="s">
        <v>223</v>
      </c>
      <c r="F1" s="1" t="s">
        <v>83</v>
      </c>
      <c r="G1" s="1" t="s">
        <v>84</v>
      </c>
    </row>
    <row r="2" spans="1:7">
      <c r="A2" s="1" t="s">
        <v>186</v>
      </c>
      <c r="B2" s="20" t="s">
        <v>232</v>
      </c>
      <c r="C2" s="1"/>
      <c r="D2" s="1">
        <v>2.1678000000000002</v>
      </c>
      <c r="E2" s="1">
        <v>44.999000000000002</v>
      </c>
      <c r="F2" s="39">
        <f>(D2+D3)/2</f>
        <v>2.1261000000000001</v>
      </c>
      <c r="G2" s="39">
        <f>(E2+E3)/2</f>
        <v>44.975499999999997</v>
      </c>
    </row>
    <row r="3" spans="1:7">
      <c r="A3" s="1" t="s">
        <v>187</v>
      </c>
      <c r="B3" s="1"/>
      <c r="C3" s="1"/>
      <c r="D3" s="1">
        <v>2.0844</v>
      </c>
      <c r="E3" s="1">
        <v>44.951999999999998</v>
      </c>
      <c r="F3" s="39"/>
      <c r="G3" s="39"/>
    </row>
    <row r="4" spans="1:7">
      <c r="A4" s="1" t="s">
        <v>188</v>
      </c>
      <c r="B4" s="1"/>
      <c r="C4" s="1"/>
      <c r="D4" s="1">
        <v>2.1288</v>
      </c>
      <c r="E4" s="1">
        <v>45.305</v>
      </c>
      <c r="F4" s="39">
        <f>(D4+D5)/2</f>
        <v>2.1248</v>
      </c>
      <c r="G4" s="39">
        <f>(E4+E5)/2</f>
        <v>45.146500000000003</v>
      </c>
    </row>
    <row r="5" spans="1:7">
      <c r="A5" s="1" t="s">
        <v>189</v>
      </c>
      <c r="B5" s="1"/>
      <c r="C5" s="1"/>
      <c r="D5" s="1">
        <v>2.1208</v>
      </c>
      <c r="E5" s="1">
        <v>44.988</v>
      </c>
      <c r="F5" s="39"/>
      <c r="G5" s="39"/>
    </row>
    <row r="6" spans="1:7">
      <c r="A6" s="1" t="s">
        <v>190</v>
      </c>
      <c r="B6" s="1"/>
      <c r="C6" s="1"/>
      <c r="D6" s="1">
        <v>2.4224999999999999</v>
      </c>
      <c r="E6" s="1">
        <v>45.119</v>
      </c>
      <c r="F6" s="39">
        <f>(D6+D7)/2</f>
        <v>2.4721000000000002</v>
      </c>
      <c r="G6" s="39">
        <f>(E6+E7)/2</f>
        <v>45.171999999999997</v>
      </c>
    </row>
    <row r="7" spans="1:7">
      <c r="A7" s="1" t="s">
        <v>191</v>
      </c>
      <c r="B7" s="1"/>
      <c r="C7" s="1"/>
      <c r="D7" s="1">
        <v>2.5217000000000001</v>
      </c>
      <c r="E7" s="1">
        <v>45.225000000000001</v>
      </c>
      <c r="F7" s="39"/>
      <c r="G7" s="39"/>
    </row>
    <row r="8" spans="1:7">
      <c r="A8" s="1" t="s">
        <v>192</v>
      </c>
      <c r="B8" s="1"/>
      <c r="C8" s="1"/>
      <c r="D8" s="1">
        <v>2.4024999999999999</v>
      </c>
      <c r="E8" s="1">
        <v>44.665999999999997</v>
      </c>
      <c r="F8" s="39">
        <f>(D8+D9)/2</f>
        <v>2.371</v>
      </c>
      <c r="G8" s="39">
        <f>(E8+E9)/2</f>
        <v>44.811999999999998</v>
      </c>
    </row>
    <row r="9" spans="1:7">
      <c r="A9" s="1" t="s">
        <v>193</v>
      </c>
      <c r="B9" s="1"/>
      <c r="C9" s="1"/>
      <c r="D9" s="1">
        <v>2.3395000000000001</v>
      </c>
      <c r="E9" s="1">
        <v>44.957999999999998</v>
      </c>
      <c r="F9" s="39"/>
      <c r="G9" s="39"/>
    </row>
    <row r="11" spans="1:7">
      <c r="A11" s="1" t="s">
        <v>99</v>
      </c>
      <c r="B11" s="1"/>
      <c r="C11" s="1"/>
      <c r="D11" s="1">
        <v>2.1259000000000001</v>
      </c>
      <c r="E11" s="1">
        <v>44.795999999999999</v>
      </c>
      <c r="F11" s="39">
        <f>(D11+D12)/2</f>
        <v>2.1995</v>
      </c>
      <c r="G11" s="39">
        <f>(E11+E12)/2</f>
        <v>45.292000000000002</v>
      </c>
    </row>
    <row r="12" spans="1:7">
      <c r="A12" s="1" t="s">
        <v>100</v>
      </c>
      <c r="B12" s="1"/>
      <c r="C12" s="1"/>
      <c r="D12" s="1">
        <v>2.2730999999999999</v>
      </c>
      <c r="E12" s="1">
        <v>45.787999999999997</v>
      </c>
      <c r="F12" s="39"/>
      <c r="G12" s="39"/>
    </row>
    <row r="13" spans="1:7">
      <c r="A13" s="1" t="s">
        <v>101</v>
      </c>
      <c r="B13" s="1"/>
      <c r="C13" s="1"/>
      <c r="D13" s="1">
        <v>2.2010999999999998</v>
      </c>
      <c r="E13" s="1">
        <v>45.756</v>
      </c>
      <c r="F13" s="39">
        <f>(D13+D14)/2</f>
        <v>2.2030500000000002</v>
      </c>
      <c r="G13" s="39">
        <f>(E13+E14)/2</f>
        <v>45.548500000000004</v>
      </c>
    </row>
    <row r="14" spans="1:7">
      <c r="A14" s="1" t="s">
        <v>102</v>
      </c>
      <c r="B14" s="1"/>
      <c r="C14" s="1"/>
      <c r="D14" s="1">
        <v>2.2050000000000001</v>
      </c>
      <c r="E14" s="1">
        <v>45.341000000000001</v>
      </c>
      <c r="F14" s="39"/>
      <c r="G14" s="39"/>
    </row>
    <row r="15" spans="1:7">
      <c r="A15" s="1" t="s">
        <v>103</v>
      </c>
      <c r="B15" s="1"/>
      <c r="C15" s="1"/>
      <c r="D15" s="1">
        <v>2.4064000000000001</v>
      </c>
      <c r="E15" s="1">
        <v>45.494</v>
      </c>
      <c r="F15" s="39">
        <f>(D15+D16)/2</f>
        <v>2.3477000000000001</v>
      </c>
      <c r="G15" s="39">
        <f>(E15+E16)/2</f>
        <v>45.390999999999998</v>
      </c>
    </row>
    <row r="16" spans="1:7">
      <c r="A16" s="1" t="s">
        <v>104</v>
      </c>
      <c r="B16" s="1"/>
      <c r="C16" s="1"/>
      <c r="D16" s="1">
        <v>2.2890000000000001</v>
      </c>
      <c r="E16" s="1">
        <v>45.287999999999997</v>
      </c>
      <c r="F16" s="39"/>
      <c r="G16" s="39"/>
    </row>
    <row r="17" spans="1:7">
      <c r="A17" s="1" t="s">
        <v>105</v>
      </c>
      <c r="B17" s="1"/>
      <c r="C17" s="1"/>
      <c r="D17" s="1">
        <v>2.0095999999999998</v>
      </c>
      <c r="E17" s="1">
        <v>45.26</v>
      </c>
      <c r="F17" s="39">
        <f>(D17+D18)/2</f>
        <v>2.1034999999999999</v>
      </c>
      <c r="G17" s="39">
        <f>(E17+E18)/2</f>
        <v>45.307499999999997</v>
      </c>
    </row>
    <row r="18" spans="1:7">
      <c r="A18" s="1" t="s">
        <v>106</v>
      </c>
      <c r="B18" s="1"/>
      <c r="C18" s="1"/>
      <c r="D18" s="1">
        <v>2.1974</v>
      </c>
      <c r="E18" s="1">
        <v>45.354999999999997</v>
      </c>
      <c r="F18" s="39"/>
      <c r="G18" s="39"/>
    </row>
    <row r="19" spans="1:7">
      <c r="A19" s="1" t="s">
        <v>67</v>
      </c>
      <c r="B19" s="1"/>
      <c r="C19" s="1"/>
      <c r="D19" s="1">
        <v>2.3092999999999999</v>
      </c>
      <c r="E19" s="1">
        <v>50.918999999999997</v>
      </c>
      <c r="F19" s="13"/>
      <c r="G19" s="13"/>
    </row>
    <row r="20" spans="1:7">
      <c r="A20" s="1" t="s">
        <v>174</v>
      </c>
      <c r="B20" s="1"/>
      <c r="C20" s="1"/>
      <c r="D20" s="1">
        <v>2.3877000000000002</v>
      </c>
      <c r="E20" s="1">
        <v>45.475999999999999</v>
      </c>
      <c r="F20" s="39">
        <f>(D20+D21)/2</f>
        <v>2.5929000000000002</v>
      </c>
      <c r="G20" s="39">
        <f>(E20+E21)/2</f>
        <v>45.642499999999998</v>
      </c>
    </row>
    <row r="21" spans="1:7">
      <c r="A21" s="1" t="s">
        <v>175</v>
      </c>
      <c r="B21" s="1"/>
      <c r="C21" s="1"/>
      <c r="D21" s="1">
        <v>2.7980999999999998</v>
      </c>
      <c r="E21" s="1">
        <v>45.808999999999997</v>
      </c>
      <c r="F21" s="39"/>
      <c r="G21" s="39"/>
    </row>
    <row r="22" spans="1:7">
      <c r="A22" s="1" t="s">
        <v>176</v>
      </c>
      <c r="B22" s="1"/>
      <c r="C22" s="1"/>
      <c r="D22" s="1">
        <v>2.1326999999999998</v>
      </c>
      <c r="E22" s="1">
        <v>44.67</v>
      </c>
      <c r="F22" s="39">
        <f>(D22+D23)/2</f>
        <v>2.1787000000000001</v>
      </c>
      <c r="G22" s="39">
        <f>(E22+E23)/2</f>
        <v>44.654499999999999</v>
      </c>
    </row>
    <row r="23" spans="1:7">
      <c r="A23" s="1" t="s">
        <v>177</v>
      </c>
      <c r="B23" s="1"/>
      <c r="C23" s="1"/>
      <c r="D23" s="1">
        <v>2.2246999999999999</v>
      </c>
      <c r="E23" s="1">
        <v>44.639000000000003</v>
      </c>
      <c r="F23" s="39"/>
      <c r="G23" s="39"/>
    </row>
    <row r="24" spans="1:7">
      <c r="A24" s="1" t="s">
        <v>178</v>
      </c>
      <c r="B24" s="1"/>
      <c r="C24" s="1"/>
      <c r="D24" s="1">
        <v>2.6783999999999999</v>
      </c>
      <c r="E24" s="1">
        <v>45.896000000000001</v>
      </c>
      <c r="F24" s="39">
        <f>(D24+D25)/2</f>
        <v>2.7626999999999997</v>
      </c>
      <c r="G24" s="39">
        <f>(E24+E25)/2</f>
        <v>45.619500000000002</v>
      </c>
    </row>
    <row r="25" spans="1:7">
      <c r="A25" s="1" t="s">
        <v>179</v>
      </c>
      <c r="B25" s="1"/>
      <c r="C25" s="1"/>
      <c r="D25" s="1">
        <v>2.847</v>
      </c>
      <c r="E25" s="1">
        <v>45.343000000000004</v>
      </c>
      <c r="F25" s="39"/>
      <c r="G25" s="39"/>
    </row>
    <row r="26" spans="1:7">
      <c r="A26" s="1" t="s">
        <v>180</v>
      </c>
      <c r="B26" s="1"/>
      <c r="C26" s="1"/>
      <c r="D26" s="1">
        <v>1.3431999999999999</v>
      </c>
      <c r="E26" s="1">
        <v>44.494</v>
      </c>
      <c r="F26" s="39">
        <f>(D26+D27)/2</f>
        <v>1.2929499999999998</v>
      </c>
      <c r="G26" s="39">
        <f>(E26+E27)/2</f>
        <v>44.748999999999995</v>
      </c>
    </row>
    <row r="27" spans="1:7">
      <c r="A27" s="1" t="s">
        <v>181</v>
      </c>
      <c r="B27" s="1"/>
      <c r="C27" s="1"/>
      <c r="D27" s="1">
        <v>1.2426999999999999</v>
      </c>
      <c r="E27" s="1">
        <v>45.003999999999998</v>
      </c>
      <c r="F27" s="39"/>
      <c r="G27" s="39"/>
    </row>
    <row r="28" spans="1:7">
      <c r="A28" s="21" t="s">
        <v>236</v>
      </c>
      <c r="B28" s="38"/>
      <c r="C28" s="38"/>
      <c r="D28" s="38"/>
      <c r="E28" s="38"/>
    </row>
    <row r="29" spans="1:7">
      <c r="A29" s="38" t="s">
        <v>275</v>
      </c>
      <c r="C29">
        <f>84.59-19.72</f>
        <v>64.87</v>
      </c>
      <c r="D29" s="38">
        <v>3.6257000000000001</v>
      </c>
      <c r="E29" s="38">
        <v>45.143000000000001</v>
      </c>
      <c r="G29">
        <f>C29*E29/100</f>
        <v>29.284264100000001</v>
      </c>
    </row>
    <row r="30" spans="1:7">
      <c r="A30" s="38" t="s">
        <v>276</v>
      </c>
      <c r="C30">
        <f>181.64-19.72</f>
        <v>161.91999999999999</v>
      </c>
      <c r="D30" s="38">
        <v>3.5493000000000001</v>
      </c>
      <c r="E30" s="38">
        <v>45.037999999999997</v>
      </c>
      <c r="G30">
        <f t="shared" ref="G30:G32" si="0">C30*E30/100</f>
        <v>72.92552959999999</v>
      </c>
    </row>
    <row r="31" spans="1:7">
      <c r="A31" s="38" t="s">
        <v>277</v>
      </c>
      <c r="C31">
        <f>217.81-19.72</f>
        <v>198.09</v>
      </c>
      <c r="D31" s="38">
        <v>3.4262999999999999</v>
      </c>
      <c r="E31" s="38">
        <v>44.771999999999998</v>
      </c>
      <c r="G31">
        <f t="shared" si="0"/>
        <v>88.688854799999987</v>
      </c>
    </row>
    <row r="32" spans="1:7">
      <c r="A32" s="38" t="s">
        <v>278</v>
      </c>
      <c r="C32">
        <f>213.61-19.72</f>
        <v>193.89000000000001</v>
      </c>
      <c r="D32" s="38">
        <v>3.9321000000000002</v>
      </c>
      <c r="E32" s="38">
        <v>44.618000000000002</v>
      </c>
      <c r="G32">
        <f t="shared" si="0"/>
        <v>86.509840200000014</v>
      </c>
    </row>
    <row r="34" spans="7:7">
      <c r="G34">
        <f>AVERAGE(G29:G32)</f>
        <v>69.352122175000005</v>
      </c>
    </row>
    <row r="35" spans="7:7">
      <c r="G35">
        <f>STDEV(G29:G32)</f>
        <v>27.607360176708514</v>
      </c>
    </row>
  </sheetData>
  <mergeCells count="24">
    <mergeCell ref="F2:F3"/>
    <mergeCell ref="G2:G3"/>
    <mergeCell ref="F4:F5"/>
    <mergeCell ref="G4:G5"/>
    <mergeCell ref="F6:F7"/>
    <mergeCell ref="G6:G7"/>
    <mergeCell ref="F17:F18"/>
    <mergeCell ref="G11:G12"/>
    <mergeCell ref="G13:G14"/>
    <mergeCell ref="G15:G16"/>
    <mergeCell ref="G17:G18"/>
    <mergeCell ref="F8:F9"/>
    <mergeCell ref="G8:G9"/>
    <mergeCell ref="F11:F12"/>
    <mergeCell ref="F13:F14"/>
    <mergeCell ref="F15:F16"/>
    <mergeCell ref="G20:G21"/>
    <mergeCell ref="G22:G23"/>
    <mergeCell ref="G24:G25"/>
    <mergeCell ref="G26:G27"/>
    <mergeCell ref="F20:F21"/>
    <mergeCell ref="F22:F23"/>
    <mergeCell ref="F24:F25"/>
    <mergeCell ref="F26:F27"/>
  </mergeCells>
  <phoneticPr fontId="1" type="noConversion"/>
  <pageMargins left="0.75" right="0.75" top="1" bottom="1" header="0.5" footer="0.5"/>
  <pageSetup orientation="landscape" horizontalDpi="4294967292" verticalDpi="4294967292"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sheetPr published="0" enableFormatConditionsCalculation="0"/>
  <dimension ref="A1:I39"/>
  <sheetViews>
    <sheetView tabSelected="1" topLeftCell="A16" workbookViewId="0">
      <selection activeCell="I31" sqref="I31"/>
    </sheetView>
  </sheetViews>
  <sheetFormatPr defaultColWidth="11" defaultRowHeight="12.75"/>
  <cols>
    <col min="1" max="2" width="18.125" customWidth="1"/>
    <col min="3" max="3" width="10" bestFit="1" customWidth="1"/>
  </cols>
  <sheetData>
    <row r="1" spans="1:9">
      <c r="A1" s="1" t="s">
        <v>220</v>
      </c>
      <c r="B1" s="1" t="s">
        <v>226</v>
      </c>
      <c r="C1" s="1" t="s">
        <v>227</v>
      </c>
      <c r="D1" s="1" t="s">
        <v>222</v>
      </c>
      <c r="E1" s="1" t="s">
        <v>223</v>
      </c>
      <c r="F1" s="1" t="s">
        <v>83</v>
      </c>
      <c r="G1" s="1" t="s">
        <v>84</v>
      </c>
      <c r="H1" s="21" t="s">
        <v>237</v>
      </c>
      <c r="I1" s="21" t="s">
        <v>238</v>
      </c>
    </row>
    <row r="2" spans="1:9">
      <c r="A2" s="1" t="s">
        <v>194</v>
      </c>
      <c r="B2" s="43">
        <v>628</v>
      </c>
      <c r="C2" s="43">
        <v>145</v>
      </c>
      <c r="D2" s="1">
        <v>1.9678</v>
      </c>
      <c r="E2" s="1">
        <v>43.918999999999997</v>
      </c>
      <c r="F2" s="44">
        <f>(D2+D3)/2</f>
        <v>2.0102500000000001</v>
      </c>
      <c r="G2" s="44">
        <f>(E2+E3)/2</f>
        <v>44.070999999999998</v>
      </c>
      <c r="H2" s="45">
        <f>F2*C2/100</f>
        <v>2.9148625000000004</v>
      </c>
      <c r="I2" s="45">
        <f>G2*C2/100</f>
        <v>63.902950000000004</v>
      </c>
    </row>
    <row r="3" spans="1:9">
      <c r="A3" s="1" t="s">
        <v>195</v>
      </c>
      <c r="B3" s="43"/>
      <c r="C3" s="43"/>
      <c r="D3" s="1">
        <v>2.0527000000000002</v>
      </c>
      <c r="E3" s="1">
        <v>44.222999999999999</v>
      </c>
      <c r="F3" s="44"/>
      <c r="G3" s="44"/>
      <c r="H3" s="45"/>
      <c r="I3" s="45"/>
    </row>
    <row r="4" spans="1:9">
      <c r="A4" s="1" t="s">
        <v>196</v>
      </c>
      <c r="B4" s="43">
        <v>1007</v>
      </c>
      <c r="C4" s="43">
        <v>266</v>
      </c>
      <c r="D4" s="1">
        <v>1.8280000000000001</v>
      </c>
      <c r="E4" s="1">
        <v>44.430999999999997</v>
      </c>
      <c r="F4" s="44">
        <f>(D4+D5)/2</f>
        <v>1.8405</v>
      </c>
      <c r="G4" s="44">
        <f>(E4+E5)/2</f>
        <v>44.496499999999997</v>
      </c>
      <c r="H4" s="45">
        <f>F4*C4/100</f>
        <v>4.8957299999999995</v>
      </c>
      <c r="I4" s="45">
        <f>G4*C4/100</f>
        <v>118.36068999999999</v>
      </c>
    </row>
    <row r="5" spans="1:9">
      <c r="A5" s="1" t="s">
        <v>197</v>
      </c>
      <c r="B5" s="43"/>
      <c r="C5" s="43"/>
      <c r="D5" s="1">
        <v>1.853</v>
      </c>
      <c r="E5" s="1">
        <v>44.561999999999998</v>
      </c>
      <c r="F5" s="44"/>
      <c r="G5" s="44"/>
      <c r="H5" s="45"/>
      <c r="I5" s="45"/>
    </row>
    <row r="6" spans="1:9">
      <c r="A6" s="1" t="s">
        <v>198</v>
      </c>
      <c r="B6" s="43">
        <v>1081</v>
      </c>
      <c r="C6" s="43">
        <v>258</v>
      </c>
      <c r="D6" s="1">
        <v>1.4236</v>
      </c>
      <c r="E6" s="1">
        <v>44.18</v>
      </c>
      <c r="F6" s="44">
        <f>(D6+D7)/2</f>
        <v>1.41045</v>
      </c>
      <c r="G6" s="44">
        <f>(E6+E7)/2</f>
        <v>44.245000000000005</v>
      </c>
      <c r="H6" s="45">
        <f>F6*C6/100</f>
        <v>3.6389610000000001</v>
      </c>
      <c r="I6" s="45">
        <f>G6*C6/100</f>
        <v>114.1521</v>
      </c>
    </row>
    <row r="7" spans="1:9">
      <c r="A7" s="1" t="s">
        <v>96</v>
      </c>
      <c r="B7" s="43"/>
      <c r="C7" s="43"/>
      <c r="D7" s="1">
        <v>1.3973</v>
      </c>
      <c r="E7" s="1">
        <v>44.31</v>
      </c>
      <c r="F7" s="44"/>
      <c r="G7" s="44"/>
      <c r="H7" s="45"/>
      <c r="I7" s="45"/>
    </row>
    <row r="8" spans="1:9">
      <c r="A8" s="1" t="s">
        <v>97</v>
      </c>
      <c r="B8" s="43">
        <v>916</v>
      </c>
      <c r="C8" s="43">
        <v>216</v>
      </c>
      <c r="D8" s="1">
        <v>2.1621000000000001</v>
      </c>
      <c r="E8" s="1">
        <v>44.406999999999996</v>
      </c>
      <c r="F8" s="44">
        <f>(D8+D9)/2</f>
        <v>2.1604999999999999</v>
      </c>
      <c r="G8" s="44">
        <f>(E8+E9)/2</f>
        <v>44.360999999999997</v>
      </c>
      <c r="H8" s="45">
        <f>F8*C8/100</f>
        <v>4.6666799999999995</v>
      </c>
      <c r="I8" s="45">
        <f>G8*C8/100</f>
        <v>95.819759999999988</v>
      </c>
    </row>
    <row r="9" spans="1:9">
      <c r="A9" s="1" t="s">
        <v>98</v>
      </c>
      <c r="B9" s="43"/>
      <c r="C9" s="43"/>
      <c r="D9" s="1">
        <v>2.1589</v>
      </c>
      <c r="E9" s="1">
        <v>44.314999999999998</v>
      </c>
      <c r="F9" s="44"/>
      <c r="G9" s="44"/>
      <c r="H9" s="45"/>
      <c r="I9" s="45"/>
    </row>
    <row r="10" spans="1:9">
      <c r="A10" s="1" t="s">
        <v>67</v>
      </c>
      <c r="B10" s="1"/>
      <c r="C10" s="1"/>
      <c r="D10" s="1">
        <v>2.3092999999999999</v>
      </c>
      <c r="E10" s="1">
        <v>50.918999999999997</v>
      </c>
      <c r="F10" s="30"/>
      <c r="G10" s="30"/>
      <c r="H10" s="31"/>
      <c r="I10" s="31"/>
    </row>
    <row r="11" spans="1:9">
      <c r="A11" s="1" t="s">
        <v>107</v>
      </c>
      <c r="B11" s="43">
        <v>796</v>
      </c>
      <c r="C11" s="43">
        <v>232</v>
      </c>
      <c r="D11" s="1">
        <v>2.0108999999999999</v>
      </c>
      <c r="E11" s="1">
        <v>46.017000000000003</v>
      </c>
      <c r="F11" s="44">
        <f>(D11+D12)/2</f>
        <v>1.9813000000000001</v>
      </c>
      <c r="G11" s="44">
        <f>(E11+E12)/2</f>
        <v>46.058999999999997</v>
      </c>
      <c r="H11" s="45">
        <f>F11*C11/100</f>
        <v>4.596616</v>
      </c>
      <c r="I11" s="45">
        <f>G11*C11/100</f>
        <v>106.85688</v>
      </c>
    </row>
    <row r="12" spans="1:9">
      <c r="A12" s="1" t="s">
        <v>108</v>
      </c>
      <c r="B12" s="43"/>
      <c r="C12" s="43"/>
      <c r="D12" s="1">
        <v>1.9517</v>
      </c>
      <c r="E12" s="1">
        <v>46.100999999999999</v>
      </c>
      <c r="F12" s="44"/>
      <c r="G12" s="44"/>
      <c r="H12" s="45"/>
      <c r="I12" s="45"/>
    </row>
    <row r="13" spans="1:9">
      <c r="A13" s="1" t="s">
        <v>109</v>
      </c>
      <c r="B13" s="43">
        <v>910</v>
      </c>
      <c r="C13" s="43">
        <v>328</v>
      </c>
      <c r="D13" s="1">
        <v>1.9811000000000001</v>
      </c>
      <c r="E13" s="1">
        <v>45.789000000000001</v>
      </c>
      <c r="F13" s="44">
        <f>(D13+D14)/2</f>
        <v>2.0099499999999999</v>
      </c>
      <c r="G13" s="44">
        <f>(E13+E14)/2</f>
        <v>45.631</v>
      </c>
      <c r="H13" s="45">
        <f>F13*C13/100</f>
        <v>6.5926359999999997</v>
      </c>
      <c r="I13" s="45">
        <f>G13*C13/100</f>
        <v>149.66968</v>
      </c>
    </row>
    <row r="14" spans="1:9">
      <c r="A14" s="1" t="s">
        <v>110</v>
      </c>
      <c r="B14" s="43"/>
      <c r="C14" s="43"/>
      <c r="D14" s="1">
        <v>2.0388000000000002</v>
      </c>
      <c r="E14" s="1">
        <v>45.472999999999999</v>
      </c>
      <c r="F14" s="44"/>
      <c r="G14" s="44"/>
      <c r="H14" s="45"/>
      <c r="I14" s="45"/>
    </row>
    <row r="15" spans="1:9">
      <c r="A15" s="1" t="s">
        <v>111</v>
      </c>
      <c r="B15" s="43">
        <v>1209</v>
      </c>
      <c r="C15" s="43">
        <v>404</v>
      </c>
      <c r="D15" s="1">
        <v>1.8886000000000001</v>
      </c>
      <c r="E15" s="1">
        <v>46.106999999999999</v>
      </c>
      <c r="F15" s="44">
        <f>(D15+D16)/2</f>
        <v>1.8902999999999999</v>
      </c>
      <c r="G15" s="44">
        <f>(E15+E16)/2</f>
        <v>45.923500000000004</v>
      </c>
      <c r="H15" s="45">
        <f>F15*C15/100</f>
        <v>7.6368119999999999</v>
      </c>
      <c r="I15" s="45">
        <f>G15*C15/100</f>
        <v>185.53094000000002</v>
      </c>
    </row>
    <row r="16" spans="1:9">
      <c r="A16" s="1" t="s">
        <v>112</v>
      </c>
      <c r="B16" s="43"/>
      <c r="C16" s="43"/>
      <c r="D16" s="1">
        <v>1.8919999999999999</v>
      </c>
      <c r="E16" s="1">
        <v>45.74</v>
      </c>
      <c r="F16" s="44"/>
      <c r="G16" s="44"/>
      <c r="H16" s="45"/>
      <c r="I16" s="45"/>
    </row>
    <row r="17" spans="1:9">
      <c r="A17" s="1" t="s">
        <v>113</v>
      </c>
      <c r="B17" s="43">
        <v>777</v>
      </c>
      <c r="C17" s="43">
        <v>230</v>
      </c>
      <c r="D17" s="1">
        <v>2.0697000000000001</v>
      </c>
      <c r="E17" s="1">
        <v>45.988999999999997</v>
      </c>
      <c r="F17" s="44">
        <f>(D17+D18)/2</f>
        <v>2.0938499999999998</v>
      </c>
      <c r="G17" s="44">
        <f>(E17+E18)/2</f>
        <v>45.898499999999999</v>
      </c>
      <c r="H17" s="45">
        <f>F17*C17/100</f>
        <v>4.815855</v>
      </c>
      <c r="I17" s="45">
        <f>G17*C17/100</f>
        <v>105.56654999999999</v>
      </c>
    </row>
    <row r="18" spans="1:9">
      <c r="A18" s="1" t="s">
        <v>114</v>
      </c>
      <c r="B18" s="43"/>
      <c r="C18" s="43"/>
      <c r="D18" s="1">
        <v>2.1179999999999999</v>
      </c>
      <c r="E18" s="1">
        <v>45.808</v>
      </c>
      <c r="F18" s="44"/>
      <c r="G18" s="44"/>
      <c r="H18" s="45"/>
      <c r="I18" s="45"/>
    </row>
    <row r="19" spans="1:9">
      <c r="A19" s="1" t="s">
        <v>67</v>
      </c>
      <c r="B19" s="1"/>
      <c r="C19" s="1"/>
      <c r="D19" s="1">
        <v>2.3092999999999999</v>
      </c>
      <c r="E19" s="1">
        <v>50.918999999999997</v>
      </c>
      <c r="F19" s="30"/>
      <c r="G19" s="30"/>
      <c r="H19" s="31"/>
      <c r="I19" s="31"/>
    </row>
    <row r="20" spans="1:9">
      <c r="A20" s="1" t="s">
        <v>166</v>
      </c>
      <c r="B20" s="43"/>
      <c r="C20" s="43">
        <v>452</v>
      </c>
      <c r="D20" s="1">
        <v>2.2664</v>
      </c>
      <c r="E20" s="1">
        <v>45.485999999999997</v>
      </c>
      <c r="F20" s="44">
        <f>(D20+D21)/2</f>
        <v>2.1363000000000003</v>
      </c>
      <c r="G20" s="44">
        <f>(E20+E21)/2</f>
        <v>45.405500000000004</v>
      </c>
      <c r="H20" s="45">
        <f>F20*C20/100</f>
        <v>9.6560760000000023</v>
      </c>
      <c r="I20" s="45">
        <f>G20*C20/100</f>
        <v>205.23285999999999</v>
      </c>
    </row>
    <row r="21" spans="1:9">
      <c r="A21" s="1" t="s">
        <v>167</v>
      </c>
      <c r="B21" s="43"/>
      <c r="C21" s="43"/>
      <c r="D21" s="1">
        <v>2.0062000000000002</v>
      </c>
      <c r="E21" s="1">
        <v>45.325000000000003</v>
      </c>
      <c r="F21" s="44"/>
      <c r="G21" s="44"/>
      <c r="H21" s="45"/>
      <c r="I21" s="45"/>
    </row>
    <row r="22" spans="1:9">
      <c r="A22" s="1" t="s">
        <v>168</v>
      </c>
      <c r="B22" s="43"/>
      <c r="C22" s="43">
        <v>440</v>
      </c>
      <c r="D22" s="1">
        <v>2.2305999999999999</v>
      </c>
      <c r="E22" s="1">
        <v>45.469000000000001</v>
      </c>
      <c r="F22" s="44">
        <f>(D22+D23)/2</f>
        <v>2.0867499999999999</v>
      </c>
      <c r="G22" s="44">
        <f>(E22+E23)/2</f>
        <v>45.218500000000006</v>
      </c>
      <c r="H22" s="45">
        <f>F22*C22/100</f>
        <v>9.1816999999999993</v>
      </c>
      <c r="I22" s="45">
        <f>G22*C22/100</f>
        <v>198.96140000000003</v>
      </c>
    </row>
    <row r="23" spans="1:9">
      <c r="A23" s="1" t="s">
        <v>169</v>
      </c>
      <c r="B23" s="43"/>
      <c r="C23" s="43"/>
      <c r="D23" s="1">
        <v>1.9429000000000001</v>
      </c>
      <c r="E23" s="1">
        <v>44.968000000000004</v>
      </c>
      <c r="F23" s="44"/>
      <c r="G23" s="44"/>
      <c r="H23" s="45"/>
      <c r="I23" s="45"/>
    </row>
    <row r="24" spans="1:9">
      <c r="A24" s="1" t="s">
        <v>170</v>
      </c>
      <c r="B24" s="43"/>
      <c r="C24" s="43">
        <v>484</v>
      </c>
      <c r="D24" s="1">
        <v>1.8149</v>
      </c>
      <c r="E24" s="1">
        <v>44.671999999999997</v>
      </c>
      <c r="F24" s="44">
        <f>(D24+D25)/2</f>
        <v>1.8275000000000001</v>
      </c>
      <c r="G24" s="44">
        <f>(E24+E25)/2</f>
        <v>44.914999999999999</v>
      </c>
      <c r="H24" s="45">
        <f>F24*C24/100</f>
        <v>8.8451000000000004</v>
      </c>
      <c r="I24" s="45">
        <f>G24*C24/100</f>
        <v>217.3886</v>
      </c>
    </row>
    <row r="25" spans="1:9">
      <c r="A25" s="1" t="s">
        <v>171</v>
      </c>
      <c r="B25" s="43"/>
      <c r="C25" s="43"/>
      <c r="D25" s="1">
        <v>1.8401000000000001</v>
      </c>
      <c r="E25" s="1">
        <v>45.158000000000001</v>
      </c>
      <c r="F25" s="44"/>
      <c r="G25" s="44"/>
      <c r="H25" s="45"/>
      <c r="I25" s="45"/>
    </row>
    <row r="26" spans="1:9">
      <c r="A26" s="1" t="s">
        <v>172</v>
      </c>
      <c r="B26" s="43"/>
      <c r="C26" s="43">
        <v>730</v>
      </c>
      <c r="D26" s="1">
        <v>1.9161999999999999</v>
      </c>
      <c r="E26" s="1">
        <v>45.584000000000003</v>
      </c>
      <c r="F26" s="44">
        <f>(D26+D27)/2</f>
        <v>1.8310499999999998</v>
      </c>
      <c r="G26" s="44">
        <f>(E26+E27)/2</f>
        <v>45.484499999999997</v>
      </c>
      <c r="H26" s="45">
        <f>F26*C26/100</f>
        <v>13.366664999999998</v>
      </c>
      <c r="I26" s="45">
        <f>G26*C26/100</f>
        <v>332.03684999999996</v>
      </c>
    </row>
    <row r="27" spans="1:9">
      <c r="A27" s="1" t="s">
        <v>173</v>
      </c>
      <c r="B27" s="43"/>
      <c r="C27" s="43"/>
      <c r="D27" s="1">
        <v>1.7459</v>
      </c>
      <c r="E27" s="1">
        <v>45.384999999999998</v>
      </c>
      <c r="F27" s="44"/>
      <c r="G27" s="44"/>
      <c r="H27" s="45"/>
      <c r="I27" s="45"/>
    </row>
    <row r="29" spans="1:9">
      <c r="A29" s="29" t="s">
        <v>236</v>
      </c>
    </row>
    <row r="30" spans="1:9">
      <c r="A30" s="29">
        <v>1</v>
      </c>
      <c r="C30">
        <f>212.82-19.72</f>
        <v>193.1</v>
      </c>
      <c r="D30">
        <v>3.3346</v>
      </c>
      <c r="E30">
        <v>44.972999999999999</v>
      </c>
      <c r="I30">
        <f>E30*C30/100</f>
        <v>86.842862999999994</v>
      </c>
    </row>
    <row r="31" spans="1:9">
      <c r="A31" s="29">
        <v>2</v>
      </c>
      <c r="C31">
        <f>110.44-10.81</f>
        <v>99.63</v>
      </c>
      <c r="D31">
        <v>3.6381999999999999</v>
      </c>
      <c r="E31">
        <v>45.085000000000001</v>
      </c>
      <c r="I31">
        <f t="shared" ref="I31:I33" si="0">E31*C31/100</f>
        <v>44.9181855</v>
      </c>
    </row>
    <row r="32" spans="1:9">
      <c r="A32" s="29">
        <v>3</v>
      </c>
      <c r="C32">
        <f>63.82-19.72</f>
        <v>44.1</v>
      </c>
      <c r="D32">
        <v>3.6701999999999999</v>
      </c>
      <c r="E32">
        <v>45.372999999999998</v>
      </c>
      <c r="I32">
        <f t="shared" si="0"/>
        <v>20.009492999999999</v>
      </c>
    </row>
    <row r="33" spans="1:9">
      <c r="A33" s="29">
        <v>4</v>
      </c>
      <c r="C33">
        <f>213.61-19.72</f>
        <v>193.89000000000001</v>
      </c>
      <c r="D33">
        <v>3.3079999999999998</v>
      </c>
      <c r="E33">
        <v>45.149000000000001</v>
      </c>
      <c r="I33">
        <f t="shared" si="0"/>
        <v>87.539396100000019</v>
      </c>
    </row>
    <row r="35" spans="1:9">
      <c r="C35">
        <f>AVERAGE(C30:C33)</f>
        <v>132.68</v>
      </c>
      <c r="E35">
        <f>AVERAGE(E30:E33)</f>
        <v>45.144999999999996</v>
      </c>
      <c r="F35">
        <f>E35*C35/100</f>
        <v>59.898386000000002</v>
      </c>
      <c r="I35">
        <f>AVERAGE(I30:I33)</f>
        <v>59.827484400000003</v>
      </c>
    </row>
    <row r="36" spans="1:9">
      <c r="C36">
        <f>C35*0.45</f>
        <v>59.706000000000003</v>
      </c>
      <c r="E36">
        <f>STDEV(E30:E33)</f>
        <v>0.16850717096511467</v>
      </c>
      <c r="I36">
        <f>STDEV(I30:I33)</f>
        <v>33.194077603240963</v>
      </c>
    </row>
    <row r="38" spans="1:9">
      <c r="I38">
        <f>I36/I35</f>
        <v>0.5548299069589655</v>
      </c>
    </row>
    <row r="39" spans="1:9">
      <c r="I39">
        <f>I38*8</f>
        <v>4.438639255671724</v>
      </c>
    </row>
  </sheetData>
  <mergeCells count="72">
    <mergeCell ref="I6:I7"/>
    <mergeCell ref="H6:H7"/>
    <mergeCell ref="I4:I5"/>
    <mergeCell ref="H4:H5"/>
    <mergeCell ref="I2:I3"/>
    <mergeCell ref="H2:H3"/>
    <mergeCell ref="I13:I14"/>
    <mergeCell ref="H13:H14"/>
    <mergeCell ref="I11:I12"/>
    <mergeCell ref="H11:H12"/>
    <mergeCell ref="I8:I9"/>
    <mergeCell ref="H8:H9"/>
    <mergeCell ref="I20:I21"/>
    <mergeCell ref="H20:H21"/>
    <mergeCell ref="I17:I18"/>
    <mergeCell ref="H17:H18"/>
    <mergeCell ref="I15:I16"/>
    <mergeCell ref="H15:H16"/>
    <mergeCell ref="I26:I27"/>
    <mergeCell ref="H26:H27"/>
    <mergeCell ref="I24:I25"/>
    <mergeCell ref="H24:H25"/>
    <mergeCell ref="I22:I23"/>
    <mergeCell ref="H22:H23"/>
    <mergeCell ref="F26:F27"/>
    <mergeCell ref="F2:F3"/>
    <mergeCell ref="F4:F5"/>
    <mergeCell ref="F6:F7"/>
    <mergeCell ref="F8:F9"/>
    <mergeCell ref="F11:F12"/>
    <mergeCell ref="F13:F14"/>
    <mergeCell ref="F15:F16"/>
    <mergeCell ref="F17:F18"/>
    <mergeCell ref="F20:F21"/>
    <mergeCell ref="F22:F23"/>
    <mergeCell ref="F24:F25"/>
    <mergeCell ref="G26:G27"/>
    <mergeCell ref="G2:G3"/>
    <mergeCell ref="G4:G5"/>
    <mergeCell ref="G6:G7"/>
    <mergeCell ref="G8:G9"/>
    <mergeCell ref="G11:G12"/>
    <mergeCell ref="G13:G14"/>
    <mergeCell ref="G15:G16"/>
    <mergeCell ref="G17:G18"/>
    <mergeCell ref="G20:G21"/>
    <mergeCell ref="G22:G23"/>
    <mergeCell ref="G24:G25"/>
    <mergeCell ref="B8:B9"/>
    <mergeCell ref="B6:B7"/>
    <mergeCell ref="B4:B5"/>
    <mergeCell ref="B2:B3"/>
    <mergeCell ref="C17:C18"/>
    <mergeCell ref="C15:C16"/>
    <mergeCell ref="C13:C14"/>
    <mergeCell ref="C11:C12"/>
    <mergeCell ref="C8:C9"/>
    <mergeCell ref="C6:C7"/>
    <mergeCell ref="C4:C5"/>
    <mergeCell ref="C2:C3"/>
    <mergeCell ref="B17:B18"/>
    <mergeCell ref="B15:B16"/>
    <mergeCell ref="B13:B14"/>
    <mergeCell ref="B11:B12"/>
    <mergeCell ref="C26:C27"/>
    <mergeCell ref="C24:C25"/>
    <mergeCell ref="C22:C23"/>
    <mergeCell ref="C20:C21"/>
    <mergeCell ref="B26:B27"/>
    <mergeCell ref="B24:B25"/>
    <mergeCell ref="B22:B23"/>
    <mergeCell ref="B20:B21"/>
  </mergeCells>
  <phoneticPr fontId="1" type="noConversion"/>
  <pageMargins left="0.75" right="0.75" top="1" bottom="1" header="0.5" footer="0.5"/>
  <pageSetup orientation="landscape" horizontalDpi="4294967292" verticalDpi="4294967292"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sheetPr published="0"/>
  <dimension ref="A1:R43"/>
  <sheetViews>
    <sheetView topLeftCell="F16" workbookViewId="0">
      <selection activeCell="K44" sqref="K44"/>
    </sheetView>
  </sheetViews>
  <sheetFormatPr defaultColWidth="11" defaultRowHeight="12.75"/>
  <cols>
    <col min="2" max="2" width="13.875" bestFit="1" customWidth="1"/>
    <col min="3" max="3" width="12.625" bestFit="1" customWidth="1"/>
    <col min="4" max="4" width="12" bestFit="1" customWidth="1"/>
    <col min="5" max="5" width="10.875" bestFit="1" customWidth="1"/>
    <col min="6" max="6" width="12" bestFit="1" customWidth="1"/>
    <col min="10" max="11" width="18.125" customWidth="1"/>
    <col min="12" max="12" width="10" bestFit="1" customWidth="1"/>
  </cols>
  <sheetData>
    <row r="1" spans="1:18">
      <c r="A1" t="s">
        <v>241</v>
      </c>
      <c r="B1" t="s">
        <v>242</v>
      </c>
      <c r="C1" t="s">
        <v>243</v>
      </c>
      <c r="D1" t="s">
        <v>244</v>
      </c>
      <c r="E1" t="s">
        <v>245</v>
      </c>
      <c r="F1" s="28" t="s">
        <v>246</v>
      </c>
      <c r="G1" s="28" t="s">
        <v>247</v>
      </c>
      <c r="J1" s="19" t="s">
        <v>220</v>
      </c>
      <c r="K1" s="19" t="s">
        <v>226</v>
      </c>
      <c r="L1" s="19" t="s">
        <v>227</v>
      </c>
      <c r="M1" s="19" t="s">
        <v>222</v>
      </c>
      <c r="N1" s="19" t="s">
        <v>223</v>
      </c>
      <c r="O1" s="19" t="s">
        <v>239</v>
      </c>
      <c r="P1" s="19" t="s">
        <v>240</v>
      </c>
      <c r="Q1" s="21" t="s">
        <v>237</v>
      </c>
      <c r="R1" s="21" t="s">
        <v>238</v>
      </c>
    </row>
    <row r="2" spans="1:18">
      <c r="A2" s="10">
        <v>40008</v>
      </c>
      <c r="B2">
        <f>AVERAGE(L2:L9)</f>
        <v>221.25</v>
      </c>
      <c r="C2" s="31">
        <f>STDEV(L2:L9)</f>
        <v>55.36168952142507</v>
      </c>
      <c r="D2" s="31">
        <f>AVERAGE(R2:R9)</f>
        <v>98.058875</v>
      </c>
      <c r="E2" s="31">
        <f>STDEV(R2:R9)</f>
        <v>24.784379702974906</v>
      </c>
      <c r="F2" s="31">
        <f>AVERAGE(Q2:Q9)</f>
        <v>4.029058375</v>
      </c>
      <c r="G2" s="31">
        <f>STDEV(Q2:Q9)</f>
        <v>0.92218751746353667</v>
      </c>
      <c r="J2" s="19" t="s">
        <v>194</v>
      </c>
      <c r="K2" s="43">
        <v>628</v>
      </c>
      <c r="L2" s="43">
        <v>145</v>
      </c>
      <c r="M2" s="19">
        <v>1.9678</v>
      </c>
      <c r="N2" s="19">
        <v>43.918999999999997</v>
      </c>
      <c r="O2" s="44">
        <v>2.0102500000000001</v>
      </c>
      <c r="P2" s="44">
        <v>44.070999999999998</v>
      </c>
      <c r="Q2" s="45">
        <v>2.9148625000000004</v>
      </c>
      <c r="R2" s="45">
        <v>63.902950000000004</v>
      </c>
    </row>
    <row r="3" spans="1:18">
      <c r="A3" s="10">
        <v>40023</v>
      </c>
      <c r="B3">
        <f>AVERAGE(L11:L18)</f>
        <v>298.5</v>
      </c>
      <c r="C3" s="31">
        <f>STDEV(L11:L18)</f>
        <v>83.89477536374558</v>
      </c>
      <c r="D3" s="31">
        <f>AVERAGE(R11:R18)</f>
        <v>136.9060125</v>
      </c>
      <c r="E3" s="31">
        <f>STDEV(R11:R18)</f>
        <v>38.351041082011022</v>
      </c>
      <c r="F3" s="31">
        <f>AVERAGE(Q11:Q18)</f>
        <v>5.9104797499999995</v>
      </c>
      <c r="G3" s="31">
        <f>STDEV(Q11:Q18)</f>
        <v>1.4571663693256129</v>
      </c>
      <c r="J3" s="19" t="s">
        <v>195</v>
      </c>
      <c r="K3" s="43"/>
      <c r="L3" s="43"/>
      <c r="M3" s="19">
        <v>2.0527000000000002</v>
      </c>
      <c r="N3" s="19">
        <v>44.222999999999999</v>
      </c>
      <c r="O3" s="44"/>
      <c r="P3" s="44"/>
      <c r="Q3" s="45"/>
      <c r="R3" s="45"/>
    </row>
    <row r="4" spans="1:18">
      <c r="A4" s="10">
        <v>40054</v>
      </c>
      <c r="B4">
        <f>AVERAGE(L20:L31)</f>
        <v>462.125</v>
      </c>
      <c r="C4" s="31">
        <f>STDEV(L20:L31)</f>
        <v>141.64083097751157</v>
      </c>
      <c r="D4" s="31">
        <f>AVERAGE(R20:R27)</f>
        <v>238.40492749999999</v>
      </c>
      <c r="E4" s="31">
        <f>STDEV(R20:R27)</f>
        <v>62.888262965625778</v>
      </c>
      <c r="F4" s="31">
        <f>AVERAGE(Q20:Q27)</f>
        <v>10.262385249999999</v>
      </c>
      <c r="G4" s="31">
        <f>STDEV(Q20:Q27)</f>
        <v>2.0960869703911618</v>
      </c>
      <c r="J4" s="19" t="s">
        <v>196</v>
      </c>
      <c r="K4" s="43">
        <v>1007</v>
      </c>
      <c r="L4" s="43">
        <v>266</v>
      </c>
      <c r="M4" s="19">
        <v>1.8280000000000001</v>
      </c>
      <c r="N4" s="19">
        <v>44.430999999999997</v>
      </c>
      <c r="O4" s="44">
        <v>1.8405</v>
      </c>
      <c r="P4" s="44">
        <v>44.496499999999997</v>
      </c>
      <c r="Q4" s="45">
        <v>4.8957299999999995</v>
      </c>
      <c r="R4" s="45">
        <v>118.36068999999999</v>
      </c>
    </row>
    <row r="5" spans="1:18">
      <c r="J5" s="19" t="s">
        <v>197</v>
      </c>
      <c r="K5" s="43"/>
      <c r="L5" s="43"/>
      <c r="M5" s="19">
        <v>1.853</v>
      </c>
      <c r="N5" s="19">
        <v>44.561999999999998</v>
      </c>
      <c r="O5" s="44"/>
      <c r="P5" s="44"/>
      <c r="Q5" s="45"/>
      <c r="R5" s="45"/>
    </row>
    <row r="6" spans="1:18">
      <c r="J6" s="19" t="s">
        <v>198</v>
      </c>
      <c r="K6" s="43">
        <v>1081</v>
      </c>
      <c r="L6" s="43">
        <v>258</v>
      </c>
      <c r="M6" s="19">
        <v>1.4236</v>
      </c>
      <c r="N6" s="19">
        <v>44.18</v>
      </c>
      <c r="O6" s="44">
        <v>1.41045</v>
      </c>
      <c r="P6" s="44">
        <v>44.245000000000005</v>
      </c>
      <c r="Q6" s="45">
        <v>3.6389610000000001</v>
      </c>
      <c r="R6" s="45">
        <v>114.1521</v>
      </c>
    </row>
    <row r="7" spans="1:18">
      <c r="J7" s="19" t="s">
        <v>96</v>
      </c>
      <c r="K7" s="43"/>
      <c r="L7" s="43"/>
      <c r="M7" s="19">
        <v>1.3973</v>
      </c>
      <c r="N7" s="19">
        <v>44.31</v>
      </c>
      <c r="O7" s="44"/>
      <c r="P7" s="44"/>
      <c r="Q7" s="45"/>
      <c r="R7" s="45"/>
    </row>
    <row r="8" spans="1:18">
      <c r="J8" s="19" t="s">
        <v>97</v>
      </c>
      <c r="K8" s="43">
        <v>916</v>
      </c>
      <c r="L8" s="43">
        <v>216</v>
      </c>
      <c r="M8" s="19">
        <v>2.1621000000000001</v>
      </c>
      <c r="N8" s="19">
        <v>44.406999999999996</v>
      </c>
      <c r="O8" s="44">
        <v>2.1604999999999999</v>
      </c>
      <c r="P8" s="44">
        <v>44.360999999999997</v>
      </c>
      <c r="Q8" s="45">
        <v>4.6666799999999995</v>
      </c>
      <c r="R8" s="45">
        <v>95.819759999999988</v>
      </c>
    </row>
    <row r="9" spans="1:18">
      <c r="J9" s="19" t="s">
        <v>98</v>
      </c>
      <c r="K9" s="43"/>
      <c r="L9" s="43"/>
      <c r="M9" s="19">
        <v>2.1589</v>
      </c>
      <c r="N9" s="19">
        <v>44.314999999999998</v>
      </c>
      <c r="O9" s="44"/>
      <c r="P9" s="44"/>
      <c r="Q9" s="45"/>
      <c r="R9" s="45"/>
    </row>
    <row r="10" spans="1:18">
      <c r="J10" s="19" t="s">
        <v>67</v>
      </c>
      <c r="K10" s="19"/>
      <c r="L10" s="19"/>
      <c r="M10" s="19">
        <v>2.3092999999999999</v>
      </c>
      <c r="N10" s="19">
        <v>50.918999999999997</v>
      </c>
      <c r="O10" s="30"/>
      <c r="P10" s="30"/>
      <c r="Q10" s="31"/>
      <c r="R10" s="31"/>
    </row>
    <row r="11" spans="1:18">
      <c r="J11" s="19" t="s">
        <v>107</v>
      </c>
      <c r="K11" s="43">
        <v>796</v>
      </c>
      <c r="L11" s="43">
        <v>232</v>
      </c>
      <c r="M11" s="19">
        <v>2.0108999999999999</v>
      </c>
      <c r="N11" s="19">
        <v>46.017000000000003</v>
      </c>
      <c r="O11" s="44">
        <v>1.9813000000000001</v>
      </c>
      <c r="P11" s="44">
        <v>46.058999999999997</v>
      </c>
      <c r="Q11" s="45">
        <v>4.596616</v>
      </c>
      <c r="R11" s="45">
        <v>106.85688</v>
      </c>
    </row>
    <row r="12" spans="1:18">
      <c r="J12" s="19" t="s">
        <v>108</v>
      </c>
      <c r="K12" s="43"/>
      <c r="L12" s="43"/>
      <c r="M12" s="19">
        <v>1.9517</v>
      </c>
      <c r="N12" s="19">
        <v>46.100999999999999</v>
      </c>
      <c r="O12" s="44"/>
      <c r="P12" s="44"/>
      <c r="Q12" s="45"/>
      <c r="R12" s="45"/>
    </row>
    <row r="13" spans="1:18">
      <c r="J13" s="19" t="s">
        <v>109</v>
      </c>
      <c r="K13" s="43">
        <v>910</v>
      </c>
      <c r="L13" s="43">
        <v>328</v>
      </c>
      <c r="M13" s="19">
        <v>1.9811000000000001</v>
      </c>
      <c r="N13" s="19">
        <v>45.789000000000001</v>
      </c>
      <c r="O13" s="44">
        <v>2.0099499999999999</v>
      </c>
      <c r="P13" s="44">
        <v>45.631</v>
      </c>
      <c r="Q13" s="45">
        <v>6.5926359999999997</v>
      </c>
      <c r="R13" s="45">
        <v>149.66968</v>
      </c>
    </row>
    <row r="14" spans="1:18">
      <c r="J14" s="19" t="s">
        <v>110</v>
      </c>
      <c r="K14" s="43"/>
      <c r="L14" s="43"/>
      <c r="M14" s="19">
        <v>2.0388000000000002</v>
      </c>
      <c r="N14" s="19">
        <v>45.472999999999999</v>
      </c>
      <c r="O14" s="44"/>
      <c r="P14" s="44"/>
      <c r="Q14" s="45"/>
      <c r="R14" s="45"/>
    </row>
    <row r="15" spans="1:18">
      <c r="J15" s="19" t="s">
        <v>111</v>
      </c>
      <c r="K15" s="43">
        <v>1209</v>
      </c>
      <c r="L15" s="43">
        <v>404</v>
      </c>
      <c r="M15" s="19">
        <v>1.8886000000000001</v>
      </c>
      <c r="N15" s="19">
        <v>46.106999999999999</v>
      </c>
      <c r="O15" s="44">
        <v>1.8902999999999999</v>
      </c>
      <c r="P15" s="44">
        <v>45.923500000000004</v>
      </c>
      <c r="Q15" s="45">
        <v>7.6368119999999999</v>
      </c>
      <c r="R15" s="45">
        <v>185.53094000000002</v>
      </c>
    </row>
    <row r="16" spans="1:18">
      <c r="J16" s="19" t="s">
        <v>112</v>
      </c>
      <c r="K16" s="43"/>
      <c r="L16" s="43"/>
      <c r="M16" s="19">
        <v>1.8919999999999999</v>
      </c>
      <c r="N16" s="19">
        <v>45.74</v>
      </c>
      <c r="O16" s="44"/>
      <c r="P16" s="44"/>
      <c r="Q16" s="45"/>
      <c r="R16" s="45"/>
    </row>
    <row r="17" spans="10:18">
      <c r="J17" s="19" t="s">
        <v>113</v>
      </c>
      <c r="K17" s="43">
        <v>777</v>
      </c>
      <c r="L17" s="43">
        <v>230</v>
      </c>
      <c r="M17" s="19">
        <v>2.0697000000000001</v>
      </c>
      <c r="N17" s="19">
        <v>45.988999999999997</v>
      </c>
      <c r="O17" s="44">
        <v>2.0938499999999998</v>
      </c>
      <c r="P17" s="44">
        <v>45.898499999999999</v>
      </c>
      <c r="Q17" s="45">
        <v>4.815855</v>
      </c>
      <c r="R17" s="45">
        <v>105.56654999999999</v>
      </c>
    </row>
    <row r="18" spans="10:18">
      <c r="J18" s="19" t="s">
        <v>114</v>
      </c>
      <c r="K18" s="43"/>
      <c r="L18" s="43"/>
      <c r="M18" s="19">
        <v>2.1179999999999999</v>
      </c>
      <c r="N18" s="19">
        <v>45.808</v>
      </c>
      <c r="O18" s="44"/>
      <c r="P18" s="44"/>
      <c r="Q18" s="45"/>
      <c r="R18" s="45"/>
    </row>
    <row r="19" spans="10:18">
      <c r="J19" s="19" t="s">
        <v>67</v>
      </c>
      <c r="K19" s="19"/>
      <c r="L19" s="19"/>
      <c r="M19" s="19">
        <v>2.3092999999999999</v>
      </c>
      <c r="N19" s="19">
        <v>50.918999999999997</v>
      </c>
      <c r="O19" s="30"/>
      <c r="P19" s="30"/>
      <c r="Q19" s="31"/>
      <c r="R19" s="31"/>
    </row>
    <row r="20" spans="10:18">
      <c r="J20" s="19" t="s">
        <v>166</v>
      </c>
      <c r="K20" s="43"/>
      <c r="L20" s="43">
        <v>452</v>
      </c>
      <c r="M20" s="19">
        <v>2.2664</v>
      </c>
      <c r="N20" s="19">
        <v>45.485999999999997</v>
      </c>
      <c r="O20" s="44">
        <v>2.1363000000000003</v>
      </c>
      <c r="P20" s="44">
        <v>45.405500000000004</v>
      </c>
      <c r="Q20" s="45">
        <v>9.6560760000000023</v>
      </c>
      <c r="R20" s="45">
        <v>205.23285999999999</v>
      </c>
    </row>
    <row r="21" spans="10:18">
      <c r="J21" s="19" t="s">
        <v>167</v>
      </c>
      <c r="K21" s="43"/>
      <c r="L21" s="43"/>
      <c r="M21" s="19">
        <v>2.0062000000000002</v>
      </c>
      <c r="N21" s="19">
        <v>45.325000000000003</v>
      </c>
      <c r="O21" s="44"/>
      <c r="P21" s="44"/>
      <c r="Q21" s="45"/>
      <c r="R21" s="45"/>
    </row>
    <row r="22" spans="10:18">
      <c r="J22" s="19" t="s">
        <v>168</v>
      </c>
      <c r="K22" s="43"/>
      <c r="L22" s="43">
        <v>440</v>
      </c>
      <c r="M22" s="19">
        <v>2.2305999999999999</v>
      </c>
      <c r="N22" s="19">
        <v>45.469000000000001</v>
      </c>
      <c r="O22" s="44">
        <v>2.0867499999999999</v>
      </c>
      <c r="P22" s="44">
        <v>45.218500000000006</v>
      </c>
      <c r="Q22" s="45">
        <v>9.1816999999999993</v>
      </c>
      <c r="R22" s="45">
        <v>198.96140000000003</v>
      </c>
    </row>
    <row r="23" spans="10:18">
      <c r="J23" s="19" t="s">
        <v>169</v>
      </c>
      <c r="K23" s="43"/>
      <c r="L23" s="43"/>
      <c r="M23" s="19">
        <v>1.9429000000000001</v>
      </c>
      <c r="N23" s="19">
        <v>44.968000000000004</v>
      </c>
      <c r="O23" s="44"/>
      <c r="P23" s="44"/>
      <c r="Q23" s="45"/>
      <c r="R23" s="45"/>
    </row>
    <row r="24" spans="10:18">
      <c r="J24" s="19" t="s">
        <v>170</v>
      </c>
      <c r="K24" s="43"/>
      <c r="L24" s="43">
        <v>484</v>
      </c>
      <c r="M24" s="19">
        <v>1.8149</v>
      </c>
      <c r="N24" s="19">
        <v>44.671999999999997</v>
      </c>
      <c r="O24" s="44">
        <v>1.8275000000000001</v>
      </c>
      <c r="P24" s="44">
        <v>44.914999999999999</v>
      </c>
      <c r="Q24" s="45">
        <v>8.8451000000000004</v>
      </c>
      <c r="R24" s="45">
        <v>217.3886</v>
      </c>
    </row>
    <row r="25" spans="10:18">
      <c r="J25" s="19" t="s">
        <v>171</v>
      </c>
      <c r="K25" s="43"/>
      <c r="L25" s="43"/>
      <c r="M25" s="19">
        <v>1.8401000000000001</v>
      </c>
      <c r="N25" s="19">
        <v>45.158000000000001</v>
      </c>
      <c r="O25" s="44"/>
      <c r="P25" s="44"/>
      <c r="Q25" s="45"/>
      <c r="R25" s="45"/>
    </row>
    <row r="26" spans="10:18">
      <c r="J26" s="19" t="s">
        <v>172</v>
      </c>
      <c r="K26" s="43"/>
      <c r="L26" s="43">
        <v>730</v>
      </c>
      <c r="M26" s="19">
        <v>1.9161999999999999</v>
      </c>
      <c r="N26" s="19">
        <v>45.584000000000003</v>
      </c>
      <c r="O26" s="44">
        <v>1.8310499999999998</v>
      </c>
      <c r="P26" s="44">
        <v>45.484499999999997</v>
      </c>
      <c r="Q26" s="45">
        <v>13.366664999999998</v>
      </c>
      <c r="R26" s="45">
        <v>332.03684999999996</v>
      </c>
    </row>
    <row r="27" spans="10:18">
      <c r="J27" s="19" t="s">
        <v>173</v>
      </c>
      <c r="K27" s="43"/>
      <c r="L27" s="43"/>
      <c r="M27" s="19">
        <v>1.7459</v>
      </c>
      <c r="N27" s="19">
        <v>45.384999999999998</v>
      </c>
      <c r="O27" s="44"/>
      <c r="P27" s="44"/>
      <c r="Q27" s="45"/>
      <c r="R27" s="45"/>
    </row>
    <row r="28" spans="10:18">
      <c r="J28" s="21" t="s">
        <v>249</v>
      </c>
      <c r="K28" s="19"/>
      <c r="L28" s="19">
        <v>429</v>
      </c>
    </row>
    <row r="29" spans="10:18">
      <c r="J29" s="21" t="s">
        <v>248</v>
      </c>
      <c r="K29" s="19"/>
      <c r="L29" s="19">
        <v>264</v>
      </c>
    </row>
    <row r="30" spans="10:18">
      <c r="J30" s="21" t="s">
        <v>250</v>
      </c>
      <c r="K30" s="19"/>
      <c r="L30" s="19">
        <v>333</v>
      </c>
    </row>
    <row r="31" spans="10:18">
      <c r="J31" s="21" t="s">
        <v>251</v>
      </c>
      <c r="K31" s="19"/>
      <c r="L31" s="19">
        <v>565</v>
      </c>
    </row>
    <row r="32" spans="10:18">
      <c r="J32" s="19"/>
      <c r="K32" s="19"/>
      <c r="L32" s="19"/>
    </row>
    <row r="34" spans="10:12">
      <c r="J34" s="29" t="s">
        <v>236</v>
      </c>
    </row>
    <row r="35" spans="10:12">
      <c r="J35" s="29">
        <v>1</v>
      </c>
      <c r="L35">
        <v>193.1</v>
      </c>
    </row>
    <row r="36" spans="10:12">
      <c r="J36" s="29">
        <v>2</v>
      </c>
      <c r="L36">
        <v>99.63</v>
      </c>
    </row>
    <row r="37" spans="10:12">
      <c r="J37" s="29">
        <v>3</v>
      </c>
      <c r="L37">
        <v>44.1</v>
      </c>
    </row>
    <row r="38" spans="10:12">
      <c r="J38" s="29">
        <v>4</v>
      </c>
      <c r="L38">
        <v>193.89000000000001</v>
      </c>
    </row>
    <row r="42" spans="10:12">
      <c r="L42">
        <f>AVERAGE(L35:L38)</f>
        <v>132.68</v>
      </c>
    </row>
    <row r="43" spans="10:12">
      <c r="L43">
        <f>L42*0.45</f>
        <v>59.706000000000003</v>
      </c>
    </row>
  </sheetData>
  <mergeCells count="72">
    <mergeCell ref="R26:R27"/>
    <mergeCell ref="K24:K25"/>
    <mergeCell ref="L24:L25"/>
    <mergeCell ref="O24:O25"/>
    <mergeCell ref="P24:P25"/>
    <mergeCell ref="Q24:Q25"/>
    <mergeCell ref="R24:R25"/>
    <mergeCell ref="K26:K27"/>
    <mergeCell ref="L26:L27"/>
    <mergeCell ref="O26:O27"/>
    <mergeCell ref="P26:P27"/>
    <mergeCell ref="Q26:Q27"/>
    <mergeCell ref="R22:R23"/>
    <mergeCell ref="K20:K21"/>
    <mergeCell ref="L20:L21"/>
    <mergeCell ref="O20:O21"/>
    <mergeCell ref="P20:P21"/>
    <mergeCell ref="Q20:Q21"/>
    <mergeCell ref="R20:R21"/>
    <mergeCell ref="K22:K23"/>
    <mergeCell ref="L22:L23"/>
    <mergeCell ref="O22:O23"/>
    <mergeCell ref="P22:P23"/>
    <mergeCell ref="Q22:Q23"/>
    <mergeCell ref="R17:R18"/>
    <mergeCell ref="K15:K16"/>
    <mergeCell ref="L15:L16"/>
    <mergeCell ref="O15:O16"/>
    <mergeCell ref="P15:P16"/>
    <mergeCell ref="Q15:Q16"/>
    <mergeCell ref="R15:R16"/>
    <mergeCell ref="K17:K18"/>
    <mergeCell ref="L17:L18"/>
    <mergeCell ref="O17:O18"/>
    <mergeCell ref="P17:P18"/>
    <mergeCell ref="Q17:Q18"/>
    <mergeCell ref="R13:R14"/>
    <mergeCell ref="K11:K12"/>
    <mergeCell ref="L11:L12"/>
    <mergeCell ref="O11:O12"/>
    <mergeCell ref="P11:P12"/>
    <mergeCell ref="Q11:Q12"/>
    <mergeCell ref="R11:R12"/>
    <mergeCell ref="K13:K14"/>
    <mergeCell ref="L13:L14"/>
    <mergeCell ref="O13:O14"/>
    <mergeCell ref="P13:P14"/>
    <mergeCell ref="Q13:Q14"/>
    <mergeCell ref="R8:R9"/>
    <mergeCell ref="K6:K7"/>
    <mergeCell ref="L6:L7"/>
    <mergeCell ref="O6:O7"/>
    <mergeCell ref="P6:P7"/>
    <mergeCell ref="Q6:Q7"/>
    <mergeCell ref="R6:R7"/>
    <mergeCell ref="K8:K9"/>
    <mergeCell ref="L8:L9"/>
    <mergeCell ref="O8:O9"/>
    <mergeCell ref="P8:P9"/>
    <mergeCell ref="Q8:Q9"/>
    <mergeCell ref="R4:R5"/>
    <mergeCell ref="K2:K3"/>
    <mergeCell ref="L2:L3"/>
    <mergeCell ref="O2:O3"/>
    <mergeCell ref="P2:P3"/>
    <mergeCell ref="Q2:Q3"/>
    <mergeCell ref="R2:R3"/>
    <mergeCell ref="K4:K5"/>
    <mergeCell ref="L4:L5"/>
    <mergeCell ref="O4:O5"/>
    <mergeCell ref="P4:P5"/>
    <mergeCell ref="Q4:Q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published="0"/>
  <dimension ref="A1:S74"/>
  <sheetViews>
    <sheetView workbookViewId="0">
      <selection activeCell="B7" sqref="B7"/>
    </sheetView>
  </sheetViews>
  <sheetFormatPr defaultColWidth="11" defaultRowHeight="12.75"/>
  <cols>
    <col min="11" max="13" width="17.375" customWidth="1"/>
  </cols>
  <sheetData>
    <row r="1" spans="1:19">
      <c r="A1" t="s">
        <v>241</v>
      </c>
      <c r="B1" t="s">
        <v>242</v>
      </c>
      <c r="C1" t="s">
        <v>243</v>
      </c>
      <c r="D1" t="s">
        <v>244</v>
      </c>
      <c r="E1" t="s">
        <v>245</v>
      </c>
      <c r="F1" s="28" t="s">
        <v>246</v>
      </c>
      <c r="G1" s="28" t="s">
        <v>247</v>
      </c>
      <c r="K1" s="19" t="s">
        <v>220</v>
      </c>
      <c r="L1" s="19" t="s">
        <v>226</v>
      </c>
      <c r="M1" s="19" t="s">
        <v>231</v>
      </c>
      <c r="N1" s="19" t="s">
        <v>222</v>
      </c>
      <c r="O1" s="19" t="s">
        <v>223</v>
      </c>
      <c r="P1" s="19" t="s">
        <v>83</v>
      </c>
      <c r="Q1" s="19" t="s">
        <v>84</v>
      </c>
      <c r="R1" s="29" t="s">
        <v>234</v>
      </c>
      <c r="S1" s="29" t="s">
        <v>235</v>
      </c>
    </row>
    <row r="2" spans="1:19">
      <c r="A2" s="10">
        <v>39946</v>
      </c>
      <c r="B2" s="31">
        <f>AVERAGE(M2:M9)</f>
        <v>421.5</v>
      </c>
      <c r="C2" s="31">
        <f>STDEV(M2:M9)</f>
        <v>57.680152565678952</v>
      </c>
      <c r="D2" s="31">
        <f>AVERAGE(S2:S9)</f>
        <v>194.81037499999996</v>
      </c>
      <c r="E2" s="31">
        <f>STDEV(S2:S9)</f>
        <v>26.693872463627155</v>
      </c>
      <c r="F2" s="31">
        <f>AVERAGE(R2:R9)</f>
        <v>7.8602806249999997</v>
      </c>
      <c r="G2" s="31">
        <f>STDEV(R2:R9)</f>
        <v>1.0613212850038523</v>
      </c>
      <c r="K2" s="19" t="s">
        <v>224</v>
      </c>
      <c r="L2" s="43">
        <v>1067</v>
      </c>
      <c r="M2" s="43">
        <v>341</v>
      </c>
      <c r="N2" s="19">
        <v>1.8105</v>
      </c>
      <c r="O2" s="19">
        <v>46.097999999999999</v>
      </c>
      <c r="P2" s="39">
        <f>(N2+N3)/2</f>
        <v>1.8936500000000001</v>
      </c>
      <c r="Q2" s="39">
        <f>(O2+O3)/2</f>
        <v>46.156500000000001</v>
      </c>
      <c r="R2" s="43">
        <f>P2*M2/100</f>
        <v>6.4573464999999999</v>
      </c>
      <c r="S2" s="43">
        <f>Q2*M2/100</f>
        <v>157.393665</v>
      </c>
    </row>
    <row r="3" spans="1:19">
      <c r="A3" s="10">
        <v>39960</v>
      </c>
      <c r="B3" s="31">
        <f>AVERAGE(M11:M18)</f>
        <v>415.5</v>
      </c>
      <c r="C3" s="31">
        <f>STDEV(M11:M18)</f>
        <v>132.58582126305964</v>
      </c>
      <c r="D3" s="31">
        <f>AVERAGE(S11:S18)</f>
        <v>189.54683875000003</v>
      </c>
      <c r="E3" s="31">
        <f>STDEV(S11:S18)</f>
        <v>60.756187286635821</v>
      </c>
      <c r="F3" s="31">
        <f>AVERAGE(R11:R18)</f>
        <v>6.8846771249999996</v>
      </c>
      <c r="G3" s="31">
        <f>STDEV(R11:R18)</f>
        <v>1.8478408677469309</v>
      </c>
      <c r="K3" s="19" t="s">
        <v>55</v>
      </c>
      <c r="L3" s="43"/>
      <c r="M3" s="43"/>
      <c r="N3" s="19">
        <v>1.9767999999999999</v>
      </c>
      <c r="O3" s="19">
        <v>46.215000000000003</v>
      </c>
      <c r="P3" s="39"/>
      <c r="Q3" s="39"/>
      <c r="R3" s="43"/>
      <c r="S3" s="43"/>
    </row>
    <row r="4" spans="1:19">
      <c r="A4" s="10">
        <v>39973</v>
      </c>
      <c r="B4" s="31">
        <f>AVERAGE(M20:M27)</f>
        <v>566.5</v>
      </c>
      <c r="C4" s="31">
        <f>STDEV(M20:M27)</f>
        <v>111.18303227861105</v>
      </c>
      <c r="D4" s="31">
        <f>AVERAGE(S20:S27)</f>
        <v>243.60262125000003</v>
      </c>
      <c r="E4" s="31">
        <f>STDEV(S20:S27)</f>
        <v>47.795126380021919</v>
      </c>
      <c r="F4" s="31">
        <f>AVERAGE(R20:R27)</f>
        <v>7.9262309999999996</v>
      </c>
      <c r="G4" s="31">
        <f>STDEV(R20:R27)</f>
        <v>1.405196221364184</v>
      </c>
      <c r="K4" s="19" t="s">
        <v>56</v>
      </c>
      <c r="L4" s="43">
        <v>1446</v>
      </c>
      <c r="M4" s="43">
        <v>458</v>
      </c>
      <c r="N4" s="19">
        <v>1.7168000000000001</v>
      </c>
      <c r="O4" s="19">
        <v>46.231999999999999</v>
      </c>
      <c r="P4" s="39">
        <f>(N4+N5)/2</f>
        <v>1.6730499999999999</v>
      </c>
      <c r="Q4" s="39">
        <f t="shared" ref="Q4" si="0">(O4+O5)/2</f>
        <v>46.073</v>
      </c>
      <c r="R4" s="43">
        <f>P4*M4/100</f>
        <v>7.6625689999999995</v>
      </c>
      <c r="S4" s="43">
        <f>Q4*M4/100</f>
        <v>211.01434</v>
      </c>
    </row>
    <row r="5" spans="1:19">
      <c r="A5" s="10">
        <v>39992</v>
      </c>
      <c r="B5" s="31">
        <f>AVERAGE(M29:M36)</f>
        <v>451.5</v>
      </c>
      <c r="C5" s="31">
        <f>STDEV(M29:M36)</f>
        <v>60.49517887126764</v>
      </c>
      <c r="D5" s="31">
        <f>AVERAGE(S29:S36)</f>
        <v>203.8701375</v>
      </c>
      <c r="E5" s="31">
        <f>STDEV(S29:S36)</f>
        <v>28.334222194336448</v>
      </c>
      <c r="F5" s="31">
        <f>AVERAGE(R29:R36)</f>
        <v>5.36121625</v>
      </c>
      <c r="G5" s="31">
        <f>STDEV(R29:R36)</f>
        <v>0.67490941114611025</v>
      </c>
      <c r="K5" s="19" t="s">
        <v>58</v>
      </c>
      <c r="L5" s="43"/>
      <c r="M5" s="43"/>
      <c r="N5" s="19">
        <v>1.6293</v>
      </c>
      <c r="O5" s="19">
        <v>45.914000000000001</v>
      </c>
      <c r="P5" s="39"/>
      <c r="Q5" s="39"/>
      <c r="R5" s="43"/>
      <c r="S5" s="43"/>
    </row>
    <row r="6" spans="1:19">
      <c r="A6" s="10">
        <v>40014</v>
      </c>
      <c r="B6" s="31">
        <f>AVERAGE(M38:M45)</f>
        <v>516.5</v>
      </c>
      <c r="C6" s="31">
        <f>STDEV(M38:M45)</f>
        <v>51.726846672367984</v>
      </c>
      <c r="D6" s="31">
        <f>AVERAGE(S38:S45)</f>
        <v>233.9973</v>
      </c>
      <c r="E6" s="31">
        <f>STDEV(S38:S45)</f>
        <v>23.372673011921346</v>
      </c>
      <c r="F6" s="31">
        <f>AVERAGE(R38:R45)</f>
        <v>6.9420000000000002</v>
      </c>
      <c r="G6" s="31">
        <f>STDEV(R38:R45)</f>
        <v>0.78703388342857172</v>
      </c>
      <c r="K6" s="19" t="s">
        <v>60</v>
      </c>
      <c r="L6" s="43">
        <v>1323</v>
      </c>
      <c r="M6" s="43">
        <v>468</v>
      </c>
      <c r="N6" s="19">
        <v>1.954</v>
      </c>
      <c r="O6" s="19">
        <v>46.601999999999997</v>
      </c>
      <c r="P6" s="39">
        <f t="shared" ref="P6:Q6" si="1">(N6+N7)/2</f>
        <v>1.8961000000000001</v>
      </c>
      <c r="Q6" s="39">
        <f t="shared" si="1"/>
        <v>46.281999999999996</v>
      </c>
      <c r="R6" s="43">
        <f>P6*M6/100</f>
        <v>8.8737480000000009</v>
      </c>
      <c r="S6" s="43">
        <f>Q6*M6/100</f>
        <v>216.59975999999997</v>
      </c>
    </row>
    <row r="7" spans="1:19">
      <c r="A7" s="10">
        <v>40025</v>
      </c>
      <c r="B7" s="31">
        <f>AVERAGE(M47:M63)</f>
        <v>565.77976190476193</v>
      </c>
      <c r="C7" s="31">
        <f>STDEV(M47:M63)</f>
        <v>51.197059772815422</v>
      </c>
      <c r="D7" s="31">
        <f>AVERAGE(S47:S54)</f>
        <v>256.18918624999998</v>
      </c>
      <c r="E7" s="31">
        <f>STDEV(S47:S54)</f>
        <v>16.849471063680429</v>
      </c>
      <c r="F7" s="31">
        <f>AVERAGE(R47:R54)</f>
        <v>9.1822485</v>
      </c>
      <c r="G7" s="31">
        <f>STDEV(R47:R54)</f>
        <v>0.74525389405905385</v>
      </c>
      <c r="K7" s="21" t="s">
        <v>252</v>
      </c>
      <c r="L7" s="43"/>
      <c r="M7" s="43"/>
      <c r="N7" s="19">
        <v>1.8382000000000001</v>
      </c>
      <c r="O7" s="19">
        <v>45.962000000000003</v>
      </c>
      <c r="P7" s="39"/>
      <c r="Q7" s="39"/>
      <c r="R7" s="43"/>
      <c r="S7" s="43"/>
    </row>
    <row r="8" spans="1:19">
      <c r="K8" s="19" t="s">
        <v>63</v>
      </c>
      <c r="L8" s="43">
        <v>1340</v>
      </c>
      <c r="M8" s="43">
        <v>419</v>
      </c>
      <c r="N8" s="19">
        <v>1.9982</v>
      </c>
      <c r="O8" s="19">
        <v>46.405999999999999</v>
      </c>
      <c r="P8" s="39">
        <f t="shared" ref="P8:Q8" si="2">(N8+N9)/2</f>
        <v>2.0160999999999998</v>
      </c>
      <c r="Q8" s="39">
        <f t="shared" si="2"/>
        <v>46.356499999999997</v>
      </c>
      <c r="R8" s="43">
        <f>P8*M8/100</f>
        <v>8.4474589999999985</v>
      </c>
      <c r="S8" s="43">
        <f>Q8*M8/100</f>
        <v>194.23373499999997</v>
      </c>
    </row>
    <row r="9" spans="1:19">
      <c r="K9" s="19" t="s">
        <v>65</v>
      </c>
      <c r="L9" s="43"/>
      <c r="M9" s="43"/>
      <c r="N9" s="19">
        <v>2.0339999999999998</v>
      </c>
      <c r="O9" s="19">
        <v>46.307000000000002</v>
      </c>
      <c r="P9" s="39"/>
      <c r="Q9" s="39"/>
      <c r="R9" s="43"/>
      <c r="S9" s="43"/>
    </row>
    <row r="10" spans="1:19">
      <c r="K10" s="19" t="s">
        <v>67</v>
      </c>
      <c r="L10" s="19"/>
      <c r="M10" s="19"/>
      <c r="N10" s="19">
        <v>2.2688000000000001</v>
      </c>
      <c r="O10" s="19">
        <v>50.679000000000002</v>
      </c>
      <c r="P10" s="19" t="s">
        <v>85</v>
      </c>
      <c r="Q10" s="19"/>
    </row>
    <row r="11" spans="1:19">
      <c r="K11" s="19" t="s">
        <v>68</v>
      </c>
      <c r="L11" s="43">
        <v>1631</v>
      </c>
      <c r="M11" s="43">
        <v>593</v>
      </c>
      <c r="N11" s="19">
        <v>1.5624</v>
      </c>
      <c r="O11" s="19">
        <v>45.566000000000003</v>
      </c>
      <c r="P11" s="39">
        <f>(N11+N12)/2</f>
        <v>1.58365</v>
      </c>
      <c r="Q11" s="39">
        <f>(O11+O12)/2</f>
        <v>45.798500000000004</v>
      </c>
      <c r="R11" s="43">
        <f>P11*M11/100</f>
        <v>9.3910444999999996</v>
      </c>
      <c r="S11" s="43">
        <f>Q11*M11/100</f>
        <v>271.58510500000006</v>
      </c>
    </row>
    <row r="12" spans="1:19">
      <c r="K12" s="19" t="s">
        <v>204</v>
      </c>
      <c r="L12" s="43"/>
      <c r="M12" s="43"/>
      <c r="N12" s="19">
        <v>1.6049</v>
      </c>
      <c r="O12" s="19">
        <v>46.030999999999999</v>
      </c>
      <c r="P12" s="39"/>
      <c r="Q12" s="39"/>
      <c r="R12" s="43"/>
      <c r="S12" s="43"/>
    </row>
    <row r="13" spans="1:19">
      <c r="K13" s="19" t="s">
        <v>71</v>
      </c>
      <c r="L13" s="43">
        <v>1180</v>
      </c>
      <c r="M13" s="43">
        <v>393</v>
      </c>
      <c r="N13" s="19">
        <v>1.6189</v>
      </c>
      <c r="O13" s="19">
        <v>45.527999999999999</v>
      </c>
      <c r="P13" s="39">
        <f>(N13+N14)/2</f>
        <v>1.5891999999999999</v>
      </c>
      <c r="Q13" s="39">
        <f t="shared" ref="Q13" si="3">(O13+O14)/2</f>
        <v>45.524999999999999</v>
      </c>
      <c r="R13" s="43">
        <f>P13*M13/100</f>
        <v>6.2455560000000006</v>
      </c>
      <c r="S13" s="43">
        <f>Q13*M13/100</f>
        <v>178.91325000000001</v>
      </c>
    </row>
    <row r="14" spans="1:19">
      <c r="K14" s="19" t="s">
        <v>73</v>
      </c>
      <c r="L14" s="43"/>
      <c r="M14" s="43"/>
      <c r="N14" s="19">
        <v>1.5595000000000001</v>
      </c>
      <c r="O14" s="19">
        <v>45.521999999999998</v>
      </c>
      <c r="P14" s="39"/>
      <c r="Q14" s="39"/>
      <c r="R14" s="43"/>
      <c r="S14" s="43"/>
    </row>
    <row r="15" spans="1:19">
      <c r="K15" s="19" t="s">
        <v>75</v>
      </c>
      <c r="L15" s="43">
        <v>1179</v>
      </c>
      <c r="M15" s="43">
        <v>404</v>
      </c>
      <c r="N15" s="19">
        <v>1.6899</v>
      </c>
      <c r="O15" s="19">
        <v>45.243000000000002</v>
      </c>
      <c r="P15" s="39">
        <f t="shared" ref="P15:Q15" si="4">(N15+N16)/2</f>
        <v>1.7084999999999999</v>
      </c>
      <c r="Q15" s="39">
        <f t="shared" si="4"/>
        <v>45.257000000000005</v>
      </c>
      <c r="R15" s="43">
        <f>P15*M15/100</f>
        <v>6.9023399999999988</v>
      </c>
      <c r="S15" s="43">
        <f>Q15*M15/100</f>
        <v>182.83828000000003</v>
      </c>
    </row>
    <row r="16" spans="1:19">
      <c r="K16" s="19" t="s">
        <v>77</v>
      </c>
      <c r="L16" s="43"/>
      <c r="M16" s="43"/>
      <c r="N16" s="19">
        <v>1.7271000000000001</v>
      </c>
      <c r="O16" s="19">
        <v>45.271000000000001</v>
      </c>
      <c r="P16" s="39"/>
      <c r="Q16" s="39"/>
      <c r="R16" s="43"/>
      <c r="S16" s="43"/>
    </row>
    <row r="17" spans="11:19">
      <c r="K17" s="19" t="s">
        <v>79</v>
      </c>
      <c r="L17" s="43">
        <v>857</v>
      </c>
      <c r="M17" s="43">
        <v>272</v>
      </c>
      <c r="N17" s="19">
        <v>1.8252999999999999</v>
      </c>
      <c r="O17" s="19">
        <v>45.651000000000003</v>
      </c>
      <c r="P17" s="39">
        <f t="shared" ref="P17:Q17" si="5">(N17+N18)/2</f>
        <v>1.83815</v>
      </c>
      <c r="Q17" s="39">
        <f t="shared" si="5"/>
        <v>45.901000000000003</v>
      </c>
      <c r="R17" s="43">
        <f>P17*M17/100</f>
        <v>4.9997679999999995</v>
      </c>
      <c r="S17" s="43">
        <f>Q17*M17/100</f>
        <v>124.85072</v>
      </c>
    </row>
    <row r="18" spans="11:19">
      <c r="K18" s="19" t="s">
        <v>81</v>
      </c>
      <c r="L18" s="43"/>
      <c r="M18" s="43"/>
      <c r="N18" s="19">
        <v>1.851</v>
      </c>
      <c r="O18" s="19">
        <v>46.151000000000003</v>
      </c>
      <c r="P18" s="39"/>
      <c r="Q18" s="39"/>
      <c r="R18" s="43"/>
      <c r="S18" s="43"/>
    </row>
    <row r="19" spans="11:19" ht="15">
      <c r="K19" s="8" t="s">
        <v>67</v>
      </c>
      <c r="L19" s="8"/>
      <c r="M19" s="8"/>
      <c r="N19" s="8">
        <v>2.2772000000000001</v>
      </c>
      <c r="O19" s="8">
        <v>50.292000000000002</v>
      </c>
      <c r="P19" s="8" t="s">
        <v>85</v>
      </c>
      <c r="Q19" s="8"/>
    </row>
    <row r="20" spans="11:19" ht="15">
      <c r="K20" s="8" t="s">
        <v>115</v>
      </c>
      <c r="L20" s="42">
        <v>1121</v>
      </c>
      <c r="M20" s="42">
        <v>662</v>
      </c>
      <c r="N20" s="8">
        <v>1.3588</v>
      </c>
      <c r="O20" s="8">
        <v>42.325000000000003</v>
      </c>
      <c r="P20" s="39">
        <f>(N20+N21)/2</f>
        <v>1.371</v>
      </c>
      <c r="Q20" s="39">
        <f>(O20+O21)/2</f>
        <v>42.383499999999998</v>
      </c>
      <c r="R20" s="43">
        <f>P20*M20/100</f>
        <v>9.0760199999999998</v>
      </c>
      <c r="S20" s="43">
        <f>Q20*M20/100</f>
        <v>280.57877000000002</v>
      </c>
    </row>
    <row r="21" spans="11:19" ht="15">
      <c r="K21" s="8" t="s">
        <v>116</v>
      </c>
      <c r="L21" s="42"/>
      <c r="M21" s="42"/>
      <c r="N21" s="8">
        <v>1.3832</v>
      </c>
      <c r="O21" s="8">
        <v>42.442</v>
      </c>
      <c r="P21" s="39"/>
      <c r="Q21" s="39"/>
      <c r="R21" s="43"/>
      <c r="S21" s="43"/>
    </row>
    <row r="22" spans="11:19" ht="15">
      <c r="K22" s="8" t="s">
        <v>117</v>
      </c>
      <c r="L22" s="42">
        <v>1167</v>
      </c>
      <c r="M22" s="42">
        <v>663</v>
      </c>
      <c r="N22" s="8">
        <v>1.3395999999999999</v>
      </c>
      <c r="O22" s="8">
        <v>43.663000000000004</v>
      </c>
      <c r="P22" s="39">
        <f>(N22+N23)/2</f>
        <v>1.3868499999999999</v>
      </c>
      <c r="Q22" s="39">
        <f>(O22+O23)/2</f>
        <v>43.545000000000002</v>
      </c>
      <c r="R22" s="43">
        <f>P22*M22/100</f>
        <v>9.1948154999999989</v>
      </c>
      <c r="S22" s="43">
        <f>Q22*M22/100</f>
        <v>288.70335</v>
      </c>
    </row>
    <row r="23" spans="11:19" ht="15">
      <c r="K23" s="8" t="s">
        <v>118</v>
      </c>
      <c r="L23" s="42"/>
      <c r="M23" s="42"/>
      <c r="N23" s="8">
        <v>1.4340999999999999</v>
      </c>
      <c r="O23" s="8">
        <v>43.427</v>
      </c>
      <c r="P23" s="39"/>
      <c r="Q23" s="39"/>
      <c r="R23" s="43"/>
      <c r="S23" s="43"/>
    </row>
    <row r="24" spans="11:19" ht="15">
      <c r="K24" s="8" t="s">
        <v>119</v>
      </c>
      <c r="L24" s="42">
        <v>869</v>
      </c>
      <c r="M24" s="42">
        <v>481</v>
      </c>
      <c r="N24" s="8">
        <v>1.4027000000000001</v>
      </c>
      <c r="O24" s="8">
        <v>43.634</v>
      </c>
      <c r="P24" s="39">
        <f>(N24+N25)/2</f>
        <v>1.43485</v>
      </c>
      <c r="Q24" s="39">
        <f>(O24+O25)/2</f>
        <v>43.456500000000005</v>
      </c>
      <c r="R24" s="43">
        <f>P24*M24/100</f>
        <v>6.9016284999999993</v>
      </c>
      <c r="S24" s="43">
        <f>Q24*M24/100</f>
        <v>209.02576500000004</v>
      </c>
    </row>
    <row r="25" spans="11:19" ht="15">
      <c r="K25" s="8" t="s">
        <v>120</v>
      </c>
      <c r="L25" s="42"/>
      <c r="M25" s="42"/>
      <c r="N25" s="8">
        <v>1.4670000000000001</v>
      </c>
      <c r="O25" s="8">
        <v>43.279000000000003</v>
      </c>
      <c r="P25" s="39"/>
      <c r="Q25" s="39"/>
      <c r="R25" s="43"/>
      <c r="S25" s="43"/>
    </row>
    <row r="26" spans="11:19" ht="15">
      <c r="K26" s="8" t="s">
        <v>121</v>
      </c>
      <c r="L26" s="42">
        <v>883</v>
      </c>
      <c r="M26" s="42">
        <v>460</v>
      </c>
      <c r="N26" s="8">
        <v>1.5679000000000001</v>
      </c>
      <c r="O26" s="8">
        <v>42.5</v>
      </c>
      <c r="P26" s="39">
        <f>(N26+N27)/2</f>
        <v>1.4201000000000001</v>
      </c>
      <c r="Q26" s="39">
        <f>(O26+O27)/2</f>
        <v>42.631</v>
      </c>
      <c r="R26" s="43">
        <f>P26*M26/100</f>
        <v>6.5324600000000013</v>
      </c>
      <c r="S26" s="43">
        <f>Q26*M26/100</f>
        <v>196.1026</v>
      </c>
    </row>
    <row r="27" spans="11:19" ht="15">
      <c r="K27" s="8" t="s">
        <v>122</v>
      </c>
      <c r="L27" s="42"/>
      <c r="M27" s="42"/>
      <c r="N27" s="8">
        <v>1.2723</v>
      </c>
      <c r="O27" s="8">
        <v>42.762</v>
      </c>
      <c r="P27" s="39"/>
      <c r="Q27" s="39"/>
      <c r="R27" s="43"/>
      <c r="S27" s="43"/>
    </row>
    <row r="28" spans="11:19" ht="15">
      <c r="K28" s="8" t="s">
        <v>67</v>
      </c>
      <c r="L28" s="8"/>
      <c r="M28" s="8"/>
      <c r="N28" s="8">
        <v>2.274</v>
      </c>
      <c r="O28" s="8">
        <v>50.529000000000003</v>
      </c>
      <c r="P28" s="18"/>
      <c r="Q28" s="18"/>
    </row>
    <row r="29" spans="11:19">
      <c r="K29" s="19" t="s">
        <v>123</v>
      </c>
      <c r="L29" s="43">
        <v>701</v>
      </c>
      <c r="M29" s="43">
        <v>408</v>
      </c>
      <c r="N29" s="19">
        <v>1.4918</v>
      </c>
      <c r="O29" s="19">
        <v>44.588999999999999</v>
      </c>
      <c r="P29" s="39">
        <f>(N29+N30)/2</f>
        <v>1.42205</v>
      </c>
      <c r="Q29" s="39">
        <f>(O29+O30)/2</f>
        <v>44.500500000000002</v>
      </c>
      <c r="R29" s="43">
        <f>P29*M29/100</f>
        <v>5.8019640000000008</v>
      </c>
      <c r="S29" s="43">
        <f>Q29*M29/100</f>
        <v>181.56204000000002</v>
      </c>
    </row>
    <row r="30" spans="11:19">
      <c r="K30" s="19" t="s">
        <v>124</v>
      </c>
      <c r="L30" s="43"/>
      <c r="M30" s="43"/>
      <c r="N30" s="19">
        <v>1.3523000000000001</v>
      </c>
      <c r="O30" s="19">
        <v>44.411999999999999</v>
      </c>
      <c r="P30" s="39"/>
      <c r="Q30" s="39"/>
      <c r="R30" s="43"/>
      <c r="S30" s="43"/>
    </row>
    <row r="31" spans="11:19">
      <c r="K31" s="19" t="s">
        <v>125</v>
      </c>
      <c r="L31" s="43">
        <v>734</v>
      </c>
      <c r="M31" s="43">
        <v>400</v>
      </c>
      <c r="N31" s="19">
        <v>1.173</v>
      </c>
      <c r="O31" s="19">
        <v>45.13</v>
      </c>
      <c r="P31" s="39">
        <f>(N31+N32)/2</f>
        <v>1.1387</v>
      </c>
      <c r="Q31" s="39">
        <f>(O31+O32)/2</f>
        <v>45.013500000000001</v>
      </c>
      <c r="R31" s="43">
        <f>P31*M31/100</f>
        <v>4.5548000000000002</v>
      </c>
      <c r="S31" s="43">
        <f>Q31*M31/100</f>
        <v>180.054</v>
      </c>
    </row>
    <row r="32" spans="11:19">
      <c r="K32" s="19" t="s">
        <v>127</v>
      </c>
      <c r="L32" s="43"/>
      <c r="M32" s="43"/>
      <c r="N32" s="19">
        <v>1.1044</v>
      </c>
      <c r="O32" s="19">
        <v>44.896999999999998</v>
      </c>
      <c r="P32" s="39"/>
      <c r="Q32" s="39"/>
      <c r="R32" s="43"/>
      <c r="S32" s="43"/>
    </row>
    <row r="33" spans="11:19">
      <c r="K33" s="19" t="s">
        <v>129</v>
      </c>
      <c r="L33" s="43">
        <v>893</v>
      </c>
      <c r="M33" s="43">
        <v>468</v>
      </c>
      <c r="N33" s="19">
        <v>1.1012</v>
      </c>
      <c r="O33" s="19">
        <v>46.155000000000001</v>
      </c>
      <c r="P33" s="39">
        <f>(N33+N34)/2</f>
        <v>1.0827</v>
      </c>
      <c r="Q33" s="39">
        <f>(O33+O34)/2</f>
        <v>45.962000000000003</v>
      </c>
      <c r="R33" s="43">
        <f>P33*M33/100</f>
        <v>5.0670359999999999</v>
      </c>
      <c r="S33" s="43">
        <f>Q33*M33/100</f>
        <v>215.10216</v>
      </c>
    </row>
    <row r="34" spans="11:19">
      <c r="K34" s="19" t="s">
        <v>130</v>
      </c>
      <c r="L34" s="43"/>
      <c r="M34" s="43"/>
      <c r="N34" s="19">
        <v>1.0642</v>
      </c>
      <c r="O34" s="19">
        <v>45.768999999999998</v>
      </c>
      <c r="P34" s="39"/>
      <c r="Q34" s="39"/>
      <c r="R34" s="43"/>
      <c r="S34" s="43"/>
    </row>
    <row r="35" spans="11:19">
      <c r="K35" s="19" t="s">
        <v>132</v>
      </c>
      <c r="L35" s="43">
        <v>943</v>
      </c>
      <c r="M35" s="43">
        <v>530</v>
      </c>
      <c r="N35" s="19">
        <v>1.0983000000000001</v>
      </c>
      <c r="O35" s="19">
        <v>45.179000000000002</v>
      </c>
      <c r="P35" s="39">
        <f>(N35+N36)/2</f>
        <v>1.13605</v>
      </c>
      <c r="Q35" s="39">
        <f>(O35+O36)/2</f>
        <v>45.049500000000002</v>
      </c>
      <c r="R35" s="43">
        <f>P35*M35/100</f>
        <v>6.0210650000000001</v>
      </c>
      <c r="S35" s="43">
        <f>Q35*M35/100</f>
        <v>238.76235</v>
      </c>
    </row>
    <row r="36" spans="11:19">
      <c r="K36" s="19" t="s">
        <v>134</v>
      </c>
      <c r="L36" s="43"/>
      <c r="M36" s="43"/>
      <c r="N36" s="19">
        <v>1.1738</v>
      </c>
      <c r="O36" s="19">
        <v>44.92</v>
      </c>
      <c r="P36" s="39"/>
      <c r="Q36" s="39"/>
      <c r="R36" s="43"/>
      <c r="S36" s="43"/>
    </row>
    <row r="37" spans="11:19" ht="15">
      <c r="K37" s="8" t="s">
        <v>67</v>
      </c>
      <c r="L37" s="8"/>
      <c r="M37" s="8"/>
      <c r="N37" s="8">
        <v>2.274</v>
      </c>
      <c r="O37" s="8">
        <v>50.529000000000003</v>
      </c>
      <c r="P37" s="18"/>
      <c r="Q37" s="18"/>
    </row>
    <row r="38" spans="11:19">
      <c r="K38" s="19" t="s">
        <v>136</v>
      </c>
      <c r="L38" s="43">
        <v>534</v>
      </c>
      <c r="M38" s="43">
        <v>504</v>
      </c>
      <c r="N38" s="19">
        <v>1.5551999999999999</v>
      </c>
      <c r="O38" s="19">
        <v>45.521000000000001</v>
      </c>
      <c r="P38" s="39">
        <f>(N38+N39)/2</f>
        <v>1.4935499999999999</v>
      </c>
      <c r="Q38" s="39">
        <f>(O38+O39)/2</f>
        <v>45.516500000000001</v>
      </c>
      <c r="R38" s="43">
        <f>P38*M38/100</f>
        <v>7.5274919999999996</v>
      </c>
      <c r="S38" s="43">
        <f>Q38*M38/100</f>
        <v>229.40315999999999</v>
      </c>
    </row>
    <row r="39" spans="11:19">
      <c r="K39" s="19" t="s">
        <v>153</v>
      </c>
      <c r="L39" s="43"/>
      <c r="M39" s="43"/>
      <c r="N39" s="19">
        <v>1.4319</v>
      </c>
      <c r="O39" s="19">
        <v>45.512</v>
      </c>
      <c r="P39" s="39"/>
      <c r="Q39" s="39"/>
      <c r="R39" s="43"/>
      <c r="S39" s="43"/>
    </row>
    <row r="40" spans="11:19">
      <c r="K40" s="19" t="s">
        <v>155</v>
      </c>
      <c r="L40" s="43">
        <v>483</v>
      </c>
      <c r="M40" s="43">
        <v>454</v>
      </c>
      <c r="N40" s="19">
        <v>1.6981999999999999</v>
      </c>
      <c r="O40" s="19">
        <v>45.076999999999998</v>
      </c>
      <c r="P40" s="39">
        <f>(N40+N41)/2</f>
        <v>1.5805500000000001</v>
      </c>
      <c r="Q40" s="39">
        <f>(O40+O41)/2</f>
        <v>45.161999999999999</v>
      </c>
      <c r="R40" s="43">
        <f>P40*M40/100</f>
        <v>7.1756970000000004</v>
      </c>
      <c r="S40" s="43">
        <f>Q40*M40/100</f>
        <v>205.03547999999998</v>
      </c>
    </row>
    <row r="41" spans="11:19">
      <c r="K41" s="19" t="s">
        <v>157</v>
      </c>
      <c r="L41" s="43"/>
      <c r="M41" s="43"/>
      <c r="N41" s="19">
        <v>1.4629000000000001</v>
      </c>
      <c r="O41" s="19">
        <v>45.247</v>
      </c>
      <c r="P41" s="39"/>
      <c r="Q41" s="39"/>
      <c r="R41" s="43"/>
      <c r="S41" s="43"/>
    </row>
    <row r="42" spans="11:19">
      <c r="K42" s="19" t="s">
        <v>159</v>
      </c>
      <c r="L42" s="43">
        <v>557</v>
      </c>
      <c r="M42" s="43">
        <v>530</v>
      </c>
      <c r="N42" s="19">
        <v>0.97119999999999995</v>
      </c>
      <c r="O42" s="19">
        <v>45.49</v>
      </c>
      <c r="P42" s="39">
        <f>(N42+N43)/2</f>
        <v>1.091</v>
      </c>
      <c r="Q42" s="39">
        <f>(O42+O43)/2</f>
        <v>45.355499999999999</v>
      </c>
      <c r="R42" s="43">
        <f>P42*M42/100</f>
        <v>5.7823000000000002</v>
      </c>
      <c r="S42" s="43">
        <f>Q42*M42/100</f>
        <v>240.38415000000001</v>
      </c>
    </row>
    <row r="43" spans="11:19">
      <c r="K43" s="19" t="s">
        <v>160</v>
      </c>
      <c r="L43" s="43"/>
      <c r="M43" s="43"/>
      <c r="N43" s="19">
        <v>1.2108000000000001</v>
      </c>
      <c r="O43" s="19">
        <v>45.220999999999997</v>
      </c>
      <c r="P43" s="39"/>
      <c r="Q43" s="39"/>
      <c r="R43" s="43"/>
      <c r="S43" s="43"/>
    </row>
    <row r="44" spans="11:19">
      <c r="K44" s="19" t="s">
        <v>162</v>
      </c>
      <c r="L44" s="43">
        <v>603</v>
      </c>
      <c r="M44" s="43">
        <v>578</v>
      </c>
      <c r="N44" s="19">
        <v>1.1639999999999999</v>
      </c>
      <c r="O44" s="19">
        <v>45.331000000000003</v>
      </c>
      <c r="P44" s="39">
        <f>(N44+N45)/2</f>
        <v>1.2599499999999999</v>
      </c>
      <c r="Q44" s="39">
        <f>(O44+O45)/2</f>
        <v>45.1845</v>
      </c>
      <c r="R44" s="43">
        <f>P44*M44/100</f>
        <v>7.2825109999999995</v>
      </c>
      <c r="S44" s="43">
        <f>Q44*M44/100</f>
        <v>261.16640999999998</v>
      </c>
    </row>
    <row r="45" spans="11:19">
      <c r="K45" s="19" t="s">
        <v>164</v>
      </c>
      <c r="L45" s="43"/>
      <c r="M45" s="43"/>
      <c r="N45" s="19">
        <v>1.3559000000000001</v>
      </c>
      <c r="O45" s="19">
        <v>45.037999999999997</v>
      </c>
      <c r="P45" s="39"/>
      <c r="Q45" s="39"/>
      <c r="R45" s="43"/>
      <c r="S45" s="43"/>
    </row>
    <row r="46" spans="11:19">
      <c r="K46" s="19" t="s">
        <v>67</v>
      </c>
      <c r="L46" s="19"/>
      <c r="M46" s="19"/>
      <c r="N46" s="19">
        <v>2.3092999999999999</v>
      </c>
      <c r="O46" s="19">
        <v>50.918999999999997</v>
      </c>
      <c r="P46" s="18"/>
      <c r="Q46" s="18"/>
    </row>
    <row r="47" spans="11:19">
      <c r="K47" s="19" t="s">
        <v>137</v>
      </c>
      <c r="L47" s="43">
        <v>636</v>
      </c>
      <c r="M47" s="43">
        <v>603</v>
      </c>
      <c r="N47" s="19">
        <v>1.8541000000000001</v>
      </c>
      <c r="O47" s="19">
        <v>45.411999999999999</v>
      </c>
      <c r="P47" s="39">
        <f>(N47+N48)/2</f>
        <v>1.7032500000000002</v>
      </c>
      <c r="Q47" s="39">
        <f>(O47+O48)/2</f>
        <v>45.5625</v>
      </c>
      <c r="R47" s="43">
        <f>P47*M47/100</f>
        <v>10.270597500000001</v>
      </c>
      <c r="S47" s="43">
        <f>Q47*M47/100</f>
        <v>274.74187499999999</v>
      </c>
    </row>
    <row r="48" spans="11:19">
      <c r="K48" s="19" t="s">
        <v>139</v>
      </c>
      <c r="L48" s="43"/>
      <c r="M48" s="43"/>
      <c r="N48" s="19">
        <v>1.5524</v>
      </c>
      <c r="O48" s="19">
        <v>45.713000000000001</v>
      </c>
      <c r="P48" s="39"/>
      <c r="Q48" s="39"/>
      <c r="R48" s="43"/>
      <c r="S48" s="43"/>
    </row>
    <row r="49" spans="11:19">
      <c r="K49" s="19" t="s">
        <v>141</v>
      </c>
      <c r="L49" s="43">
        <v>543</v>
      </c>
      <c r="M49" s="43">
        <v>517</v>
      </c>
      <c r="N49" s="19">
        <v>1.599</v>
      </c>
      <c r="O49" s="19">
        <v>45.689</v>
      </c>
      <c r="P49" s="39">
        <f>(N49+N50)/2</f>
        <v>1.6834</v>
      </c>
      <c r="Q49" s="39">
        <f>(O49+O50)/2</f>
        <v>45.57</v>
      </c>
      <c r="R49" s="43">
        <f>P49*M49/100</f>
        <v>8.7031780000000012</v>
      </c>
      <c r="S49" s="43">
        <f>Q49*M49/100</f>
        <v>235.59689999999998</v>
      </c>
    </row>
    <row r="50" spans="11:19">
      <c r="K50" s="19" t="s">
        <v>143</v>
      </c>
      <c r="L50" s="43"/>
      <c r="M50" s="43"/>
      <c r="N50" s="19">
        <v>1.7678</v>
      </c>
      <c r="O50" s="19">
        <v>45.451000000000001</v>
      </c>
      <c r="P50" s="39"/>
      <c r="Q50" s="39"/>
      <c r="R50" s="43"/>
      <c r="S50" s="43"/>
    </row>
    <row r="51" spans="11:19">
      <c r="K51" s="19" t="s">
        <v>145</v>
      </c>
      <c r="L51" s="43">
        <v>607</v>
      </c>
      <c r="M51" s="43">
        <v>578</v>
      </c>
      <c r="N51" s="19">
        <v>1.6113</v>
      </c>
      <c r="O51" s="19">
        <v>45.42</v>
      </c>
      <c r="P51" s="39">
        <f>(N51+N52)/2</f>
        <v>1.5043500000000001</v>
      </c>
      <c r="Q51" s="39">
        <f>(O51+O52)/2</f>
        <v>45.603499999999997</v>
      </c>
      <c r="R51" s="43">
        <f>P51*M51/100</f>
        <v>8.6951429999999998</v>
      </c>
      <c r="S51" s="43">
        <f>Q51*M51/100</f>
        <v>263.58822999999995</v>
      </c>
    </row>
    <row r="52" spans="11:19">
      <c r="K52" s="19" t="s">
        <v>1</v>
      </c>
      <c r="L52" s="43"/>
      <c r="M52" s="43"/>
      <c r="N52" s="19">
        <v>1.3974</v>
      </c>
      <c r="O52" s="19">
        <v>45.786999999999999</v>
      </c>
      <c r="P52" s="39"/>
      <c r="Q52" s="39"/>
      <c r="R52" s="43"/>
      <c r="S52" s="43"/>
    </row>
    <row r="53" spans="11:19">
      <c r="K53" s="19" t="s">
        <v>3</v>
      </c>
      <c r="L53" s="43">
        <v>574</v>
      </c>
      <c r="M53" s="43">
        <v>553</v>
      </c>
      <c r="N53" s="19">
        <v>1.6166</v>
      </c>
      <c r="O53" s="19">
        <v>45.206000000000003</v>
      </c>
      <c r="P53" s="39">
        <f>(N53+N54)/2</f>
        <v>1.63835</v>
      </c>
      <c r="Q53" s="39">
        <f>(O53+O54)/2</f>
        <v>45.358000000000004</v>
      </c>
      <c r="R53" s="43">
        <f>P53*M53/100</f>
        <v>9.0600754999999999</v>
      </c>
      <c r="S53" s="43">
        <f>Q53*M53/100</f>
        <v>250.82974000000002</v>
      </c>
    </row>
    <row r="54" spans="11:19">
      <c r="K54" s="19" t="s">
        <v>5</v>
      </c>
      <c r="L54" s="43"/>
      <c r="M54" s="43"/>
      <c r="N54" s="19">
        <v>1.6600999999999999</v>
      </c>
      <c r="O54" s="19">
        <v>45.51</v>
      </c>
      <c r="P54" s="39"/>
      <c r="Q54" s="39"/>
      <c r="R54" s="43"/>
      <c r="S54" s="43"/>
    </row>
    <row r="55" spans="11:19" ht="15">
      <c r="K55" s="8" t="s">
        <v>67</v>
      </c>
      <c r="L55" s="8"/>
      <c r="M55" s="8"/>
      <c r="N55" s="8">
        <v>2.3092999999999999</v>
      </c>
      <c r="O55" s="8">
        <v>50.918999999999997</v>
      </c>
      <c r="P55" s="18"/>
      <c r="Q55" s="18"/>
    </row>
    <row r="56" spans="11:19">
      <c r="K56" s="19" t="s">
        <v>39</v>
      </c>
      <c r="L56" s="43">
        <v>608</v>
      </c>
      <c r="M56" s="43">
        <f>L56/1.05</f>
        <v>579.04761904761904</v>
      </c>
      <c r="N56" s="18">
        <v>0.84687000000000001</v>
      </c>
      <c r="O56" s="18">
        <v>45.298000000000002</v>
      </c>
      <c r="P56" s="39">
        <f>(N56+N57)/2</f>
        <v>0.86607999999999996</v>
      </c>
      <c r="Q56" s="39">
        <f>(O56+O57)/2</f>
        <v>45.616500000000002</v>
      </c>
      <c r="R56" s="43">
        <f>P56*M56/100</f>
        <v>5.0150156190476194</v>
      </c>
      <c r="S56" s="43">
        <f>Q56*M56/100</f>
        <v>264.14125714285711</v>
      </c>
    </row>
    <row r="57" spans="11:19">
      <c r="K57" s="19" t="s">
        <v>40</v>
      </c>
      <c r="L57" s="43"/>
      <c r="M57" s="43"/>
      <c r="N57" s="18">
        <v>0.88529000000000002</v>
      </c>
      <c r="O57" s="18">
        <v>45.935000000000002</v>
      </c>
      <c r="P57" s="39"/>
      <c r="Q57" s="39"/>
      <c r="R57" s="43"/>
      <c r="S57" s="43"/>
    </row>
    <row r="58" spans="11:19">
      <c r="K58" s="19" t="s">
        <v>41</v>
      </c>
      <c r="L58" s="43">
        <v>657</v>
      </c>
      <c r="M58" s="43">
        <f t="shared" ref="M58" si="6">L58/1.05</f>
        <v>625.71428571428567</v>
      </c>
      <c r="N58" s="18">
        <v>0.78557999999999995</v>
      </c>
      <c r="O58" s="18">
        <v>46.511000000000003</v>
      </c>
      <c r="P58" s="39">
        <f>(N58+N59)/2</f>
        <v>0.81720499999999996</v>
      </c>
      <c r="Q58" s="39">
        <f>(O58+O59)/2</f>
        <v>45.965000000000003</v>
      </c>
      <c r="R58" s="43">
        <f>P58*M58/100</f>
        <v>5.1133684285714285</v>
      </c>
      <c r="S58" s="43">
        <f>Q58*M58/100</f>
        <v>287.60957142857143</v>
      </c>
    </row>
    <row r="59" spans="11:19">
      <c r="K59" s="19" t="s">
        <v>42</v>
      </c>
      <c r="L59" s="43"/>
      <c r="M59" s="43"/>
      <c r="N59" s="18">
        <v>0.84882999999999997</v>
      </c>
      <c r="O59" s="18">
        <v>45.418999999999997</v>
      </c>
      <c r="P59" s="39"/>
      <c r="Q59" s="39"/>
      <c r="R59" s="43"/>
      <c r="S59" s="43"/>
    </row>
    <row r="60" spans="11:19">
      <c r="K60" s="19" t="s">
        <v>46</v>
      </c>
      <c r="L60" s="43">
        <v>631</v>
      </c>
      <c r="M60" s="43">
        <f t="shared" ref="M60" si="7">L60/1.05</f>
        <v>600.95238095238096</v>
      </c>
      <c r="N60" s="18"/>
      <c r="O60" s="18"/>
      <c r="P60" s="39"/>
      <c r="Q60" s="39"/>
    </row>
    <row r="61" spans="11:19">
      <c r="K61" s="19" t="s">
        <v>46</v>
      </c>
      <c r="L61" s="43"/>
      <c r="M61" s="43"/>
      <c r="N61" s="18"/>
      <c r="O61" s="18"/>
      <c r="P61" s="39"/>
      <c r="Q61" s="39"/>
    </row>
    <row r="62" spans="11:19" ht="15">
      <c r="K62" s="8" t="s">
        <v>43</v>
      </c>
      <c r="L62" s="42">
        <v>493</v>
      </c>
      <c r="M62" s="43">
        <f t="shared" ref="M62" si="8">L62/1.05</f>
        <v>469.52380952380952</v>
      </c>
      <c r="N62" s="17">
        <v>0.56161000000000005</v>
      </c>
      <c r="O62" s="17">
        <v>47.734000000000002</v>
      </c>
      <c r="P62" s="39">
        <f>(N62+N63)/2</f>
        <v>0.55932500000000007</v>
      </c>
      <c r="Q62" s="39">
        <f>(O62+O63)/2</f>
        <v>47.603999999999999</v>
      </c>
      <c r="R62" s="43">
        <f>P62*M62/100</f>
        <v>2.626164047619048</v>
      </c>
      <c r="S62" s="43">
        <f>Q62*M62/100</f>
        <v>223.51211428571426</v>
      </c>
    </row>
    <row r="63" spans="11:19" ht="15">
      <c r="K63" s="8" t="s">
        <v>44</v>
      </c>
      <c r="L63" s="42"/>
      <c r="M63" s="43"/>
      <c r="N63" s="17">
        <v>0.55703999999999998</v>
      </c>
      <c r="O63" s="17">
        <v>47.473999999999997</v>
      </c>
      <c r="P63" s="39"/>
      <c r="Q63" s="39"/>
      <c r="R63" s="43"/>
      <c r="S63" s="43"/>
    </row>
    <row r="64" spans="11:19">
      <c r="K64" s="19" t="s">
        <v>67</v>
      </c>
      <c r="L64" s="19"/>
      <c r="M64" s="19"/>
      <c r="N64" s="19">
        <v>2.2635000000000001</v>
      </c>
      <c r="O64" s="19">
        <v>50.767000000000003</v>
      </c>
    </row>
    <row r="67" spans="12:12">
      <c r="L67">
        <f>L47/M47</f>
        <v>1.0547263681592041</v>
      </c>
    </row>
    <row r="68" spans="12:12">
      <c r="L68" t="e">
        <f>L48/M48</f>
        <v>#DIV/0!</v>
      </c>
    </row>
    <row r="69" spans="12:12">
      <c r="L69">
        <f t="shared" ref="L69:L74" si="9">L49/M49</f>
        <v>1.0502901353965184</v>
      </c>
    </row>
    <row r="70" spans="12:12">
      <c r="L70" t="e">
        <f t="shared" si="9"/>
        <v>#DIV/0!</v>
      </c>
    </row>
    <row r="71" spans="12:12">
      <c r="L71">
        <f t="shared" si="9"/>
        <v>1.0501730103806228</v>
      </c>
    </row>
    <row r="72" spans="12:12">
      <c r="L72" t="e">
        <f t="shared" si="9"/>
        <v>#DIV/0!</v>
      </c>
    </row>
    <row r="73" spans="12:12">
      <c r="L73">
        <f t="shared" si="9"/>
        <v>1.0379746835443038</v>
      </c>
    </row>
    <row r="74" spans="12:12">
      <c r="L74" t="e">
        <f t="shared" si="9"/>
        <v>#DIV/0!</v>
      </c>
    </row>
  </sheetData>
  <mergeCells count="166">
    <mergeCell ref="R62:R63"/>
    <mergeCell ref="S62:S63"/>
    <mergeCell ref="L60:L61"/>
    <mergeCell ref="M60:M61"/>
    <mergeCell ref="P60:P61"/>
    <mergeCell ref="Q60:Q61"/>
    <mergeCell ref="L62:L63"/>
    <mergeCell ref="M62:M63"/>
    <mergeCell ref="P62:P63"/>
    <mergeCell ref="Q62:Q63"/>
    <mergeCell ref="L58:L59"/>
    <mergeCell ref="M58:M59"/>
    <mergeCell ref="P58:P59"/>
    <mergeCell ref="Q58:Q59"/>
    <mergeCell ref="R58:R59"/>
    <mergeCell ref="S58:S59"/>
    <mergeCell ref="L56:L57"/>
    <mergeCell ref="M56:M57"/>
    <mergeCell ref="P56:P57"/>
    <mergeCell ref="Q56:Q57"/>
    <mergeCell ref="R56:R57"/>
    <mergeCell ref="S56:S57"/>
    <mergeCell ref="L53:L54"/>
    <mergeCell ref="M53:M54"/>
    <mergeCell ref="P53:P54"/>
    <mergeCell ref="Q53:Q54"/>
    <mergeCell ref="R53:R54"/>
    <mergeCell ref="S53:S54"/>
    <mergeCell ref="L51:L52"/>
    <mergeCell ref="M51:M52"/>
    <mergeCell ref="P51:P52"/>
    <mergeCell ref="Q51:Q52"/>
    <mergeCell ref="R51:R52"/>
    <mergeCell ref="S51:S52"/>
    <mergeCell ref="L49:L50"/>
    <mergeCell ref="M49:M50"/>
    <mergeCell ref="P49:P50"/>
    <mergeCell ref="Q49:Q50"/>
    <mergeCell ref="R49:R50"/>
    <mergeCell ref="S49:S50"/>
    <mergeCell ref="L47:L48"/>
    <mergeCell ref="M47:M48"/>
    <mergeCell ref="P47:P48"/>
    <mergeCell ref="Q47:Q48"/>
    <mergeCell ref="R47:R48"/>
    <mergeCell ref="S47:S48"/>
    <mergeCell ref="L44:L45"/>
    <mergeCell ref="M44:M45"/>
    <mergeCell ref="P44:P45"/>
    <mergeCell ref="Q44:Q45"/>
    <mergeCell ref="R44:R45"/>
    <mergeCell ref="S44:S45"/>
    <mergeCell ref="L42:L43"/>
    <mergeCell ref="M42:M43"/>
    <mergeCell ref="P42:P43"/>
    <mergeCell ref="Q42:Q43"/>
    <mergeCell ref="R42:R43"/>
    <mergeCell ref="S42:S43"/>
    <mergeCell ref="L40:L41"/>
    <mergeCell ref="M40:M41"/>
    <mergeCell ref="P40:P41"/>
    <mergeCell ref="Q40:Q41"/>
    <mergeCell ref="R40:R41"/>
    <mergeCell ref="S40:S41"/>
    <mergeCell ref="L38:L39"/>
    <mergeCell ref="M38:M39"/>
    <mergeCell ref="P38:P39"/>
    <mergeCell ref="Q38:Q39"/>
    <mergeCell ref="R38:R39"/>
    <mergeCell ref="S38:S39"/>
    <mergeCell ref="L35:L36"/>
    <mergeCell ref="M35:M36"/>
    <mergeCell ref="P35:P36"/>
    <mergeCell ref="Q35:Q36"/>
    <mergeCell ref="R35:R36"/>
    <mergeCell ref="S35:S36"/>
    <mergeCell ref="L33:L34"/>
    <mergeCell ref="M33:M34"/>
    <mergeCell ref="P33:P34"/>
    <mergeCell ref="Q33:Q34"/>
    <mergeCell ref="R33:R34"/>
    <mergeCell ref="S33:S34"/>
    <mergeCell ref="L31:L32"/>
    <mergeCell ref="M31:M32"/>
    <mergeCell ref="P31:P32"/>
    <mergeCell ref="Q31:Q32"/>
    <mergeCell ref="R31:R32"/>
    <mergeCell ref="S31:S32"/>
    <mergeCell ref="L29:L30"/>
    <mergeCell ref="M29:M30"/>
    <mergeCell ref="P29:P30"/>
    <mergeCell ref="Q29:Q30"/>
    <mergeCell ref="R29:R30"/>
    <mergeCell ref="S29:S30"/>
    <mergeCell ref="L26:L27"/>
    <mergeCell ref="M26:M27"/>
    <mergeCell ref="P26:P27"/>
    <mergeCell ref="Q26:Q27"/>
    <mergeCell ref="R26:R27"/>
    <mergeCell ref="S26:S27"/>
    <mergeCell ref="L24:L25"/>
    <mergeCell ref="M24:M25"/>
    <mergeCell ref="P24:P25"/>
    <mergeCell ref="Q24:Q25"/>
    <mergeCell ref="R24:R25"/>
    <mergeCell ref="S24:S25"/>
    <mergeCell ref="L22:L23"/>
    <mergeCell ref="M22:M23"/>
    <mergeCell ref="P22:P23"/>
    <mergeCell ref="Q22:Q23"/>
    <mergeCell ref="R22:R23"/>
    <mergeCell ref="S22:S23"/>
    <mergeCell ref="L20:L21"/>
    <mergeCell ref="M20:M21"/>
    <mergeCell ref="P20:P21"/>
    <mergeCell ref="Q20:Q21"/>
    <mergeCell ref="R20:R21"/>
    <mergeCell ref="S20:S21"/>
    <mergeCell ref="L17:L18"/>
    <mergeCell ref="M17:M18"/>
    <mergeCell ref="P17:P18"/>
    <mergeCell ref="Q17:Q18"/>
    <mergeCell ref="R17:R18"/>
    <mergeCell ref="S17:S18"/>
    <mergeCell ref="L15:L16"/>
    <mergeCell ref="M15:M16"/>
    <mergeCell ref="P15:P16"/>
    <mergeCell ref="Q15:Q16"/>
    <mergeCell ref="R15:R16"/>
    <mergeCell ref="S15:S16"/>
    <mergeCell ref="L13:L14"/>
    <mergeCell ref="M13:M14"/>
    <mergeCell ref="P13:P14"/>
    <mergeCell ref="Q13:Q14"/>
    <mergeCell ref="R13:R14"/>
    <mergeCell ref="S13:S14"/>
    <mergeCell ref="L11:L12"/>
    <mergeCell ref="M11:M12"/>
    <mergeCell ref="P11:P12"/>
    <mergeCell ref="Q11:Q12"/>
    <mergeCell ref="R11:R12"/>
    <mergeCell ref="S11:S12"/>
    <mergeCell ref="L8:L9"/>
    <mergeCell ref="M8:M9"/>
    <mergeCell ref="P8:P9"/>
    <mergeCell ref="Q8:Q9"/>
    <mergeCell ref="R8:R9"/>
    <mergeCell ref="S8:S9"/>
    <mergeCell ref="L6:L7"/>
    <mergeCell ref="M6:M7"/>
    <mergeCell ref="P6:P7"/>
    <mergeCell ref="Q6:Q7"/>
    <mergeCell ref="R6:R7"/>
    <mergeCell ref="S6:S7"/>
    <mergeCell ref="L4:L5"/>
    <mergeCell ref="M4:M5"/>
    <mergeCell ref="P4:P5"/>
    <mergeCell ref="Q4:Q5"/>
    <mergeCell ref="R4:R5"/>
    <mergeCell ref="S4:S5"/>
    <mergeCell ref="L2:L3"/>
    <mergeCell ref="M2:M3"/>
    <mergeCell ref="P2:P3"/>
    <mergeCell ref="Q2:Q3"/>
    <mergeCell ref="R2:R3"/>
    <mergeCell ref="S2:S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published="0"/>
  <dimension ref="A1:T45"/>
  <sheetViews>
    <sheetView workbookViewId="0">
      <selection activeCell="A2" sqref="A2:G5"/>
    </sheetView>
  </sheetViews>
  <sheetFormatPr defaultRowHeight="12.75"/>
  <cols>
    <col min="1" max="1" width="9.375" bestFit="1" customWidth="1"/>
    <col min="9" max="9" width="21.5" bestFit="1" customWidth="1"/>
  </cols>
  <sheetData>
    <row r="1" spans="1:20">
      <c r="A1" t="s">
        <v>241</v>
      </c>
      <c r="B1" t="s">
        <v>242</v>
      </c>
      <c r="C1" t="s">
        <v>243</v>
      </c>
      <c r="D1" t="s">
        <v>244</v>
      </c>
      <c r="E1" t="s">
        <v>245</v>
      </c>
      <c r="F1" s="28" t="s">
        <v>246</v>
      </c>
      <c r="G1" s="28" t="s">
        <v>247</v>
      </c>
      <c r="H1" s="28"/>
      <c r="I1" s="23" t="s">
        <v>220</v>
      </c>
      <c r="J1" s="23" t="s">
        <v>229</v>
      </c>
      <c r="K1" s="23" t="s">
        <v>228</v>
      </c>
      <c r="L1" s="24" t="s">
        <v>225</v>
      </c>
      <c r="M1" s="24" t="s">
        <v>221</v>
      </c>
      <c r="N1" s="23"/>
      <c r="O1" s="23" t="s">
        <v>222</v>
      </c>
      <c r="P1" s="23" t="s">
        <v>223</v>
      </c>
      <c r="Q1" s="23" t="s">
        <v>83</v>
      </c>
      <c r="R1" s="23" t="s">
        <v>84</v>
      </c>
      <c r="S1" s="29" t="s">
        <v>234</v>
      </c>
      <c r="T1" s="21" t="s">
        <v>235</v>
      </c>
    </row>
    <row r="2" spans="1:20">
      <c r="A2" s="10">
        <v>40008</v>
      </c>
      <c r="B2" s="31">
        <v>605.25</v>
      </c>
      <c r="C2" s="31">
        <v>72.793658148678489</v>
      </c>
      <c r="D2" s="31">
        <v>278.92748124999997</v>
      </c>
      <c r="E2" s="31">
        <v>33.979703291200451</v>
      </c>
      <c r="F2" s="31">
        <v>7.8215099999999991</v>
      </c>
      <c r="G2" s="31">
        <v>1.1671225692407685</v>
      </c>
      <c r="I2" s="23" t="s">
        <v>7</v>
      </c>
      <c r="J2" s="43">
        <v>1954</v>
      </c>
      <c r="K2" s="43">
        <v>647</v>
      </c>
      <c r="L2" s="24" t="s">
        <v>8</v>
      </c>
      <c r="M2" s="24">
        <v>17</v>
      </c>
      <c r="N2" s="23"/>
      <c r="O2" s="23">
        <v>1.2763</v>
      </c>
      <c r="P2" s="23">
        <v>46.165999999999997</v>
      </c>
      <c r="Q2" s="44">
        <f>(O2+O3)/2</f>
        <v>1.2738499999999999</v>
      </c>
      <c r="R2" s="44">
        <f>(P2+P3)/2</f>
        <v>46.076499999999996</v>
      </c>
      <c r="S2" s="45">
        <f>K2*Q2/100</f>
        <v>8.2418094999999987</v>
      </c>
      <c r="T2" s="45">
        <f>K2*R2/100</f>
        <v>298.11495499999995</v>
      </c>
    </row>
    <row r="3" spans="1:20">
      <c r="A3" s="10">
        <v>40022</v>
      </c>
      <c r="B3" s="31">
        <v>774.5</v>
      </c>
      <c r="C3" s="31">
        <v>96.348326399579975</v>
      </c>
      <c r="D3" s="31">
        <v>346.06788999999998</v>
      </c>
      <c r="E3" s="31">
        <v>43.131643596780343</v>
      </c>
      <c r="F3" s="31">
        <v>9.349499625</v>
      </c>
      <c r="G3" s="31">
        <v>2.1828688677482617</v>
      </c>
      <c r="I3" s="23" t="s">
        <v>9</v>
      </c>
      <c r="J3" s="43"/>
      <c r="K3" s="43"/>
      <c r="L3" s="24" t="s">
        <v>10</v>
      </c>
      <c r="M3" s="24">
        <v>18</v>
      </c>
      <c r="N3" s="23"/>
      <c r="O3" s="23">
        <v>1.2714000000000001</v>
      </c>
      <c r="P3" s="23">
        <v>45.987000000000002</v>
      </c>
      <c r="Q3" s="44"/>
      <c r="R3" s="44"/>
      <c r="S3" s="45"/>
      <c r="T3" s="45"/>
    </row>
    <row r="4" spans="1:20">
      <c r="A4" s="10">
        <v>40030</v>
      </c>
      <c r="B4" s="31">
        <v>826.75</v>
      </c>
      <c r="C4" s="31">
        <v>42.29558684622625</v>
      </c>
      <c r="D4" s="31">
        <v>372.65960374999997</v>
      </c>
      <c r="E4" s="31">
        <v>16.340608869466237</v>
      </c>
      <c r="F4" s="31">
        <v>9.5970280750000008</v>
      </c>
      <c r="G4" s="31">
        <v>1.9235031868394574</v>
      </c>
      <c r="I4" s="23" t="s">
        <v>11</v>
      </c>
      <c r="J4" s="43">
        <v>2157</v>
      </c>
      <c r="K4" s="43">
        <v>681</v>
      </c>
      <c r="L4" s="24" t="s">
        <v>126</v>
      </c>
      <c r="M4" s="24">
        <v>19</v>
      </c>
      <c r="N4" s="23"/>
      <c r="O4" s="23">
        <v>1.0764</v>
      </c>
      <c r="P4" s="23">
        <v>46.070999999999998</v>
      </c>
      <c r="Q4" s="44">
        <f>(O4+O5)/2</f>
        <v>1.0933999999999999</v>
      </c>
      <c r="R4" s="44">
        <f>(P4+P5)/2</f>
        <v>46.131500000000003</v>
      </c>
      <c r="S4" s="45">
        <f t="shared" ref="S4" si="0">K4*Q4/100</f>
        <v>7.4460539999999993</v>
      </c>
      <c r="T4" s="45">
        <f t="shared" ref="T4" si="1">K4*R4/100</f>
        <v>314.15551500000004</v>
      </c>
    </row>
    <row r="5" spans="1:20">
      <c r="A5" s="10">
        <v>40030</v>
      </c>
      <c r="B5" s="31">
        <f>AVERAGE(K36:K43)</f>
        <v>430.25</v>
      </c>
      <c r="C5" s="31">
        <f>STDEV(K36:K43)</f>
        <v>41.112650121343428</v>
      </c>
      <c r="D5" s="31">
        <f>AVERAGE(T36:T43)</f>
        <v>198.82100500000001</v>
      </c>
      <c r="E5" s="31">
        <f>STDEV(T36:T43)</f>
        <v>20.502524717322796</v>
      </c>
      <c r="F5" s="31">
        <f>AVERAGE(S36:S43)</f>
        <v>1.4305242250000001</v>
      </c>
      <c r="G5" s="31">
        <f>STDEV(S36:S43)</f>
        <v>0.26420086051242825</v>
      </c>
      <c r="I5" s="23" t="s">
        <v>12</v>
      </c>
      <c r="J5" s="43"/>
      <c r="K5" s="43"/>
      <c r="L5" s="24" t="s">
        <v>76</v>
      </c>
      <c r="M5" s="24">
        <v>20</v>
      </c>
      <c r="N5" s="23"/>
      <c r="O5" s="23">
        <v>1.1104000000000001</v>
      </c>
      <c r="P5" s="23">
        <v>46.192</v>
      </c>
      <c r="Q5" s="44"/>
      <c r="R5" s="44"/>
      <c r="S5" s="45"/>
      <c r="T5" s="45"/>
    </row>
    <row r="6" spans="1:20">
      <c r="I6" s="23" t="s">
        <v>13</v>
      </c>
      <c r="J6" s="43">
        <v>1962</v>
      </c>
      <c r="K6" s="43">
        <v>574</v>
      </c>
      <c r="L6" s="24" t="s">
        <v>14</v>
      </c>
      <c r="M6" s="24">
        <v>21</v>
      </c>
      <c r="N6" s="23"/>
      <c r="O6" s="23">
        <v>1.6608000000000001</v>
      </c>
      <c r="P6" s="23">
        <v>46.377000000000002</v>
      </c>
      <c r="Q6" s="44">
        <f>(O6+O7)/2</f>
        <v>1.59785</v>
      </c>
      <c r="R6" s="44">
        <f>(P6+P7)/2</f>
        <v>46.236499999999999</v>
      </c>
      <c r="S6" s="45">
        <f t="shared" ref="S6" si="2">K6*Q6/100</f>
        <v>9.171659</v>
      </c>
      <c r="T6" s="45">
        <f t="shared" ref="T6" si="3">K6*R6/100</f>
        <v>265.39751000000001</v>
      </c>
    </row>
    <row r="7" spans="1:20">
      <c r="I7" s="23" t="s">
        <v>15</v>
      </c>
      <c r="J7" s="43"/>
      <c r="K7" s="43"/>
      <c r="L7" s="24" t="s">
        <v>16</v>
      </c>
      <c r="M7" s="24">
        <v>22</v>
      </c>
      <c r="N7" s="23"/>
      <c r="O7" s="23">
        <v>1.5348999999999999</v>
      </c>
      <c r="P7" s="23">
        <v>46.095999999999997</v>
      </c>
      <c r="Q7" s="44"/>
      <c r="R7" s="44"/>
      <c r="S7" s="45"/>
      <c r="T7" s="45"/>
    </row>
    <row r="8" spans="1:20">
      <c r="I8" s="23" t="s">
        <v>17</v>
      </c>
      <c r="J8" s="43">
        <v>1578</v>
      </c>
      <c r="K8" s="43">
        <v>519</v>
      </c>
      <c r="L8" s="24" t="s">
        <v>144</v>
      </c>
      <c r="M8" s="24">
        <v>23</v>
      </c>
      <c r="N8" s="23"/>
      <c r="O8" s="23">
        <v>1.2169000000000001</v>
      </c>
      <c r="P8" s="23">
        <v>45.954999999999998</v>
      </c>
      <c r="Q8" s="44">
        <f>(O8+O9)/2</f>
        <v>1.2382500000000001</v>
      </c>
      <c r="R8" s="44">
        <f>(P8+P9)/2</f>
        <v>45.865499999999997</v>
      </c>
      <c r="S8" s="45">
        <f t="shared" ref="S8" si="4">K8*Q8/100</f>
        <v>6.4265175000000001</v>
      </c>
      <c r="T8" s="45">
        <f t="shared" ref="T8" si="5">K8*R8/100</f>
        <v>238.04194499999997</v>
      </c>
    </row>
    <row r="9" spans="1:20">
      <c r="I9" s="23" t="s">
        <v>18</v>
      </c>
      <c r="J9" s="43"/>
      <c r="K9" s="43"/>
      <c r="L9" s="24" t="s">
        <v>19</v>
      </c>
      <c r="M9" s="24">
        <v>24</v>
      </c>
      <c r="N9" s="23"/>
      <c r="O9" s="23">
        <v>1.2596000000000001</v>
      </c>
      <c r="P9" s="23">
        <v>45.776000000000003</v>
      </c>
      <c r="Q9" s="44"/>
      <c r="R9" s="44"/>
      <c r="S9" s="45"/>
      <c r="T9" s="45"/>
    </row>
    <row r="10" spans="1:20">
      <c r="I10" s="23" t="s">
        <v>67</v>
      </c>
      <c r="J10" s="23"/>
      <c r="K10" s="23"/>
      <c r="L10" s="24">
        <v>0.15029999999999999</v>
      </c>
      <c r="M10" s="24"/>
      <c r="N10" s="23"/>
      <c r="O10" s="23">
        <v>2.274</v>
      </c>
      <c r="P10" s="23">
        <v>50.529000000000003</v>
      </c>
      <c r="Q10" s="30"/>
      <c r="R10" s="30"/>
      <c r="S10" s="31"/>
      <c r="T10" s="31"/>
    </row>
    <row r="11" spans="1:20">
      <c r="I11" s="23" t="s">
        <v>20</v>
      </c>
      <c r="J11" s="43">
        <v>1380</v>
      </c>
      <c r="K11" s="43">
        <v>717</v>
      </c>
      <c r="L11" s="24" t="s">
        <v>19</v>
      </c>
      <c r="M11" s="24">
        <v>1</v>
      </c>
      <c r="N11" s="23"/>
      <c r="O11" s="23">
        <v>1.5302</v>
      </c>
      <c r="P11" s="23">
        <v>44.817999999999998</v>
      </c>
      <c r="Q11" s="44">
        <f>(O11+O12)/2</f>
        <v>1.5380500000000001</v>
      </c>
      <c r="R11" s="44">
        <f>(P11+P12)/2</f>
        <v>44.8825</v>
      </c>
      <c r="S11" s="45">
        <f>K11*Q11/100</f>
        <v>11.0278185</v>
      </c>
      <c r="T11" s="45">
        <f>R11*K11/100</f>
        <v>321.807525</v>
      </c>
    </row>
    <row r="12" spans="1:20">
      <c r="I12" s="23" t="s">
        <v>21</v>
      </c>
      <c r="J12" s="43"/>
      <c r="K12" s="43"/>
      <c r="L12" s="24" t="s">
        <v>22</v>
      </c>
      <c r="M12" s="24">
        <v>2</v>
      </c>
      <c r="N12" s="23"/>
      <c r="O12" s="23">
        <v>1.5459000000000001</v>
      </c>
      <c r="P12" s="23">
        <v>44.947000000000003</v>
      </c>
      <c r="Q12" s="44"/>
      <c r="R12" s="44"/>
      <c r="S12" s="45"/>
      <c r="T12" s="45"/>
    </row>
    <row r="13" spans="1:20">
      <c r="I13" s="23" t="s">
        <v>23</v>
      </c>
      <c r="J13" s="43">
        <v>1629</v>
      </c>
      <c r="K13" s="43">
        <v>906</v>
      </c>
      <c r="L13" s="24" t="s">
        <v>144</v>
      </c>
      <c r="M13" s="24">
        <v>3</v>
      </c>
      <c r="N13" s="23"/>
      <c r="O13" s="23">
        <v>1.3713</v>
      </c>
      <c r="P13" s="23">
        <v>44.378999999999998</v>
      </c>
      <c r="Q13" s="44">
        <f>(O13+O14)/2</f>
        <v>1.2624</v>
      </c>
      <c r="R13" s="44">
        <f>(P13+P14)/2</f>
        <v>44.513500000000001</v>
      </c>
      <c r="S13" s="45">
        <f t="shared" ref="S13" si="6">K13*Q13/100</f>
        <v>11.437344000000001</v>
      </c>
      <c r="T13" s="45">
        <f t="shared" ref="T13" si="7">R13*K13/100</f>
        <v>403.29230999999999</v>
      </c>
    </row>
    <row r="14" spans="1:20">
      <c r="I14" s="23" t="s">
        <v>24</v>
      </c>
      <c r="J14" s="43"/>
      <c r="K14" s="43"/>
      <c r="L14" s="24" t="s">
        <v>25</v>
      </c>
      <c r="M14" s="24">
        <v>4</v>
      </c>
      <c r="N14" s="23"/>
      <c r="O14" s="23">
        <v>1.1535</v>
      </c>
      <c r="P14" s="23">
        <v>44.648000000000003</v>
      </c>
      <c r="Q14" s="44"/>
      <c r="R14" s="44"/>
      <c r="S14" s="45"/>
      <c r="T14" s="45"/>
    </row>
    <row r="15" spans="1:20">
      <c r="I15" s="23" t="s">
        <v>26</v>
      </c>
      <c r="J15" s="43">
        <v>1566</v>
      </c>
      <c r="K15" s="43">
        <v>690</v>
      </c>
      <c r="L15" s="24" t="s">
        <v>76</v>
      </c>
      <c r="M15" s="24">
        <v>5</v>
      </c>
      <c r="N15" s="23"/>
      <c r="O15" s="23">
        <v>1.1437999999999999</v>
      </c>
      <c r="P15" s="23">
        <v>44.405999999999999</v>
      </c>
      <c r="Q15" s="44">
        <f>(O15+O16)/2</f>
        <v>1.0989</v>
      </c>
      <c r="R15" s="44">
        <f>(P15+P16)/2</f>
        <v>44.253999999999998</v>
      </c>
      <c r="S15" s="45">
        <f t="shared" ref="S15" si="8">K15*Q15/100</f>
        <v>7.5824099999999994</v>
      </c>
      <c r="T15" s="45">
        <f t="shared" ref="T15" si="9">R15*K15/100</f>
        <v>305.3526</v>
      </c>
    </row>
    <row r="16" spans="1:20">
      <c r="I16" s="23" t="s">
        <v>27</v>
      </c>
      <c r="J16" s="43"/>
      <c r="K16" s="43"/>
      <c r="L16" s="24" t="s">
        <v>64</v>
      </c>
      <c r="M16" s="24">
        <v>6</v>
      </c>
      <c r="N16" s="23"/>
      <c r="O16" s="23">
        <v>1.054</v>
      </c>
      <c r="P16" s="23">
        <v>44.101999999999997</v>
      </c>
      <c r="Q16" s="44"/>
      <c r="R16" s="44"/>
      <c r="S16" s="45"/>
      <c r="T16" s="45"/>
    </row>
    <row r="17" spans="9:20">
      <c r="I17" s="23" t="s">
        <v>28</v>
      </c>
      <c r="J17" s="43">
        <v>1577</v>
      </c>
      <c r="K17" s="43">
        <v>785</v>
      </c>
      <c r="L17" s="24" t="s">
        <v>54</v>
      </c>
      <c r="M17" s="24">
        <v>7</v>
      </c>
      <c r="N17" s="23"/>
      <c r="O17" s="23">
        <v>0.93569000000000002</v>
      </c>
      <c r="P17" s="23">
        <v>44.823</v>
      </c>
      <c r="Q17" s="44">
        <f>(O17+O18)/2</f>
        <v>0.93636000000000008</v>
      </c>
      <c r="R17" s="44">
        <f>(P17+P18)/2</f>
        <v>45.072500000000005</v>
      </c>
      <c r="S17" s="45">
        <f t="shared" ref="S17" si="10">K17*Q17/100</f>
        <v>7.3504260000000015</v>
      </c>
      <c r="T17" s="45">
        <f t="shared" ref="T17" si="11">R17*K17/100</f>
        <v>353.81912500000004</v>
      </c>
    </row>
    <row r="18" spans="9:20">
      <c r="I18" s="23" t="s">
        <v>29</v>
      </c>
      <c r="J18" s="43"/>
      <c r="K18" s="43"/>
      <c r="L18" s="24" t="s">
        <v>135</v>
      </c>
      <c r="M18" s="24">
        <v>8</v>
      </c>
      <c r="N18" s="23"/>
      <c r="O18" s="23">
        <v>0.93703000000000003</v>
      </c>
      <c r="P18" s="23">
        <v>45.322000000000003</v>
      </c>
      <c r="Q18" s="44"/>
      <c r="R18" s="44"/>
      <c r="S18" s="45"/>
      <c r="T18" s="45"/>
    </row>
    <row r="19" spans="9:20">
      <c r="I19" s="23" t="s">
        <v>67</v>
      </c>
      <c r="J19" s="23"/>
      <c r="K19" s="23"/>
      <c r="L19" s="24">
        <v>0.15029999999999999</v>
      </c>
      <c r="M19" s="24"/>
      <c r="N19" s="23"/>
      <c r="O19" s="23">
        <v>2.3092999999999999</v>
      </c>
      <c r="P19" s="23">
        <v>50.918999999999997</v>
      </c>
      <c r="Q19" s="30"/>
      <c r="R19" s="30"/>
      <c r="S19" s="31"/>
      <c r="T19" s="31"/>
    </row>
    <row r="20" spans="9:20">
      <c r="I20" s="23" t="s">
        <v>30</v>
      </c>
      <c r="J20" s="43">
        <v>994</v>
      </c>
      <c r="K20" s="43">
        <v>798</v>
      </c>
      <c r="L20" s="24" t="s">
        <v>31</v>
      </c>
      <c r="M20" s="24">
        <v>9</v>
      </c>
      <c r="N20" s="23"/>
      <c r="O20" s="23">
        <v>1.3794</v>
      </c>
      <c r="P20" s="23">
        <v>45.439</v>
      </c>
      <c r="Q20" s="44">
        <f>(O20+O21)/2</f>
        <v>1.1854549999999999</v>
      </c>
      <c r="R20" s="44">
        <f>(P20+P21)/2</f>
        <v>45.460999999999999</v>
      </c>
      <c r="S20" s="45">
        <f>Q20*K20/100</f>
        <v>9.4599308999999998</v>
      </c>
      <c r="T20" s="45">
        <f>R20*K20/100</f>
        <v>362.77877999999998</v>
      </c>
    </row>
    <row r="21" spans="9:20">
      <c r="I21" s="23" t="s">
        <v>32</v>
      </c>
      <c r="J21" s="43"/>
      <c r="K21" s="43"/>
      <c r="L21" s="24" t="s">
        <v>25</v>
      </c>
      <c r="M21" s="24">
        <v>10</v>
      </c>
      <c r="N21" s="23"/>
      <c r="O21" s="23">
        <v>0.99151</v>
      </c>
      <c r="P21" s="23">
        <v>45.482999999999997</v>
      </c>
      <c r="Q21" s="44"/>
      <c r="R21" s="44"/>
      <c r="S21" s="45"/>
      <c r="T21" s="45"/>
    </row>
    <row r="22" spans="9:20">
      <c r="I22" s="23" t="s">
        <v>33</v>
      </c>
      <c r="J22" s="43">
        <v>951</v>
      </c>
      <c r="K22" s="43">
        <v>788</v>
      </c>
      <c r="L22" s="24" t="s">
        <v>34</v>
      </c>
      <c r="M22" s="24">
        <v>11</v>
      </c>
      <c r="N22" s="23"/>
      <c r="O22" s="23">
        <v>0.92147999999999997</v>
      </c>
      <c r="P22" s="23">
        <v>45.584000000000003</v>
      </c>
      <c r="Q22" s="44">
        <f>(O22+O23)/2</f>
        <v>0.90910500000000005</v>
      </c>
      <c r="R22" s="44">
        <f>(P22+P23)/2</f>
        <v>45.412500000000001</v>
      </c>
      <c r="S22" s="45">
        <f t="shared" ref="S22" si="12">Q22*K22/100</f>
        <v>7.163747400000001</v>
      </c>
      <c r="T22" s="45">
        <f t="shared" ref="T22" si="13">R22*K22/100</f>
        <v>357.85050000000001</v>
      </c>
    </row>
    <row r="23" spans="9:20">
      <c r="I23" s="23" t="s">
        <v>35</v>
      </c>
      <c r="J23" s="43"/>
      <c r="K23" s="43"/>
      <c r="L23" s="24" t="s">
        <v>36</v>
      </c>
      <c r="M23" s="24">
        <v>12</v>
      </c>
      <c r="N23" s="23"/>
      <c r="O23" s="23">
        <v>0.89673000000000003</v>
      </c>
      <c r="P23" s="23">
        <v>45.241</v>
      </c>
      <c r="Q23" s="44"/>
      <c r="R23" s="44"/>
      <c r="S23" s="45"/>
      <c r="T23" s="45"/>
    </row>
    <row r="24" spans="9:20">
      <c r="I24" s="23" t="s">
        <v>37</v>
      </c>
      <c r="J24" s="43">
        <v>1312</v>
      </c>
      <c r="K24" s="43">
        <v>841</v>
      </c>
      <c r="L24" s="24" t="s">
        <v>38</v>
      </c>
      <c r="M24" s="24">
        <v>13</v>
      </c>
      <c r="N24" s="23"/>
      <c r="O24" s="23">
        <v>1.1731</v>
      </c>
      <c r="P24" s="23">
        <v>44.731999999999999</v>
      </c>
      <c r="Q24" s="44">
        <f>(O24+O25)/2</f>
        <v>1.1794</v>
      </c>
      <c r="R24" s="44">
        <f>(P24+P25)/2</f>
        <v>44.653500000000001</v>
      </c>
      <c r="S24" s="45">
        <f t="shared" ref="S24" si="14">Q24*K24/100</f>
        <v>9.9187539999999998</v>
      </c>
      <c r="T24" s="45">
        <f t="shared" ref="T24" si="15">R24*K24/100</f>
        <v>375.53593500000005</v>
      </c>
    </row>
    <row r="25" spans="9:20">
      <c r="I25" s="23" t="s">
        <v>182</v>
      </c>
      <c r="J25" s="43"/>
      <c r="K25" s="43"/>
      <c r="L25" s="24" t="s">
        <v>183</v>
      </c>
      <c r="M25" s="24">
        <v>14</v>
      </c>
      <c r="N25" s="23"/>
      <c r="O25" s="23">
        <v>1.1857</v>
      </c>
      <c r="P25" s="23">
        <v>44.575000000000003</v>
      </c>
      <c r="Q25" s="44"/>
      <c r="R25" s="44"/>
      <c r="S25" s="45"/>
      <c r="T25" s="45"/>
    </row>
    <row r="26" spans="9:20">
      <c r="I26" s="23" t="s">
        <v>184</v>
      </c>
      <c r="J26" s="43">
        <v>1090</v>
      </c>
      <c r="K26" s="43">
        <v>880</v>
      </c>
      <c r="L26" s="24" t="s">
        <v>8</v>
      </c>
      <c r="M26" s="24">
        <v>15</v>
      </c>
      <c r="N26" s="23"/>
      <c r="O26" s="23">
        <v>1.4821</v>
      </c>
      <c r="P26" s="23">
        <v>44.838000000000001</v>
      </c>
      <c r="Q26" s="44">
        <f>(O26+O27)/2</f>
        <v>1.3460999999999999</v>
      </c>
      <c r="R26" s="44">
        <f>(P26+P27)/2</f>
        <v>44.826499999999996</v>
      </c>
      <c r="S26" s="45">
        <f t="shared" ref="S26" si="16">Q26*K26/100</f>
        <v>11.845679999999998</v>
      </c>
      <c r="T26" s="45">
        <f t="shared" ref="T26" si="17">R26*K26/100</f>
        <v>394.47320000000002</v>
      </c>
    </row>
    <row r="27" spans="9:20">
      <c r="I27" s="23" t="s">
        <v>185</v>
      </c>
      <c r="J27" s="43"/>
      <c r="K27" s="43"/>
      <c r="L27" s="24" t="s">
        <v>22</v>
      </c>
      <c r="M27" s="24">
        <v>16</v>
      </c>
      <c r="N27" s="23"/>
      <c r="O27" s="23">
        <v>1.2101</v>
      </c>
      <c r="P27" s="23">
        <v>44.814999999999998</v>
      </c>
      <c r="Q27" s="44"/>
      <c r="R27" s="44"/>
      <c r="S27" s="45"/>
      <c r="T27" s="45"/>
    </row>
    <row r="28" spans="9:20">
      <c r="I28" s="23" t="s">
        <v>67</v>
      </c>
      <c r="J28" s="23"/>
      <c r="K28" s="23"/>
      <c r="L28" s="24">
        <v>0.15029999999999999</v>
      </c>
      <c r="M28" s="24"/>
      <c r="N28" s="23"/>
      <c r="O28" s="23">
        <v>2.3092999999999999</v>
      </c>
      <c r="P28" s="23">
        <v>50.918999999999997</v>
      </c>
    </row>
    <row r="29" spans="9:20">
      <c r="L29" s="25"/>
      <c r="M29" s="25"/>
    </row>
    <row r="30" spans="9:20">
      <c r="L30" s="25"/>
      <c r="M30" s="25"/>
    </row>
    <row r="31" spans="9:20">
      <c r="L31" s="25"/>
      <c r="M31" s="25"/>
    </row>
    <row r="32" spans="9:20">
      <c r="L32" s="25"/>
      <c r="M32" s="25"/>
    </row>
    <row r="33" spans="9:20">
      <c r="L33" s="25"/>
      <c r="M33" s="25"/>
    </row>
    <row r="34" spans="9:20">
      <c r="L34" s="25"/>
      <c r="M34" s="25"/>
    </row>
    <row r="35" spans="9:20">
      <c r="I35" s="23"/>
      <c r="J35" s="23"/>
      <c r="K35" s="23"/>
      <c r="L35" s="26"/>
      <c r="M35" s="26"/>
      <c r="N35" s="16"/>
      <c r="O35" s="16"/>
      <c r="P35" s="16"/>
      <c r="Q35" s="16"/>
      <c r="R35" s="16"/>
    </row>
    <row r="36" spans="9:20">
      <c r="I36" s="22" t="s">
        <v>48</v>
      </c>
      <c r="J36" s="39"/>
      <c r="K36" s="39">
        <f>508-19</f>
        <v>489</v>
      </c>
      <c r="L36" s="27">
        <v>0.1424</v>
      </c>
      <c r="M36" s="27">
        <v>7</v>
      </c>
      <c r="N36" s="22"/>
      <c r="O36" s="22">
        <v>0.38118000000000002</v>
      </c>
      <c r="P36" s="22">
        <v>46.546999999999997</v>
      </c>
      <c r="Q36" s="39">
        <f>(O36+O37)/2</f>
        <v>0.373415</v>
      </c>
      <c r="R36" s="39">
        <f>(P36+P37)/2</f>
        <v>46.676499999999997</v>
      </c>
      <c r="S36" s="43">
        <f>K36*Q36/100</f>
        <v>1.8259993499999998</v>
      </c>
      <c r="T36" s="43">
        <f>K36*R36/100</f>
        <v>228.248085</v>
      </c>
    </row>
    <row r="37" spans="9:20">
      <c r="I37" s="22" t="s">
        <v>49</v>
      </c>
      <c r="J37" s="39"/>
      <c r="K37" s="39"/>
      <c r="L37" s="27">
        <v>0.14349999999999999</v>
      </c>
      <c r="M37" s="27">
        <v>8</v>
      </c>
      <c r="N37" s="22"/>
      <c r="O37" s="22">
        <v>0.36564999999999998</v>
      </c>
      <c r="P37" s="22">
        <v>46.805999999999997</v>
      </c>
      <c r="Q37" s="39"/>
      <c r="R37" s="39"/>
      <c r="S37" s="43"/>
      <c r="T37" s="43"/>
    </row>
    <row r="38" spans="9:20">
      <c r="I38" s="22" t="s">
        <v>45</v>
      </c>
      <c r="J38" s="39"/>
      <c r="K38" s="39">
        <f>418-19</f>
        <v>399</v>
      </c>
      <c r="L38" s="27"/>
      <c r="M38" s="27"/>
      <c r="N38" s="22"/>
      <c r="O38" s="22"/>
      <c r="P38" s="22"/>
      <c r="Q38" s="22"/>
      <c r="R38" s="22"/>
      <c r="S38" s="43">
        <f>K38*0.33/100</f>
        <v>1.3167000000000002</v>
      </c>
      <c r="T38" s="43">
        <f>K38*46/100</f>
        <v>183.54</v>
      </c>
    </row>
    <row r="39" spans="9:20">
      <c r="I39" s="22" t="s">
        <v>45</v>
      </c>
      <c r="J39" s="39"/>
      <c r="K39" s="39"/>
      <c r="L39" s="27"/>
      <c r="M39" s="27"/>
      <c r="N39" s="22"/>
      <c r="O39" s="22"/>
      <c r="P39" s="22"/>
      <c r="Q39" s="22"/>
      <c r="R39" s="22"/>
      <c r="S39" s="43"/>
      <c r="T39" s="43"/>
    </row>
    <row r="40" spans="9:20">
      <c r="I40" s="22" t="s">
        <v>50</v>
      </c>
      <c r="J40" s="39"/>
      <c r="K40" s="39">
        <f>447-19</f>
        <v>428</v>
      </c>
      <c r="L40" s="27">
        <v>0.1431</v>
      </c>
      <c r="M40" s="27">
        <v>9</v>
      </c>
      <c r="N40" s="22"/>
      <c r="O40" s="22">
        <v>0.30196000000000001</v>
      </c>
      <c r="P40" s="22">
        <v>46.247999999999998</v>
      </c>
      <c r="Q40" s="39">
        <f>(O40+O41)/2</f>
        <v>0.29808500000000004</v>
      </c>
      <c r="R40" s="39">
        <f>(P40+P41)/2</f>
        <v>46.096999999999994</v>
      </c>
      <c r="S40" s="43">
        <f>Q40*K40/100</f>
        <v>1.2758038000000003</v>
      </c>
      <c r="T40" s="43">
        <f t="shared" ref="T40" si="18">K40*R40/100</f>
        <v>197.29515999999995</v>
      </c>
    </row>
    <row r="41" spans="9:20">
      <c r="I41" s="22" t="s">
        <v>51</v>
      </c>
      <c r="J41" s="39"/>
      <c r="K41" s="39"/>
      <c r="L41" s="27">
        <v>0.14269999999999999</v>
      </c>
      <c r="M41" s="27">
        <v>10</v>
      </c>
      <c r="N41" s="22"/>
      <c r="O41" s="22">
        <v>0.29421000000000003</v>
      </c>
      <c r="P41" s="22">
        <v>45.945999999999998</v>
      </c>
      <c r="Q41" s="39"/>
      <c r="R41" s="39"/>
      <c r="S41" s="43"/>
      <c r="T41" s="43"/>
    </row>
    <row r="42" spans="9:20">
      <c r="I42" s="22" t="s">
        <v>52</v>
      </c>
      <c r="J42" s="39"/>
      <c r="K42" s="39">
        <f>424-19</f>
        <v>405</v>
      </c>
      <c r="L42" s="27">
        <v>0.14360000000000001</v>
      </c>
      <c r="M42" s="27">
        <v>11</v>
      </c>
      <c r="N42" s="22"/>
      <c r="O42" s="22">
        <v>0.29755999999999999</v>
      </c>
      <c r="P42" s="22">
        <v>46.369</v>
      </c>
      <c r="Q42" s="39">
        <f>(O42+O43)/2</f>
        <v>0.32187500000000002</v>
      </c>
      <c r="R42" s="39">
        <f>(P42+P43)/2</f>
        <v>45.975499999999997</v>
      </c>
      <c r="S42" s="43">
        <f>Q42*K42/100</f>
        <v>1.3035937500000001</v>
      </c>
      <c r="T42" s="43">
        <f t="shared" ref="T42" si="19">K42*R42/100</f>
        <v>186.20077499999999</v>
      </c>
    </row>
    <row r="43" spans="9:20">
      <c r="I43" s="22" t="s">
        <v>53</v>
      </c>
      <c r="J43" s="39"/>
      <c r="K43" s="39"/>
      <c r="L43" s="27">
        <v>0.1158</v>
      </c>
      <c r="M43" s="27">
        <v>12</v>
      </c>
      <c r="N43" s="22"/>
      <c r="O43" s="22">
        <v>0.34619</v>
      </c>
      <c r="P43" s="22">
        <v>45.582000000000001</v>
      </c>
      <c r="Q43" s="39"/>
      <c r="R43" s="39"/>
      <c r="S43" s="43"/>
      <c r="T43" s="43"/>
    </row>
    <row r="44" spans="9:20">
      <c r="I44" s="22" t="s">
        <v>67</v>
      </c>
      <c r="J44" s="22"/>
      <c r="K44" s="22"/>
      <c r="L44" s="27">
        <v>0.15010000000000001</v>
      </c>
      <c r="M44" s="27">
        <v>13</v>
      </c>
      <c r="N44" s="22"/>
      <c r="O44" s="22">
        <v>2.2635000000000001</v>
      </c>
      <c r="P44" s="22">
        <v>50.767000000000003</v>
      </c>
      <c r="Q44" s="22"/>
      <c r="R44" s="22"/>
    </row>
    <row r="45" spans="9:20">
      <c r="L45" s="25"/>
      <c r="M45" s="25"/>
    </row>
  </sheetData>
  <mergeCells count="94">
    <mergeCell ref="T4:T5"/>
    <mergeCell ref="J2:J3"/>
    <mergeCell ref="K2:K3"/>
    <mergeCell ref="Q2:Q3"/>
    <mergeCell ref="R2:R3"/>
    <mergeCell ref="S2:S3"/>
    <mergeCell ref="T2:T3"/>
    <mergeCell ref="J4:J5"/>
    <mergeCell ref="K4:K5"/>
    <mergeCell ref="Q4:Q5"/>
    <mergeCell ref="R4:R5"/>
    <mergeCell ref="S4:S5"/>
    <mergeCell ref="T8:T9"/>
    <mergeCell ref="J6:J7"/>
    <mergeCell ref="K6:K7"/>
    <mergeCell ref="Q6:Q7"/>
    <mergeCell ref="R6:R7"/>
    <mergeCell ref="S6:S7"/>
    <mergeCell ref="T6:T7"/>
    <mergeCell ref="J8:J9"/>
    <mergeCell ref="K8:K9"/>
    <mergeCell ref="Q8:Q9"/>
    <mergeCell ref="R8:R9"/>
    <mergeCell ref="S8:S9"/>
    <mergeCell ref="T13:T14"/>
    <mergeCell ref="J11:J12"/>
    <mergeCell ref="K11:K12"/>
    <mergeCell ref="Q11:Q12"/>
    <mergeCell ref="R11:R12"/>
    <mergeCell ref="S11:S12"/>
    <mergeCell ref="T11:T12"/>
    <mergeCell ref="J13:J14"/>
    <mergeCell ref="K13:K14"/>
    <mergeCell ref="Q13:Q14"/>
    <mergeCell ref="R13:R14"/>
    <mergeCell ref="S13:S14"/>
    <mergeCell ref="T17:T18"/>
    <mergeCell ref="J15:J16"/>
    <mergeCell ref="K15:K16"/>
    <mergeCell ref="Q15:Q16"/>
    <mergeCell ref="R15:R16"/>
    <mergeCell ref="S15:S16"/>
    <mergeCell ref="T15:T16"/>
    <mergeCell ref="J17:J18"/>
    <mergeCell ref="K17:K18"/>
    <mergeCell ref="Q17:Q18"/>
    <mergeCell ref="R17:R18"/>
    <mergeCell ref="S17:S18"/>
    <mergeCell ref="T22:T23"/>
    <mergeCell ref="J20:J21"/>
    <mergeCell ref="K20:K21"/>
    <mergeCell ref="Q20:Q21"/>
    <mergeCell ref="R20:R21"/>
    <mergeCell ref="S20:S21"/>
    <mergeCell ref="T20:T21"/>
    <mergeCell ref="J22:J23"/>
    <mergeCell ref="K22:K23"/>
    <mergeCell ref="Q22:Q23"/>
    <mergeCell ref="R22:R23"/>
    <mergeCell ref="S22:S23"/>
    <mergeCell ref="T26:T27"/>
    <mergeCell ref="J24:J25"/>
    <mergeCell ref="K24:K25"/>
    <mergeCell ref="Q24:Q25"/>
    <mergeCell ref="R24:R25"/>
    <mergeCell ref="S24:S25"/>
    <mergeCell ref="T24:T25"/>
    <mergeCell ref="J26:J27"/>
    <mergeCell ref="K26:K27"/>
    <mergeCell ref="Q26:Q27"/>
    <mergeCell ref="R26:R27"/>
    <mergeCell ref="S26:S27"/>
    <mergeCell ref="J36:J37"/>
    <mergeCell ref="K36:K37"/>
    <mergeCell ref="S36:S37"/>
    <mergeCell ref="T36:T37"/>
    <mergeCell ref="J38:J39"/>
    <mergeCell ref="K38:K39"/>
    <mergeCell ref="S38:S39"/>
    <mergeCell ref="T38:T39"/>
    <mergeCell ref="Q36:Q37"/>
    <mergeCell ref="R36:R37"/>
    <mergeCell ref="J40:J41"/>
    <mergeCell ref="K40:K41"/>
    <mergeCell ref="S40:S41"/>
    <mergeCell ref="T40:T41"/>
    <mergeCell ref="J42:J43"/>
    <mergeCell ref="K42:K43"/>
    <mergeCell ref="S42:S43"/>
    <mergeCell ref="T42:T43"/>
    <mergeCell ref="Q40:Q41"/>
    <mergeCell ref="R40:R41"/>
    <mergeCell ref="Q42:Q43"/>
    <mergeCell ref="R42:R4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Dry-Wet-Weight</vt:lpstr>
      <vt:lpstr>Info</vt:lpstr>
      <vt:lpstr>LD_C-N-%</vt:lpstr>
      <vt:lpstr>MMTN_C-N-%</vt:lpstr>
      <vt:lpstr>CFCT_C-N-%</vt:lpstr>
      <vt:lpstr>CFNT_C-N-%</vt:lpstr>
      <vt:lpstr>CFNT_summary</vt:lpstr>
      <vt:lpstr>LIND_summary</vt:lpstr>
      <vt:lpstr>MMTN_summary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Strickland</dc:creator>
  <cp:lastModifiedBy>Jinshu Chi</cp:lastModifiedBy>
  <cp:lastPrinted>2014-01-22T22:30:35Z</cp:lastPrinted>
  <dcterms:created xsi:type="dcterms:W3CDTF">2013-07-08T22:59:52Z</dcterms:created>
  <dcterms:modified xsi:type="dcterms:W3CDTF">2014-05-20T17:17:54Z</dcterms:modified>
</cp:coreProperties>
</file>