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REACCH\2011-reacch-biomass.git\data\"/>
    </mc:Choice>
  </mc:AlternateContent>
  <bookViews>
    <workbookView xWindow="0" yWindow="0" windowWidth="16380" windowHeight="11700" activeTab="3"/>
  </bookViews>
  <sheets>
    <sheet name="CFCT" sheetId="2" r:id="rId1"/>
    <sheet name="CFNT" sheetId="1" r:id="rId2"/>
    <sheet name="LIND" sheetId="3" r:id="rId3"/>
    <sheet name="MMTN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1" i="3" l="1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D67" i="1" l="1"/>
  <c r="D66" i="1"/>
  <c r="D65" i="1"/>
  <c r="D64" i="1"/>
  <c r="C67" i="1"/>
  <c r="C66" i="1"/>
  <c r="C65" i="1"/>
  <c r="C64" i="1"/>
  <c r="E64" i="1" s="1"/>
  <c r="C63" i="1"/>
  <c r="C62" i="1"/>
  <c r="C61" i="1"/>
  <c r="C60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65" i="1"/>
  <c r="E66" i="1"/>
  <c r="E67" i="1"/>
  <c r="C59" i="1"/>
  <c r="C58" i="1"/>
  <c r="C57" i="1"/>
  <c r="C56" i="1"/>
  <c r="D51" i="1"/>
  <c r="D50" i="1"/>
  <c r="D49" i="1"/>
  <c r="D48" i="1"/>
  <c r="C55" i="1"/>
  <c r="C54" i="1"/>
  <c r="C53" i="1"/>
  <c r="C52" i="1"/>
  <c r="C47" i="1"/>
  <c r="C46" i="1"/>
  <c r="C45" i="1"/>
  <c r="C44" i="1"/>
  <c r="C38" i="4"/>
  <c r="C37" i="4"/>
  <c r="C43" i="1"/>
  <c r="C42" i="1"/>
  <c r="C41" i="1"/>
  <c r="C40" i="1"/>
  <c r="D63" i="2"/>
  <c r="D62" i="2"/>
  <c r="E62" i="2" s="1"/>
  <c r="D61" i="2"/>
  <c r="D60" i="2"/>
  <c r="C63" i="2"/>
  <c r="E63" i="2" s="1"/>
  <c r="C62" i="2"/>
  <c r="C61" i="2"/>
  <c r="C60" i="2"/>
  <c r="E60" i="2" s="1"/>
  <c r="C59" i="2"/>
  <c r="C58" i="2"/>
  <c r="E58" i="2" s="1"/>
  <c r="C57" i="2"/>
  <c r="C56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C43" i="2"/>
  <c r="C42" i="2"/>
  <c r="C41" i="2"/>
  <c r="C40" i="2"/>
  <c r="E32" i="2"/>
  <c r="E33" i="2"/>
  <c r="E34" i="2"/>
  <c r="E35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9" i="2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74" i="4"/>
  <c r="E75" i="4"/>
  <c r="E76" i="4"/>
  <c r="E77" i="4"/>
  <c r="E78" i="4"/>
  <c r="E79" i="4"/>
  <c r="E80" i="4"/>
  <c r="E81" i="4"/>
  <c r="C36" i="4"/>
  <c r="C35" i="4"/>
  <c r="C34" i="4"/>
  <c r="C33" i="4"/>
  <c r="E33" i="4" s="1"/>
  <c r="C32" i="4"/>
  <c r="E24" i="4"/>
  <c r="E25" i="4"/>
  <c r="E26" i="4"/>
  <c r="E27" i="4"/>
  <c r="E28" i="4"/>
  <c r="E29" i="4"/>
  <c r="E30" i="4"/>
  <c r="E31" i="4"/>
  <c r="E32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D45" i="4"/>
  <c r="D44" i="4"/>
  <c r="D43" i="4"/>
  <c r="D42" i="4"/>
  <c r="D41" i="4"/>
  <c r="D40" i="4"/>
  <c r="D39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61" i="2" l="1"/>
  <c r="E3" i="4" l="1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32" i="1"/>
  <c r="E33" i="1"/>
  <c r="E34" i="1"/>
  <c r="E35" i="1"/>
  <c r="E36" i="1"/>
  <c r="E37" i="1"/>
  <c r="E38" i="1"/>
  <c r="E39" i="1"/>
  <c r="E40" i="1"/>
  <c r="E24" i="1"/>
  <c r="E25" i="1"/>
  <c r="E26" i="1"/>
  <c r="E27" i="1"/>
  <c r="E28" i="1"/>
  <c r="E29" i="1"/>
  <c r="E30" i="1"/>
  <c r="E31" i="1"/>
  <c r="E2" i="2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" i="1"/>
  <c r="E2" i="4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" i="3"/>
</calcChain>
</file>

<file path=xl/comments1.xml><?xml version="1.0" encoding="utf-8"?>
<comments xmlns="http://schemas.openxmlformats.org/spreadsheetml/2006/main">
  <authors>
    <author>Patrick O'Keeffe</author>
  </authors>
  <commentList>
    <comment ref="F56" authorId="0" shapeId="0">
      <text>
        <r>
          <rPr>
            <b/>
            <sz val="8"/>
            <color indexed="81"/>
            <rFont val="Tahoma"/>
            <family val="2"/>
          </rPr>
          <t>Patrick O'Keeffe:</t>
        </r>
        <r>
          <rPr>
            <sz val="8"/>
            <color indexed="81"/>
            <rFont val="Tahoma"/>
            <family val="2"/>
          </rPr>
          <t xml:space="preserve">
Which one?</t>
        </r>
      </text>
    </comment>
  </commentList>
</comments>
</file>

<file path=xl/comments2.xml><?xml version="1.0" encoding="utf-8"?>
<comments xmlns="http://schemas.openxmlformats.org/spreadsheetml/2006/main">
  <authors>
    <author>Patrick O'Keeffe</author>
  </authors>
  <commentList>
    <comment ref="D52" authorId="0" shapeId="0">
      <text>
        <r>
          <rPr>
            <b/>
            <sz val="8"/>
            <color indexed="81"/>
            <rFont val="Tahoma"/>
            <family val="2"/>
          </rPr>
          <t>Patrick O'Keeffe:</t>
        </r>
        <r>
          <rPr>
            <sz val="8"/>
            <color indexed="81"/>
            <rFont val="Tahoma"/>
            <family val="2"/>
          </rPr>
          <t xml:space="preserve">
Weight with or without bags?</t>
        </r>
      </text>
    </comment>
    <comment ref="F60" authorId="0" shapeId="0">
      <text>
        <r>
          <rPr>
            <b/>
            <sz val="8"/>
            <color indexed="81"/>
            <rFont val="Tahoma"/>
            <family val="2"/>
          </rPr>
          <t>Patrick O'Keeffe:</t>
        </r>
        <r>
          <rPr>
            <sz val="8"/>
            <color indexed="81"/>
            <rFont val="Tahoma"/>
            <family val="2"/>
          </rPr>
          <t xml:space="preserve">
Which one?</t>
        </r>
      </text>
    </comment>
  </commentList>
</comments>
</file>

<file path=xl/sharedStrings.xml><?xml version="1.0" encoding="utf-8"?>
<sst xmlns="http://schemas.openxmlformats.org/spreadsheetml/2006/main" count="441" uniqueCount="322">
  <si>
    <t>Year</t>
  </si>
  <si>
    <t>Sample ID</t>
  </si>
  <si>
    <t>Wet weight (g)</t>
  </si>
  <si>
    <t>FxBio_CF1_051812</t>
  </si>
  <si>
    <t>FxBio_CF2_051812</t>
  </si>
  <si>
    <t>FxBio_CF3_051812</t>
  </si>
  <si>
    <t>FxBio_CF4_051812</t>
  </si>
  <si>
    <t>FXBio_CF1_060412</t>
  </si>
  <si>
    <t>FXBio_CF2_060412</t>
  </si>
  <si>
    <t>FXBio_CF3_060412</t>
  </si>
  <si>
    <t>FXBio_CF4_060412</t>
  </si>
  <si>
    <t>FXBio_CF1_062112</t>
  </si>
  <si>
    <t>FXBio_CF2_062112</t>
  </si>
  <si>
    <t>FXBio_CF3_062112</t>
  </si>
  <si>
    <t>FXBio_CF4_062112</t>
  </si>
  <si>
    <t>FXBio_CF1_071312</t>
  </si>
  <si>
    <t>FXBio_CF2_071312</t>
  </si>
  <si>
    <t>FXBio_CF3_071312</t>
  </si>
  <si>
    <t>FXBio_CF4_071312</t>
  </si>
  <si>
    <t>Dry weight (g)</t>
  </si>
  <si>
    <t>-</t>
  </si>
  <si>
    <t>FXBio_CF1_081712</t>
  </si>
  <si>
    <t>FXBio_CF2_081712</t>
  </si>
  <si>
    <t>FXBio_CF3_081712</t>
  </si>
  <si>
    <t>FXBio_CF4_081712</t>
  </si>
  <si>
    <t>FXBio_CF1_092112</t>
  </si>
  <si>
    <t>FXBio_CF2_092112</t>
  </si>
  <si>
    <t>FXBio_CL1_051812</t>
  </si>
  <si>
    <t>FXBio_CL2_051812</t>
  </si>
  <si>
    <t>FXBio_CL3_051812</t>
  </si>
  <si>
    <t>FXBio_CL4_051812</t>
  </si>
  <si>
    <t>FXBio_CL1_060412</t>
  </si>
  <si>
    <t>FXBio_CL2_060412</t>
  </si>
  <si>
    <t>FXBio_CL3_060412</t>
  </si>
  <si>
    <t>FXBio_CL4_060412</t>
  </si>
  <si>
    <t>FXBio_CL1_062812</t>
  </si>
  <si>
    <t>FXBio_CL2_062812</t>
  </si>
  <si>
    <t>FXBio_CL3_062812</t>
  </si>
  <si>
    <t>FXBio_CL4_062812</t>
  </si>
  <si>
    <t>FXBio_CL1_081712</t>
  </si>
  <si>
    <t>FXBio_CL2_081712</t>
  </si>
  <si>
    <t>FXBio_CL3_081712</t>
  </si>
  <si>
    <t>FXBio_CL4_081712</t>
  </si>
  <si>
    <t>FXBio_CL1_092112</t>
  </si>
  <si>
    <t>FXBio_CL2_092112</t>
  </si>
  <si>
    <t>FxBio_LD1_051413</t>
  </si>
  <si>
    <t>FxBio_LD2_051413</t>
  </si>
  <si>
    <t>FxBio_LD3_051413</t>
  </si>
  <si>
    <t>FxBio_LD4_051413</t>
  </si>
  <si>
    <t>FxBio_LD1_052813</t>
  </si>
  <si>
    <t>FxBio_LD2_052813</t>
  </si>
  <si>
    <t>FxBio_LD3_052813</t>
  </si>
  <si>
    <t>FxBio_LD4_052813</t>
  </si>
  <si>
    <t>FxBio_LD1_061013</t>
  </si>
  <si>
    <t>FxBio_LD2_061013</t>
  </si>
  <si>
    <t>FxBio_LD3_061013</t>
  </si>
  <si>
    <t>FxBio_LD4_061013</t>
  </si>
  <si>
    <t>FxBio_LD1_062913</t>
  </si>
  <si>
    <t>FxBio_LD2_062913</t>
  </si>
  <si>
    <t>FxBio_LD3_062913</t>
  </si>
  <si>
    <t>FxBio_LD4_062913</t>
  </si>
  <si>
    <t>WC (%)</t>
  </si>
  <si>
    <t>FxBio_LD1_072113</t>
  </si>
  <si>
    <t>FxBio_LD2_072113</t>
  </si>
  <si>
    <t>FxBio_LD3_072113</t>
  </si>
  <si>
    <t>FxBio_LD4_072113</t>
  </si>
  <si>
    <t>FxBio_LD1_080113</t>
  </si>
  <si>
    <t>FxBio_LD2_080113</t>
  </si>
  <si>
    <t>FxBio_LD3_080113</t>
  </si>
  <si>
    <t>FxBio_LD4_080113</t>
  </si>
  <si>
    <t>FxBio_LD1A_080113</t>
  </si>
  <si>
    <t>FxBio_LD2A_080113</t>
  </si>
  <si>
    <t>FxBio_LD3A_080113</t>
  </si>
  <si>
    <t>FxBio_LD4A_080113</t>
  </si>
  <si>
    <t>Threshing 
samples</t>
  </si>
  <si>
    <t>FxBio_CF1_071513</t>
  </si>
  <si>
    <t>FxBio_CF2_071513</t>
  </si>
  <si>
    <t>FxBio_CF3_071513</t>
  </si>
  <si>
    <t>FxBio_CF4_071513</t>
  </si>
  <si>
    <t>FxBio_CF1_073013</t>
  </si>
  <si>
    <t>FxBio_CF2_073013</t>
  </si>
  <si>
    <t>FxBio_CF3_073013</t>
  </si>
  <si>
    <t>FxBio_CF4_073013</t>
  </si>
  <si>
    <t>FxBio_CF1_083013</t>
  </si>
  <si>
    <t>FxBio_CF2_083013</t>
  </si>
  <si>
    <t>FxBio_CF3_083013</t>
  </si>
  <si>
    <t>FxBio_CF4_083013</t>
  </si>
  <si>
    <t>FxBio_CF1B_083013</t>
  </si>
  <si>
    <t>FxBio_CF2B_083013</t>
  </si>
  <si>
    <t>FxBio_CF3B_083013</t>
  </si>
  <si>
    <t>FxBio_CF4B_083013</t>
  </si>
  <si>
    <t>only garbs, not whole biomass</t>
  </si>
  <si>
    <t>FxBio_MMTN1_071513</t>
  </si>
  <si>
    <t>FxBio_MMTN2_071513</t>
  </si>
  <si>
    <t>FxBio_MMTN3_071513</t>
  </si>
  <si>
    <t>FxBio_MMTN4_071513</t>
  </si>
  <si>
    <t>FxBio_MMTN1_072913</t>
  </si>
  <si>
    <t>FxBio_MMTN2_072913</t>
  </si>
  <si>
    <t>FxBio_MMTN3_072913</t>
  </si>
  <si>
    <t>FxBio_MMTN4_072913</t>
  </si>
  <si>
    <t>FxBio_MMTN1_080613</t>
  </si>
  <si>
    <t>FxBio_MMTN2_080613</t>
  </si>
  <si>
    <t>FxBio_MMTN3_080613</t>
  </si>
  <si>
    <t>FxBio_MMTN4_080613</t>
  </si>
  <si>
    <t>FxBio_MMTN1B_080613</t>
  </si>
  <si>
    <t>FxBio_MMTN2B_080613</t>
  </si>
  <si>
    <t>FxBio_MMTN3B_080613</t>
  </si>
  <si>
    <t>FxBio_MMTN4B_080613</t>
  </si>
  <si>
    <t>W.W. measured 9 days after collection</t>
  </si>
  <si>
    <t>Samp-20140623-P1</t>
  </si>
  <si>
    <t>Samp-20140623-P2</t>
  </si>
  <si>
    <t>Samp-20140623-P3</t>
  </si>
  <si>
    <t>Samp-20140623-P4</t>
  </si>
  <si>
    <t>Samp-20140623-B1</t>
  </si>
  <si>
    <t>Samp-20140623-B2</t>
  </si>
  <si>
    <t>Samp-20140623-B3</t>
  </si>
  <si>
    <t>Samp-20140708-B3</t>
  </si>
  <si>
    <t>Samp-20140708-P1</t>
  </si>
  <si>
    <t>Samp-20140708-P2</t>
  </si>
  <si>
    <t>Samp-20140708-P3</t>
  </si>
  <si>
    <t>Samp-20140708-P4</t>
  </si>
  <si>
    <t>Samp-20140708-B1</t>
  </si>
  <si>
    <t>Samp-20140708-B2</t>
  </si>
  <si>
    <t>Samp-20140724-P1</t>
  </si>
  <si>
    <t>Samp-20140724-P2</t>
  </si>
  <si>
    <t>Samp-20140724-P3</t>
  </si>
  <si>
    <t>Samp-20140724-P4</t>
  </si>
  <si>
    <t>Samp-20140724-B1</t>
  </si>
  <si>
    <t>Samp-20140724-B2</t>
  </si>
  <si>
    <t>Samp-20140724-B3</t>
  </si>
  <si>
    <t>Samp-20140806-P1</t>
  </si>
  <si>
    <t>Samp-20140806-P2</t>
  </si>
  <si>
    <t>Samp-20140806-P3</t>
  </si>
  <si>
    <t>Samp-20140806-P4</t>
  </si>
  <si>
    <t>Samp-20140806-B1</t>
  </si>
  <si>
    <t>Samp-20140806-B2</t>
  </si>
  <si>
    <t>Samp-20140806-B3</t>
  </si>
  <si>
    <t>FxBio_MMTN-1_001</t>
  </si>
  <si>
    <t>FxBio_MMTN-2_001</t>
  </si>
  <si>
    <t>FxBio_MMTN-3_001</t>
  </si>
  <si>
    <t>FxBio_MMTN-4_001</t>
  </si>
  <si>
    <t>FxBio_MMTN-1_002</t>
  </si>
  <si>
    <t>FxBio_MMTN-2_002</t>
  </si>
  <si>
    <t>FxBio_MMTN-3_002</t>
  </si>
  <si>
    <t>FxBio_MMTN-4_002</t>
  </si>
  <si>
    <t>FxBio_MMTN-1_003</t>
  </si>
  <si>
    <t>FxBio_MMTN-2_003</t>
  </si>
  <si>
    <t>FxBio_MMTN-3_003</t>
  </si>
  <si>
    <t>FxBio_MMTN-4_003</t>
  </si>
  <si>
    <t>FxBio_MMTN-1_004</t>
  </si>
  <si>
    <t>FxBio_MMTN-2_004</t>
  </si>
  <si>
    <t>FxBio_MMTN-3_004</t>
  </si>
  <si>
    <t>FxBio_MMTN-4_004</t>
  </si>
  <si>
    <t>FxBio_MMTN-1_005</t>
  </si>
  <si>
    <t>FxBio_MMTN-2_005</t>
  </si>
  <si>
    <t>FxBio_MMTN-3_005</t>
  </si>
  <si>
    <t>FxBio_MMTN-4_005</t>
  </si>
  <si>
    <t>FxBio_MMTN-1_006</t>
  </si>
  <si>
    <t>FxBio_MMTN-2_006</t>
  </si>
  <si>
    <t>FxBio_MMTN-3_006</t>
  </si>
  <si>
    <t>FxBio_MMTN-4_006</t>
  </si>
  <si>
    <t>FxBio_MMTN-1_007</t>
  </si>
  <si>
    <t>FxBio_MMTN-2_007</t>
  </si>
  <si>
    <t>FxBio_MMTN-3_007</t>
  </si>
  <si>
    <t>FxBio_MMTN-4_007</t>
  </si>
  <si>
    <t>FxBio_MMTN-1_008</t>
  </si>
  <si>
    <t>FxBio_MMTN-2_008</t>
  </si>
  <si>
    <t>FxBio_MMTN-3_008</t>
  </si>
  <si>
    <t>FxBio_MMTN-4_008</t>
  </si>
  <si>
    <t>FxBio_MMTN-1_009</t>
  </si>
  <si>
    <t>FxBio_MMTN-2_009</t>
  </si>
  <si>
    <t>FxBio_MMTN-3_009</t>
  </si>
  <si>
    <t>FxBio_MMTN-4_009</t>
  </si>
  <si>
    <t>FxBio_LIND-1_001</t>
  </si>
  <si>
    <t>FxBio_LIND-2_001</t>
  </si>
  <si>
    <t>FxBio_LIND-3_001</t>
  </si>
  <si>
    <t>FxBio_LIND-4_001</t>
  </si>
  <si>
    <t>FxBio_LIND-1_002</t>
  </si>
  <si>
    <t>FxBio_LIND-2_002</t>
  </si>
  <si>
    <t>FxBio_LIND-3_002</t>
  </si>
  <si>
    <t>FxBio_LIND-4_002</t>
  </si>
  <si>
    <t>FxBio_LIND-1_003</t>
  </si>
  <si>
    <t>FxBio_LIND-2_003</t>
  </si>
  <si>
    <t>FxBio_LIND-3_003</t>
  </si>
  <si>
    <t>FxBio_LIND-4_003</t>
  </si>
  <si>
    <t>FxBio_LIND-1_004</t>
  </si>
  <si>
    <t>FxBio_LIND-2_004</t>
  </si>
  <si>
    <t>FxBio_LIND-3_004</t>
  </si>
  <si>
    <t>FxBio_LIND-4_004</t>
  </si>
  <si>
    <t>FxBio_LIND-1_005</t>
  </si>
  <si>
    <t>FxBio_LIND-2_005</t>
  </si>
  <si>
    <t>FxBio_LIND-3_005</t>
  </si>
  <si>
    <t>FxBio_LIND-4_005</t>
  </si>
  <si>
    <t>FxBio_LIND-1_006</t>
  </si>
  <si>
    <t>FxBio_LIND-2_006</t>
  </si>
  <si>
    <t>FxBio_LIND-3_006</t>
  </si>
  <si>
    <t>FxBio_LIND-4_006</t>
  </si>
  <si>
    <t>FxBio_LIND-1_007</t>
  </si>
  <si>
    <t>FxBio_LIND-2_007</t>
  </si>
  <si>
    <t>FxBio_LIND-3_007</t>
  </si>
  <si>
    <t>FxBio_LIND-4_007</t>
  </si>
  <si>
    <t>FxBio_LIND-1_008</t>
  </si>
  <si>
    <t>FxBio_LIND-2_008</t>
  </si>
  <si>
    <t>FxBio_LIND-3_008</t>
  </si>
  <si>
    <t>FxBio_LIND-4_008</t>
  </si>
  <si>
    <t>FxBio_LIND-1_009</t>
  </si>
  <si>
    <t>FxBio_LIND-2_009</t>
  </si>
  <si>
    <t>FxBio_LIND-3_009</t>
  </si>
  <si>
    <t>FxBio_LIND-4_009</t>
  </si>
  <si>
    <t>FxBio_CL1_073013</t>
  </si>
  <si>
    <t>FxBio_CL2_073013</t>
  </si>
  <si>
    <t>FxBio_CL3_073013</t>
  </si>
  <si>
    <t>FxBio_CL4_073013</t>
  </si>
  <si>
    <t>FxBio_CL1_071513</t>
  </si>
  <si>
    <t>FxBio_CL2_071513</t>
  </si>
  <si>
    <t>FxBio_CL3_071513</t>
  </si>
  <si>
    <t>FxBio_CL4_071513</t>
  </si>
  <si>
    <t>FxBio_CL1_083013</t>
  </si>
  <si>
    <t>FxBio_CL2_083013</t>
  </si>
  <si>
    <t>FxBio_CL3_083013</t>
  </si>
  <si>
    <t>FxBio_CL4_083013</t>
  </si>
  <si>
    <t>Samp-20140514-P1</t>
  </si>
  <si>
    <t>Samp-20140514-P2</t>
  </si>
  <si>
    <t>Samp-20140514-P3</t>
  </si>
  <si>
    <t>Samp-20140514-P4</t>
  </si>
  <si>
    <t>Samp-20140529-P1</t>
  </si>
  <si>
    <t>Samp-20140529-P2</t>
  </si>
  <si>
    <t>Samp-20140529-P3</t>
  </si>
  <si>
    <t>Samp-20140529-P4</t>
  </si>
  <si>
    <t>Samp-20140611-P1</t>
  </si>
  <si>
    <t>Samp-20140611-P2</t>
  </si>
  <si>
    <t>Samp-20140611-P3</t>
  </si>
  <si>
    <t>Samp-20140611-P4</t>
  </si>
  <si>
    <t>Samp-20140625-P1</t>
  </si>
  <si>
    <t>Samp-20140625-P2</t>
  </si>
  <si>
    <t>Samp-20140625-P3</t>
  </si>
  <si>
    <t>Samp-20140625-P4</t>
  </si>
  <si>
    <t>Samp-20140716-P1</t>
  </si>
  <si>
    <t>Samp-20140716-P2</t>
  </si>
  <si>
    <t>Samp-20140716-P3</t>
  </si>
  <si>
    <t>Samp-20140716-P4</t>
  </si>
  <si>
    <t>FxBio-CFCT-1_001</t>
  </si>
  <si>
    <t>FxBio-CFCT-2_001</t>
  </si>
  <si>
    <t>FxBio-CFCT-3_001</t>
  </si>
  <si>
    <t>FxBio-CFCT-4_001</t>
  </si>
  <si>
    <t>FxBio-CFCT-1_002</t>
  </si>
  <si>
    <t>FxBio-CFCT-2_002</t>
  </si>
  <si>
    <t>FxBio-CFCT-3_002</t>
  </si>
  <si>
    <t>FxBio-CFCT-4_002</t>
  </si>
  <si>
    <t>FxBio-CFCT-1_003</t>
  </si>
  <si>
    <t>FxBio-CFCT-2_003</t>
  </si>
  <si>
    <t>FxBio-CFCT-3_003</t>
  </si>
  <si>
    <t>FxBio-CFCT-4_003</t>
  </si>
  <si>
    <t>FxBio-CFCT-1_004</t>
  </si>
  <si>
    <t>FxBio-CFCT-2_004</t>
  </si>
  <si>
    <t>FxBio-CFCT-3_004</t>
  </si>
  <si>
    <t>FxBio-CFCT-4_004</t>
  </si>
  <si>
    <t>FxBio-CFCT-1_005</t>
  </si>
  <si>
    <t>FxBio-CFCT-2_005</t>
  </si>
  <si>
    <t>FxBio-CFCT-3_005</t>
  </si>
  <si>
    <t>FxBio-CFCT-4_005</t>
  </si>
  <si>
    <t>FxBio-CFCT-1_006</t>
  </si>
  <si>
    <t>FxBio-CFCT-2_006</t>
  </si>
  <si>
    <t>FxBio-CFCT-3_006</t>
  </si>
  <si>
    <t>FxBio-CFCT-4_006</t>
  </si>
  <si>
    <t>FxBio-CFCT-1_007</t>
  </si>
  <si>
    <t>FxBio-CFCT-2_007</t>
  </si>
  <si>
    <t>FxBio-CFCT-3_007</t>
  </si>
  <si>
    <t>FxBio-CFCT-4_007</t>
  </si>
  <si>
    <t>Samp-20140715-P1</t>
  </si>
  <si>
    <t>Samp-20140715-P2</t>
  </si>
  <si>
    <t>Samp-20140715-P3</t>
  </si>
  <si>
    <t>Samp-20140715-P4</t>
  </si>
  <si>
    <t>FxBio_CL1B_083013</t>
  </si>
  <si>
    <t>FxBio_CL2B_083013</t>
  </si>
  <si>
    <t>FxBio_CL3B_083013</t>
  </si>
  <si>
    <t>FxBio_CL4B_083013</t>
  </si>
  <si>
    <t>Samp-20140802-P1B</t>
  </si>
  <si>
    <t>Samp-20140802-P2B</t>
  </si>
  <si>
    <t>Samp-20140802-P3B</t>
  </si>
  <si>
    <t>Samp-20140802-P4B</t>
  </si>
  <si>
    <t>Threshing 
samples?</t>
  </si>
  <si>
    <t>Samp-20140802-P1A</t>
  </si>
  <si>
    <t>Samp-20140802-P2A</t>
  </si>
  <si>
    <t>Samp-20140802-P3A</t>
  </si>
  <si>
    <t>Samp-20140802-P4A</t>
  </si>
  <si>
    <t>FxBio_CFNT-1_001</t>
  </si>
  <si>
    <t>FxBio_CFNT-2_001</t>
  </si>
  <si>
    <t>FxBio_CFNT-3_001</t>
  </si>
  <si>
    <t>FxBio_CFNT-4_001</t>
  </si>
  <si>
    <t>FxBio_CFNT-1_002</t>
  </si>
  <si>
    <t>FxBio_CFNT-2_002</t>
  </si>
  <si>
    <t>FxBio_CFNT-3_002</t>
  </si>
  <si>
    <t>FxBio_CFNT-4_002</t>
  </si>
  <si>
    <t>FxBio_CFNT-1_003</t>
  </si>
  <si>
    <t>FxBio_CFNT-2_003</t>
  </si>
  <si>
    <t>FxBio_CFNT-3_003</t>
  </si>
  <si>
    <t>FxBio_CFNT-4_003</t>
  </si>
  <si>
    <t>FxBio_CFNT-1_004</t>
  </si>
  <si>
    <t>FxBio_CFNT-2_004</t>
  </si>
  <si>
    <t>FxBio_CFNT-3_004</t>
  </si>
  <si>
    <t>FxBio_CFNT-4_004</t>
  </si>
  <si>
    <t>FxBio_CFNT-1_005</t>
  </si>
  <si>
    <t>FxBio_CFNT-2_005</t>
  </si>
  <si>
    <t>FxBio_CFNT-3_005</t>
  </si>
  <si>
    <t>FxBio_CFNT-4_005</t>
  </si>
  <si>
    <t>FxBio_CFNT-1_006</t>
  </si>
  <si>
    <t>FxBio_CFNT-2_006</t>
  </si>
  <si>
    <t>FxBio_CFNT-3_006</t>
  </si>
  <si>
    <t>FxBio_CFNT-4_006</t>
  </si>
  <si>
    <t>FxBio_CFNT-1_007</t>
  </si>
  <si>
    <t>FxBio_CFNT-2_007</t>
  </si>
  <si>
    <t>FxBio_CFNT-3_007</t>
  </si>
  <si>
    <t>FxBio_CFNT-4_007</t>
  </si>
  <si>
    <t>FxBio_CFNT-1_008</t>
  </si>
  <si>
    <t>FxBio_CFNT-2_008</t>
  </si>
  <si>
    <t>FxBio_CFNT-3_008</t>
  </si>
  <si>
    <t>FxBio_CFNT-4_008</t>
  </si>
  <si>
    <t>FxBio_CFNT-1_009</t>
  </si>
  <si>
    <t>FxBio_CFNT-2_009</t>
  </si>
  <si>
    <t>FxBio_CFNT-3_009</t>
  </si>
  <si>
    <t>FxBio_CFNT-4_009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</si>
</sst>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0" fillId="2" borderId="0" xfId="0" applyFill="1"/>
    <xf numFmtId="0" fontId="0" fillId="2" borderId="0" xfId="0" applyFill="1" applyAlignment="1">
      <alignment horizontal="center"/>
    </xf>
    <xf numFmtId="9" fontId="2" fillId="0" borderId="0" xfId="0" applyNumberFormat="1" applyFont="1" applyAlignment="1">
      <alignment horizontal="center"/>
    </xf>
    <xf numFmtId="9" fontId="0" fillId="0" borderId="0" xfId="0" applyNumberFormat="1" applyAlignment="1">
      <alignment horizontal="center"/>
    </xf>
    <xf numFmtId="9" fontId="0" fillId="2" borderId="0" xfId="0" applyNumberFormat="1" applyFill="1" applyAlignment="1">
      <alignment horizontal="center"/>
    </xf>
    <xf numFmtId="9" fontId="0" fillId="2" borderId="0" xfId="1" applyFont="1" applyFill="1" applyAlignment="1">
      <alignment horizontal="center"/>
    </xf>
    <xf numFmtId="9" fontId="0" fillId="0" borderId="0" xfId="1" applyFont="1" applyAlignment="1">
      <alignment horizontal="center"/>
    </xf>
    <xf numFmtId="0" fontId="0" fillId="0" borderId="0" xfId="0" applyFill="1"/>
    <xf numFmtId="0" fontId="0" fillId="2" borderId="0" xfId="0" quotePrefix="1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91"/>
  <sheetViews>
    <sheetView workbookViewId="0">
      <pane ySplit="1" topLeftCell="A56" activePane="bottomLeft" state="frozen"/>
      <selection pane="bottomLeft" activeCell="C73" sqref="C73"/>
    </sheetView>
  </sheetViews>
  <sheetFormatPr defaultRowHeight="15" x14ac:dyDescent="0.25"/>
  <cols>
    <col min="2" max="2" width="18.85546875" bestFit="1" customWidth="1"/>
    <col min="3" max="3" width="14.28515625" style="1" bestFit="1" customWidth="1"/>
    <col min="4" max="4" width="13.5703125" style="1" bestFit="1" customWidth="1"/>
    <col min="5" max="5" width="9.140625" style="7"/>
    <col min="6" max="6" width="13.42578125" customWidth="1"/>
  </cols>
  <sheetData>
    <row r="1" spans="1:5" s="3" customFormat="1" x14ac:dyDescent="0.25">
      <c r="A1" s="2" t="s">
        <v>0</v>
      </c>
      <c r="B1" s="3" t="s">
        <v>1</v>
      </c>
      <c r="C1" s="2" t="s">
        <v>2</v>
      </c>
      <c r="D1" s="2" t="s">
        <v>19</v>
      </c>
      <c r="E1" s="6" t="s">
        <v>61</v>
      </c>
    </row>
    <row r="2" spans="1:5" x14ac:dyDescent="0.25">
      <c r="A2" s="14">
        <v>2012</v>
      </c>
      <c r="B2" t="s">
        <v>27</v>
      </c>
      <c r="C2" s="1" t="s">
        <v>20</v>
      </c>
      <c r="D2" s="1">
        <v>247</v>
      </c>
      <c r="E2" s="7" t="str">
        <f>IF(AND(ISNUMBER(C2),ISNUMBER(D2)), 1-D2/C2, "-")</f>
        <v>-</v>
      </c>
    </row>
    <row r="3" spans="1:5" x14ac:dyDescent="0.25">
      <c r="A3" s="14"/>
      <c r="B3" t="s">
        <v>28</v>
      </c>
      <c r="C3" s="1" t="s">
        <v>20</v>
      </c>
      <c r="D3" s="1">
        <v>222</v>
      </c>
      <c r="E3" s="7" t="str">
        <f t="shared" ref="E3:E66" si="0">IF(AND(ISNUMBER(C3),ISNUMBER(D3)), 1-D3/C3, "-")</f>
        <v>-</v>
      </c>
    </row>
    <row r="4" spans="1:5" x14ac:dyDescent="0.25">
      <c r="A4" s="14"/>
      <c r="B4" t="s">
        <v>29</v>
      </c>
      <c r="C4" s="1" t="s">
        <v>20</v>
      </c>
      <c r="D4" s="1">
        <v>322</v>
      </c>
      <c r="E4" s="7" t="str">
        <f t="shared" si="0"/>
        <v>-</v>
      </c>
    </row>
    <row r="5" spans="1:5" x14ac:dyDescent="0.25">
      <c r="A5" s="14"/>
      <c r="B5" t="s">
        <v>30</v>
      </c>
      <c r="C5" s="1" t="s">
        <v>20</v>
      </c>
      <c r="D5" s="1">
        <v>357</v>
      </c>
      <c r="E5" s="7" t="str">
        <f t="shared" si="0"/>
        <v>-</v>
      </c>
    </row>
    <row r="6" spans="1:5" x14ac:dyDescent="0.25">
      <c r="A6" s="14"/>
      <c r="B6" s="4" t="s">
        <v>31</v>
      </c>
      <c r="C6" s="5" t="s">
        <v>20</v>
      </c>
      <c r="D6" s="5">
        <v>752</v>
      </c>
      <c r="E6" s="8" t="str">
        <f t="shared" si="0"/>
        <v>-</v>
      </c>
    </row>
    <row r="7" spans="1:5" x14ac:dyDescent="0.25">
      <c r="A7" s="14"/>
      <c r="B7" s="4" t="s">
        <v>32</v>
      </c>
      <c r="C7" s="5" t="s">
        <v>20</v>
      </c>
      <c r="D7" s="5">
        <v>686</v>
      </c>
      <c r="E7" s="8" t="str">
        <f t="shared" si="0"/>
        <v>-</v>
      </c>
    </row>
    <row r="8" spans="1:5" x14ac:dyDescent="0.25">
      <c r="A8" s="14"/>
      <c r="B8" s="4" t="s">
        <v>33</v>
      </c>
      <c r="C8" s="5" t="s">
        <v>20</v>
      </c>
      <c r="D8" s="5">
        <v>601</v>
      </c>
      <c r="E8" s="8" t="str">
        <f t="shared" si="0"/>
        <v>-</v>
      </c>
    </row>
    <row r="9" spans="1:5" x14ac:dyDescent="0.25">
      <c r="A9" s="14"/>
      <c r="B9" s="4" t="s">
        <v>34</v>
      </c>
      <c r="C9" s="5" t="s">
        <v>20</v>
      </c>
      <c r="D9" s="5">
        <v>643</v>
      </c>
      <c r="E9" s="8" t="str">
        <f t="shared" si="0"/>
        <v>-</v>
      </c>
    </row>
    <row r="10" spans="1:5" x14ac:dyDescent="0.25">
      <c r="A10" s="14"/>
      <c r="B10" t="s">
        <v>35</v>
      </c>
      <c r="C10" s="1" t="s">
        <v>20</v>
      </c>
      <c r="D10" s="1">
        <v>1220</v>
      </c>
      <c r="E10" s="7" t="str">
        <f t="shared" si="0"/>
        <v>-</v>
      </c>
    </row>
    <row r="11" spans="1:5" x14ac:dyDescent="0.25">
      <c r="A11" s="14"/>
      <c r="B11" t="s">
        <v>36</v>
      </c>
      <c r="C11" s="1" t="s">
        <v>20</v>
      </c>
      <c r="D11" s="1">
        <v>1125</v>
      </c>
      <c r="E11" s="7" t="str">
        <f t="shared" si="0"/>
        <v>-</v>
      </c>
    </row>
    <row r="12" spans="1:5" x14ac:dyDescent="0.25">
      <c r="A12" s="14"/>
      <c r="B12" t="s">
        <v>37</v>
      </c>
      <c r="C12" s="1" t="s">
        <v>20</v>
      </c>
      <c r="D12" s="1">
        <v>1358</v>
      </c>
      <c r="E12" s="7" t="str">
        <f t="shared" si="0"/>
        <v>-</v>
      </c>
    </row>
    <row r="13" spans="1:5" x14ac:dyDescent="0.25">
      <c r="A13" s="14"/>
      <c r="B13" t="s">
        <v>38</v>
      </c>
      <c r="C13" s="1" t="s">
        <v>20</v>
      </c>
      <c r="D13" s="1">
        <v>1299</v>
      </c>
      <c r="E13" s="7" t="str">
        <f t="shared" si="0"/>
        <v>-</v>
      </c>
    </row>
    <row r="14" spans="1:5" x14ac:dyDescent="0.25">
      <c r="A14" s="14"/>
      <c r="B14" s="4" t="s">
        <v>39</v>
      </c>
      <c r="C14" s="5" t="s">
        <v>20</v>
      </c>
      <c r="D14" s="5">
        <v>1413</v>
      </c>
      <c r="E14" s="8" t="str">
        <f t="shared" si="0"/>
        <v>-</v>
      </c>
    </row>
    <row r="15" spans="1:5" x14ac:dyDescent="0.25">
      <c r="A15" s="14"/>
      <c r="B15" s="4" t="s">
        <v>40</v>
      </c>
      <c r="C15" s="5" t="s">
        <v>20</v>
      </c>
      <c r="D15" s="5">
        <v>1310</v>
      </c>
      <c r="E15" s="8" t="str">
        <f t="shared" si="0"/>
        <v>-</v>
      </c>
    </row>
    <row r="16" spans="1:5" x14ac:dyDescent="0.25">
      <c r="A16" s="14"/>
      <c r="B16" s="4" t="s">
        <v>41</v>
      </c>
      <c r="C16" s="5" t="s">
        <v>20</v>
      </c>
      <c r="D16" s="5">
        <v>1863</v>
      </c>
      <c r="E16" s="8" t="str">
        <f t="shared" si="0"/>
        <v>-</v>
      </c>
    </row>
    <row r="17" spans="1:6" x14ac:dyDescent="0.25">
      <c r="A17" s="14"/>
      <c r="B17" s="4" t="s">
        <v>42</v>
      </c>
      <c r="C17" s="5" t="s">
        <v>20</v>
      </c>
      <c r="D17" s="5">
        <v>1605</v>
      </c>
      <c r="E17" s="8" t="str">
        <f t="shared" si="0"/>
        <v>-</v>
      </c>
    </row>
    <row r="18" spans="1:6" x14ac:dyDescent="0.25">
      <c r="A18" s="14"/>
      <c r="B18" t="s">
        <v>43</v>
      </c>
      <c r="C18" s="1" t="s">
        <v>20</v>
      </c>
      <c r="D18" s="1">
        <v>501</v>
      </c>
      <c r="E18" s="7" t="str">
        <f t="shared" si="0"/>
        <v>-</v>
      </c>
    </row>
    <row r="19" spans="1:6" x14ac:dyDescent="0.25">
      <c r="A19" s="14"/>
      <c r="B19" t="s">
        <v>44</v>
      </c>
      <c r="C19" s="1" t="s">
        <v>20</v>
      </c>
      <c r="D19" s="1">
        <v>501</v>
      </c>
      <c r="E19" s="7" t="str">
        <f t="shared" si="0"/>
        <v>-</v>
      </c>
    </row>
    <row r="20" spans="1:6" x14ac:dyDescent="0.25">
      <c r="A20" s="14">
        <v>2013</v>
      </c>
      <c r="B20" s="4" t="s">
        <v>213</v>
      </c>
      <c r="C20" s="5">
        <v>726</v>
      </c>
      <c r="D20" s="5">
        <v>195</v>
      </c>
      <c r="E20" s="8">
        <f t="shared" si="0"/>
        <v>0.73140495867768596</v>
      </c>
    </row>
    <row r="21" spans="1:6" x14ac:dyDescent="0.25">
      <c r="A21" s="14"/>
      <c r="B21" s="4" t="s">
        <v>214</v>
      </c>
      <c r="C21" s="5">
        <v>652</v>
      </c>
      <c r="D21" s="5">
        <v>172</v>
      </c>
      <c r="E21" s="8">
        <f t="shared" si="0"/>
        <v>0.73619631901840488</v>
      </c>
    </row>
    <row r="22" spans="1:6" x14ac:dyDescent="0.25">
      <c r="A22" s="14"/>
      <c r="B22" s="4" t="s">
        <v>215</v>
      </c>
      <c r="C22" s="12">
        <v>636</v>
      </c>
      <c r="D22" s="5">
        <v>178</v>
      </c>
      <c r="E22" s="8">
        <f t="shared" si="0"/>
        <v>0.72012578616352196</v>
      </c>
    </row>
    <row r="23" spans="1:6" x14ac:dyDescent="0.25">
      <c r="A23" s="14"/>
      <c r="B23" s="4" t="s">
        <v>216</v>
      </c>
      <c r="C23" s="5">
        <v>876</v>
      </c>
      <c r="D23" s="5">
        <v>221</v>
      </c>
      <c r="E23" s="8">
        <f t="shared" si="0"/>
        <v>0.74771689497716887</v>
      </c>
    </row>
    <row r="24" spans="1:6" x14ac:dyDescent="0.25">
      <c r="A24" s="14"/>
      <c r="B24" s="11" t="s">
        <v>209</v>
      </c>
      <c r="C24" s="1">
        <v>1047</v>
      </c>
      <c r="D24" s="1">
        <v>390</v>
      </c>
      <c r="E24" s="7">
        <f t="shared" si="0"/>
        <v>0.62750716332378231</v>
      </c>
    </row>
    <row r="25" spans="1:6" x14ac:dyDescent="0.25">
      <c r="A25" s="14"/>
      <c r="B25" t="s">
        <v>210</v>
      </c>
      <c r="C25" s="1">
        <v>881</v>
      </c>
      <c r="D25" s="1">
        <v>287</v>
      </c>
      <c r="E25" s="7">
        <f t="shared" si="0"/>
        <v>0.67423382519863795</v>
      </c>
    </row>
    <row r="26" spans="1:6" x14ac:dyDescent="0.25">
      <c r="A26" s="14"/>
      <c r="B26" t="s">
        <v>211</v>
      </c>
      <c r="C26" s="1">
        <v>911</v>
      </c>
      <c r="D26" s="1">
        <v>333</v>
      </c>
      <c r="E26" s="7">
        <f t="shared" si="0"/>
        <v>0.63446761800219531</v>
      </c>
    </row>
    <row r="27" spans="1:6" x14ac:dyDescent="0.25">
      <c r="A27" s="14"/>
      <c r="B27" t="s">
        <v>212</v>
      </c>
      <c r="C27" s="1">
        <v>1154</v>
      </c>
      <c r="D27" s="1">
        <v>419</v>
      </c>
      <c r="E27" s="7">
        <f t="shared" si="0"/>
        <v>0.63691507798960134</v>
      </c>
    </row>
    <row r="28" spans="1:6" x14ac:dyDescent="0.25">
      <c r="A28" s="14"/>
      <c r="B28" s="4" t="s">
        <v>217</v>
      </c>
      <c r="C28" s="5">
        <v>302</v>
      </c>
      <c r="D28" s="5" t="s">
        <v>20</v>
      </c>
      <c r="E28" s="8" t="str">
        <f t="shared" si="0"/>
        <v>-</v>
      </c>
    </row>
    <row r="29" spans="1:6" x14ac:dyDescent="0.25">
      <c r="A29" s="14"/>
      <c r="B29" s="4" t="s">
        <v>218</v>
      </c>
      <c r="C29" s="5">
        <v>310</v>
      </c>
      <c r="D29" s="5" t="s">
        <v>20</v>
      </c>
      <c r="E29" s="8" t="str">
        <f t="shared" si="0"/>
        <v>-</v>
      </c>
    </row>
    <row r="30" spans="1:6" x14ac:dyDescent="0.25">
      <c r="A30" s="14"/>
      <c r="B30" s="4" t="s">
        <v>219</v>
      </c>
      <c r="C30" s="5">
        <v>348</v>
      </c>
      <c r="D30" s="5" t="s">
        <v>20</v>
      </c>
      <c r="E30" s="8" t="str">
        <f t="shared" si="0"/>
        <v>-</v>
      </c>
    </row>
    <row r="31" spans="1:6" x14ac:dyDescent="0.25">
      <c r="A31" s="14"/>
      <c r="B31" s="4" t="s">
        <v>220</v>
      </c>
      <c r="C31" s="5">
        <v>346</v>
      </c>
      <c r="D31" s="5" t="s">
        <v>20</v>
      </c>
      <c r="E31" s="8" t="str">
        <f t="shared" si="0"/>
        <v>-</v>
      </c>
    </row>
    <row r="32" spans="1:6" x14ac:dyDescent="0.25">
      <c r="A32" s="14"/>
      <c r="B32" s="4" t="s">
        <v>273</v>
      </c>
      <c r="C32" s="5">
        <v>268</v>
      </c>
      <c r="D32" s="5" t="s">
        <v>20</v>
      </c>
      <c r="E32" s="8" t="str">
        <f t="shared" si="0"/>
        <v>-</v>
      </c>
      <c r="F32" s="15" t="s">
        <v>74</v>
      </c>
    </row>
    <row r="33" spans="1:6" x14ac:dyDescent="0.25">
      <c r="A33" s="14"/>
      <c r="B33" s="4" t="s">
        <v>274</v>
      </c>
      <c r="C33" s="5">
        <v>352</v>
      </c>
      <c r="D33" s="5" t="s">
        <v>20</v>
      </c>
      <c r="E33" s="8" t="str">
        <f t="shared" si="0"/>
        <v>-</v>
      </c>
      <c r="F33" s="14"/>
    </row>
    <row r="34" spans="1:6" x14ac:dyDescent="0.25">
      <c r="A34" s="14"/>
      <c r="B34" s="4" t="s">
        <v>275</v>
      </c>
      <c r="C34" s="5">
        <v>398</v>
      </c>
      <c r="D34" s="5" t="s">
        <v>20</v>
      </c>
      <c r="E34" s="8" t="str">
        <f t="shared" si="0"/>
        <v>-</v>
      </c>
      <c r="F34" s="14"/>
    </row>
    <row r="35" spans="1:6" x14ac:dyDescent="0.25">
      <c r="A35" s="14"/>
      <c r="B35" s="4" t="s">
        <v>276</v>
      </c>
      <c r="C35" s="5">
        <v>381</v>
      </c>
      <c r="D35" s="5" t="s">
        <v>20</v>
      </c>
      <c r="E35" s="8" t="str">
        <f t="shared" si="0"/>
        <v>-</v>
      </c>
      <c r="F35" s="14"/>
    </row>
    <row r="36" spans="1:6" x14ac:dyDescent="0.25">
      <c r="A36" s="14">
        <v>2014</v>
      </c>
      <c r="B36" t="s">
        <v>221</v>
      </c>
      <c r="C36" s="1">
        <v>582</v>
      </c>
      <c r="D36" s="1">
        <v>313</v>
      </c>
      <c r="E36" s="7">
        <f t="shared" si="0"/>
        <v>0.46219931271477666</v>
      </c>
    </row>
    <row r="37" spans="1:6" x14ac:dyDescent="0.25">
      <c r="A37" s="14"/>
      <c r="B37" t="s">
        <v>222</v>
      </c>
      <c r="C37" s="1">
        <v>367</v>
      </c>
      <c r="D37" s="1">
        <v>215</v>
      </c>
      <c r="E37" s="7">
        <f t="shared" si="0"/>
        <v>0.41416893732970028</v>
      </c>
    </row>
    <row r="38" spans="1:6" x14ac:dyDescent="0.25">
      <c r="A38" s="14"/>
      <c r="B38" t="s">
        <v>223</v>
      </c>
      <c r="C38" s="1">
        <v>706</v>
      </c>
      <c r="D38" s="1">
        <v>341</v>
      </c>
      <c r="E38" s="7">
        <f t="shared" si="0"/>
        <v>0.51699716713881028</v>
      </c>
    </row>
    <row r="39" spans="1:6" x14ac:dyDescent="0.25">
      <c r="A39" s="14"/>
      <c r="B39" t="s">
        <v>224</v>
      </c>
      <c r="C39" s="1">
        <v>1116</v>
      </c>
      <c r="D39" s="1">
        <v>435</v>
      </c>
      <c r="E39" s="7">
        <f t="shared" si="0"/>
        <v>0.61021505376344087</v>
      </c>
    </row>
    <row r="40" spans="1:6" x14ac:dyDescent="0.25">
      <c r="A40" s="14"/>
      <c r="B40" s="4" t="s">
        <v>225</v>
      </c>
      <c r="C40" s="5">
        <f>3209-71</f>
        <v>3138</v>
      </c>
      <c r="D40" s="5">
        <v>620</v>
      </c>
      <c r="E40" s="8">
        <f t="shared" si="0"/>
        <v>0.80242192479286167</v>
      </c>
    </row>
    <row r="41" spans="1:6" x14ac:dyDescent="0.25">
      <c r="A41" s="14"/>
      <c r="B41" s="4" t="s">
        <v>226</v>
      </c>
      <c r="C41" s="5">
        <f>2717-71</f>
        <v>2646</v>
      </c>
      <c r="D41" s="5">
        <v>670</v>
      </c>
      <c r="E41" s="8">
        <f t="shared" si="0"/>
        <v>0.74678760393046106</v>
      </c>
    </row>
    <row r="42" spans="1:6" x14ac:dyDescent="0.25">
      <c r="A42" s="14"/>
      <c r="B42" s="4" t="s">
        <v>227</v>
      </c>
      <c r="C42" s="5">
        <f>3301-71</f>
        <v>3230</v>
      </c>
      <c r="D42" s="5">
        <v>718</v>
      </c>
      <c r="E42" s="8">
        <f t="shared" si="0"/>
        <v>0.77770897832817343</v>
      </c>
    </row>
    <row r="43" spans="1:6" x14ac:dyDescent="0.25">
      <c r="A43" s="14"/>
      <c r="B43" s="4" t="s">
        <v>228</v>
      </c>
      <c r="C43" s="5">
        <f>4912-71</f>
        <v>4841</v>
      </c>
      <c r="D43" s="5">
        <v>1012</v>
      </c>
      <c r="E43" s="8">
        <f t="shared" si="0"/>
        <v>0.79095228258624251</v>
      </c>
    </row>
    <row r="44" spans="1:6" x14ac:dyDescent="0.25">
      <c r="A44" s="14"/>
      <c r="B44" t="s">
        <v>229</v>
      </c>
      <c r="C44" s="1">
        <v>2659</v>
      </c>
      <c r="D44" s="1">
        <v>892</v>
      </c>
      <c r="E44" s="7">
        <f t="shared" si="0"/>
        <v>0.6645355396765702</v>
      </c>
    </row>
    <row r="45" spans="1:6" x14ac:dyDescent="0.25">
      <c r="A45" s="14"/>
      <c r="B45" t="s">
        <v>230</v>
      </c>
      <c r="C45" s="1">
        <v>2250</v>
      </c>
      <c r="D45" s="1">
        <v>759</v>
      </c>
      <c r="E45" s="7">
        <f t="shared" si="0"/>
        <v>0.66266666666666674</v>
      </c>
    </row>
    <row r="46" spans="1:6" x14ac:dyDescent="0.25">
      <c r="A46" s="14"/>
      <c r="B46" t="s">
        <v>231</v>
      </c>
      <c r="C46" s="1">
        <v>2407</v>
      </c>
      <c r="D46" s="1">
        <v>801</v>
      </c>
      <c r="E46" s="7">
        <f t="shared" si="0"/>
        <v>0.6672206065641878</v>
      </c>
    </row>
    <row r="47" spans="1:6" x14ac:dyDescent="0.25">
      <c r="A47" s="14"/>
      <c r="B47" t="s">
        <v>232</v>
      </c>
      <c r="C47" s="1">
        <v>3157</v>
      </c>
      <c r="D47" s="1">
        <v>923</v>
      </c>
      <c r="E47" s="7">
        <f t="shared" si="0"/>
        <v>0.70763382958504906</v>
      </c>
    </row>
    <row r="48" spans="1:6" x14ac:dyDescent="0.25">
      <c r="A48" s="14"/>
      <c r="B48" s="4" t="s">
        <v>233</v>
      </c>
      <c r="C48" s="5">
        <v>3191</v>
      </c>
      <c r="D48" s="5">
        <v>1228</v>
      </c>
      <c r="E48" s="8">
        <f t="shared" si="0"/>
        <v>0.61516765904105297</v>
      </c>
    </row>
    <row r="49" spans="1:6" x14ac:dyDescent="0.25">
      <c r="A49" s="14"/>
      <c r="B49" s="4" t="s">
        <v>234</v>
      </c>
      <c r="C49" s="5">
        <v>2848</v>
      </c>
      <c r="D49" s="5">
        <v>1106</v>
      </c>
      <c r="E49" s="8">
        <f t="shared" si="0"/>
        <v>0.6116573033707865</v>
      </c>
    </row>
    <row r="50" spans="1:6" x14ac:dyDescent="0.25">
      <c r="A50" s="14"/>
      <c r="B50" s="4" t="s">
        <v>235</v>
      </c>
      <c r="C50" s="5">
        <v>2964</v>
      </c>
      <c r="D50" s="5">
        <v>1121</v>
      </c>
      <c r="E50" s="8">
        <f t="shared" si="0"/>
        <v>0.62179487179487181</v>
      </c>
    </row>
    <row r="51" spans="1:6" x14ac:dyDescent="0.25">
      <c r="A51" s="14"/>
      <c r="B51" s="4" t="s">
        <v>236</v>
      </c>
      <c r="C51" s="5">
        <v>4942</v>
      </c>
      <c r="D51" s="5">
        <v>1639</v>
      </c>
      <c r="E51" s="8">
        <f t="shared" si="0"/>
        <v>0.66835289356535821</v>
      </c>
    </row>
    <row r="52" spans="1:6" x14ac:dyDescent="0.25">
      <c r="A52" s="14"/>
      <c r="B52" t="s">
        <v>237</v>
      </c>
      <c r="C52" s="1">
        <v>1783</v>
      </c>
      <c r="D52" s="1">
        <v>1374</v>
      </c>
      <c r="E52" s="7">
        <f t="shared" si="0"/>
        <v>0.22938867077958502</v>
      </c>
    </row>
    <row r="53" spans="1:6" x14ac:dyDescent="0.25">
      <c r="A53" s="14"/>
      <c r="B53" t="s">
        <v>238</v>
      </c>
      <c r="C53" s="1">
        <v>2004</v>
      </c>
      <c r="D53" s="1">
        <v>1433</v>
      </c>
      <c r="E53" s="7">
        <f t="shared" si="0"/>
        <v>0.28493013972055892</v>
      </c>
    </row>
    <row r="54" spans="1:6" x14ac:dyDescent="0.25">
      <c r="A54" s="14"/>
      <c r="B54" t="s">
        <v>239</v>
      </c>
      <c r="C54" s="1">
        <v>2311</v>
      </c>
      <c r="D54" s="1">
        <v>1572</v>
      </c>
      <c r="E54" s="7">
        <f t="shared" si="0"/>
        <v>0.31977498918217218</v>
      </c>
    </row>
    <row r="55" spans="1:6" x14ac:dyDescent="0.25">
      <c r="A55" s="14"/>
      <c r="B55" t="s">
        <v>240</v>
      </c>
      <c r="C55" s="1">
        <v>3359</v>
      </c>
      <c r="D55" s="1">
        <v>1968</v>
      </c>
      <c r="E55" s="7">
        <f t="shared" si="0"/>
        <v>0.4141113426615064</v>
      </c>
    </row>
    <row r="56" spans="1:6" x14ac:dyDescent="0.25">
      <c r="A56" s="14"/>
      <c r="B56" s="4" t="s">
        <v>282</v>
      </c>
      <c r="C56" s="5">
        <f>1234-71</f>
        <v>1163</v>
      </c>
      <c r="D56" s="5" t="s">
        <v>20</v>
      </c>
      <c r="E56" s="8" t="str">
        <f t="shared" si="0"/>
        <v>-</v>
      </c>
      <c r="F56" s="16" t="s">
        <v>281</v>
      </c>
    </row>
    <row r="57" spans="1:6" x14ac:dyDescent="0.25">
      <c r="A57" s="14"/>
      <c r="B57" s="4" t="s">
        <v>283</v>
      </c>
      <c r="C57" s="5">
        <f>1142-71</f>
        <v>1071</v>
      </c>
      <c r="D57" s="5" t="s">
        <v>20</v>
      </c>
      <c r="E57" s="8" t="str">
        <f t="shared" si="0"/>
        <v>-</v>
      </c>
      <c r="F57" s="17"/>
    </row>
    <row r="58" spans="1:6" x14ac:dyDescent="0.25">
      <c r="A58" s="14"/>
      <c r="B58" s="4" t="s">
        <v>284</v>
      </c>
      <c r="C58" s="5">
        <f>1770-71</f>
        <v>1699</v>
      </c>
      <c r="D58" s="5" t="s">
        <v>20</v>
      </c>
      <c r="E58" s="8" t="str">
        <f t="shared" si="0"/>
        <v>-</v>
      </c>
      <c r="F58" s="17"/>
    </row>
    <row r="59" spans="1:6" x14ac:dyDescent="0.25">
      <c r="A59" s="14"/>
      <c r="B59" s="4" t="s">
        <v>285</v>
      </c>
      <c r="C59" s="5">
        <f>1976-71</f>
        <v>1905</v>
      </c>
      <c r="D59" s="5" t="s">
        <v>20</v>
      </c>
      <c r="E59" s="8" t="str">
        <f t="shared" si="0"/>
        <v>-</v>
      </c>
      <c r="F59" s="17"/>
    </row>
    <row r="60" spans="1:6" x14ac:dyDescent="0.25">
      <c r="A60" s="14"/>
      <c r="B60" s="4" t="s">
        <v>277</v>
      </c>
      <c r="C60" s="5">
        <f>1046-71</f>
        <v>975</v>
      </c>
      <c r="D60" s="5">
        <f>1014-71</f>
        <v>943</v>
      </c>
      <c r="E60" s="8">
        <f t="shared" si="0"/>
        <v>3.2820512820512793E-2</v>
      </c>
      <c r="F60" s="16" t="s">
        <v>281</v>
      </c>
    </row>
    <row r="61" spans="1:6" x14ac:dyDescent="0.25">
      <c r="A61" s="14"/>
      <c r="B61" s="4" t="s">
        <v>278</v>
      </c>
      <c r="C61" s="5">
        <f>1251-71</f>
        <v>1180</v>
      </c>
      <c r="D61" s="5">
        <f>1210-71</f>
        <v>1139</v>
      </c>
      <c r="E61" s="8">
        <f t="shared" si="0"/>
        <v>3.4745762711864359E-2</v>
      </c>
      <c r="F61" s="17"/>
    </row>
    <row r="62" spans="1:6" x14ac:dyDescent="0.25">
      <c r="A62" s="14"/>
      <c r="B62" s="4" t="s">
        <v>279</v>
      </c>
      <c r="C62" s="5">
        <f>1738-71</f>
        <v>1667</v>
      </c>
      <c r="D62" s="5">
        <f>1664-71</f>
        <v>1593</v>
      </c>
      <c r="E62" s="8">
        <f t="shared" si="0"/>
        <v>4.439112177564486E-2</v>
      </c>
      <c r="F62" s="17"/>
    </row>
    <row r="63" spans="1:6" x14ac:dyDescent="0.25">
      <c r="A63" s="14"/>
      <c r="B63" s="4" t="s">
        <v>280</v>
      </c>
      <c r="C63" s="5">
        <f>1729-71</f>
        <v>1658</v>
      </c>
      <c r="D63" s="5">
        <f>1630-71</f>
        <v>1559</v>
      </c>
      <c r="E63" s="8">
        <f t="shared" si="0"/>
        <v>5.9710494571773243E-2</v>
      </c>
      <c r="F63" s="17"/>
    </row>
    <row r="64" spans="1:6" x14ac:dyDescent="0.25">
      <c r="A64" s="14">
        <v>2015</v>
      </c>
      <c r="B64" t="s">
        <v>241</v>
      </c>
      <c r="C64" s="1">
        <v>168</v>
      </c>
      <c r="D64" s="1">
        <v>24</v>
      </c>
      <c r="E64" s="7">
        <f t="shared" si="0"/>
        <v>0.85714285714285721</v>
      </c>
    </row>
    <row r="65" spans="1:5" x14ac:dyDescent="0.25">
      <c r="A65" s="14"/>
      <c r="B65" t="s">
        <v>242</v>
      </c>
      <c r="C65" s="1">
        <v>82</v>
      </c>
      <c r="D65" s="1">
        <v>11</v>
      </c>
      <c r="E65" s="7">
        <f t="shared" si="0"/>
        <v>0.86585365853658536</v>
      </c>
    </row>
    <row r="66" spans="1:5" x14ac:dyDescent="0.25">
      <c r="A66" s="14"/>
      <c r="B66" t="s">
        <v>243</v>
      </c>
      <c r="C66" s="1">
        <v>66</v>
      </c>
      <c r="D66" s="1">
        <v>9</v>
      </c>
      <c r="E66" s="7">
        <f t="shared" si="0"/>
        <v>0.86363636363636365</v>
      </c>
    </row>
    <row r="67" spans="1:5" x14ac:dyDescent="0.25">
      <c r="A67" s="14"/>
      <c r="B67" t="s">
        <v>244</v>
      </c>
      <c r="C67" s="1">
        <v>94</v>
      </c>
      <c r="D67" s="1">
        <v>13</v>
      </c>
      <c r="E67" s="7">
        <f t="shared" ref="E67:E91" si="1">IF(AND(ISNUMBER(C67),ISNUMBER(D67)), 1-D67/C67, "-")</f>
        <v>0.86170212765957444</v>
      </c>
    </row>
    <row r="68" spans="1:5" x14ac:dyDescent="0.25">
      <c r="A68" s="14"/>
      <c r="B68" s="4" t="s">
        <v>245</v>
      </c>
      <c r="C68" s="5">
        <v>2275</v>
      </c>
      <c r="D68" s="5"/>
      <c r="E68" s="8" t="str">
        <f t="shared" si="1"/>
        <v>-</v>
      </c>
    </row>
    <row r="69" spans="1:5" x14ac:dyDescent="0.25">
      <c r="A69" s="14"/>
      <c r="B69" s="4" t="s">
        <v>246</v>
      </c>
      <c r="C69" s="5">
        <v>1343</v>
      </c>
      <c r="D69" s="5"/>
      <c r="E69" s="8" t="str">
        <f t="shared" si="1"/>
        <v>-</v>
      </c>
    </row>
    <row r="70" spans="1:5" x14ac:dyDescent="0.25">
      <c r="A70" s="14"/>
      <c r="B70" s="4" t="s">
        <v>247</v>
      </c>
      <c r="C70" s="5">
        <v>983</v>
      </c>
      <c r="D70" s="5"/>
      <c r="E70" s="8" t="str">
        <f t="shared" si="1"/>
        <v>-</v>
      </c>
    </row>
    <row r="71" spans="1:5" x14ac:dyDescent="0.25">
      <c r="A71" s="14"/>
      <c r="B71" s="4" t="s">
        <v>248</v>
      </c>
      <c r="C71" s="5">
        <v>1298</v>
      </c>
      <c r="D71" s="5"/>
      <c r="E71" s="8" t="str">
        <f t="shared" si="1"/>
        <v>-</v>
      </c>
    </row>
    <row r="72" spans="1:5" x14ac:dyDescent="0.25">
      <c r="A72" s="14"/>
      <c r="B72" t="s">
        <v>249</v>
      </c>
      <c r="E72" s="7" t="str">
        <f t="shared" si="1"/>
        <v>-</v>
      </c>
    </row>
    <row r="73" spans="1:5" x14ac:dyDescent="0.25">
      <c r="A73" s="14"/>
      <c r="B73" t="s">
        <v>250</v>
      </c>
      <c r="E73" s="7" t="str">
        <f t="shared" si="1"/>
        <v>-</v>
      </c>
    </row>
    <row r="74" spans="1:5" x14ac:dyDescent="0.25">
      <c r="A74" s="14"/>
      <c r="B74" t="s">
        <v>251</v>
      </c>
      <c r="E74" s="7" t="str">
        <f t="shared" si="1"/>
        <v>-</v>
      </c>
    </row>
    <row r="75" spans="1:5" x14ac:dyDescent="0.25">
      <c r="A75" s="14"/>
      <c r="B75" t="s">
        <v>252</v>
      </c>
      <c r="E75" s="7" t="str">
        <f t="shared" si="1"/>
        <v>-</v>
      </c>
    </row>
    <row r="76" spans="1:5" x14ac:dyDescent="0.25">
      <c r="A76" s="14"/>
      <c r="B76" s="4" t="s">
        <v>253</v>
      </c>
      <c r="C76" s="5"/>
      <c r="D76" s="5"/>
      <c r="E76" s="8" t="str">
        <f t="shared" si="1"/>
        <v>-</v>
      </c>
    </row>
    <row r="77" spans="1:5" x14ac:dyDescent="0.25">
      <c r="A77" s="14"/>
      <c r="B77" s="4" t="s">
        <v>254</v>
      </c>
      <c r="C77" s="5"/>
      <c r="D77" s="5"/>
      <c r="E77" s="8" t="str">
        <f t="shared" si="1"/>
        <v>-</v>
      </c>
    </row>
    <row r="78" spans="1:5" x14ac:dyDescent="0.25">
      <c r="A78" s="14"/>
      <c r="B78" s="4" t="s">
        <v>255</v>
      </c>
      <c r="C78" s="5"/>
      <c r="D78" s="5"/>
      <c r="E78" s="8" t="str">
        <f t="shared" si="1"/>
        <v>-</v>
      </c>
    </row>
    <row r="79" spans="1:5" x14ac:dyDescent="0.25">
      <c r="A79" s="14"/>
      <c r="B79" s="4" t="s">
        <v>256</v>
      </c>
      <c r="C79" s="5"/>
      <c r="D79" s="5"/>
      <c r="E79" s="8" t="str">
        <f t="shared" si="1"/>
        <v>-</v>
      </c>
    </row>
    <row r="80" spans="1:5" x14ac:dyDescent="0.25">
      <c r="A80" s="14"/>
      <c r="B80" t="s">
        <v>257</v>
      </c>
      <c r="E80" s="7" t="str">
        <f t="shared" si="1"/>
        <v>-</v>
      </c>
    </row>
    <row r="81" spans="1:5" x14ac:dyDescent="0.25">
      <c r="A81" s="14"/>
      <c r="B81" t="s">
        <v>258</v>
      </c>
      <c r="E81" s="7" t="str">
        <f t="shared" si="1"/>
        <v>-</v>
      </c>
    </row>
    <row r="82" spans="1:5" x14ac:dyDescent="0.25">
      <c r="A82" s="14"/>
      <c r="B82" t="s">
        <v>259</v>
      </c>
      <c r="E82" s="7" t="str">
        <f t="shared" si="1"/>
        <v>-</v>
      </c>
    </row>
    <row r="83" spans="1:5" x14ac:dyDescent="0.25">
      <c r="A83" s="14"/>
      <c r="B83" t="s">
        <v>260</v>
      </c>
      <c r="E83" s="7" t="str">
        <f t="shared" si="1"/>
        <v>-</v>
      </c>
    </row>
    <row r="84" spans="1:5" x14ac:dyDescent="0.25">
      <c r="A84" s="14"/>
      <c r="B84" s="4" t="s">
        <v>261</v>
      </c>
      <c r="C84" s="5"/>
      <c r="D84" s="5"/>
      <c r="E84" s="8" t="str">
        <f t="shared" si="1"/>
        <v>-</v>
      </c>
    </row>
    <row r="85" spans="1:5" x14ac:dyDescent="0.25">
      <c r="A85" s="14"/>
      <c r="B85" s="4" t="s">
        <v>262</v>
      </c>
      <c r="C85" s="5"/>
      <c r="D85" s="5"/>
      <c r="E85" s="8" t="str">
        <f t="shared" si="1"/>
        <v>-</v>
      </c>
    </row>
    <row r="86" spans="1:5" x14ac:dyDescent="0.25">
      <c r="A86" s="14"/>
      <c r="B86" s="4" t="s">
        <v>263</v>
      </c>
      <c r="C86" s="5"/>
      <c r="D86" s="5"/>
      <c r="E86" s="8" t="str">
        <f t="shared" si="1"/>
        <v>-</v>
      </c>
    </row>
    <row r="87" spans="1:5" x14ac:dyDescent="0.25">
      <c r="A87" s="14"/>
      <c r="B87" s="4" t="s">
        <v>264</v>
      </c>
      <c r="C87" s="5"/>
      <c r="D87" s="5"/>
      <c r="E87" s="8" t="str">
        <f t="shared" si="1"/>
        <v>-</v>
      </c>
    </row>
    <row r="88" spans="1:5" x14ac:dyDescent="0.25">
      <c r="A88" s="14"/>
      <c r="B88" t="s">
        <v>265</v>
      </c>
      <c r="E88" s="7" t="str">
        <f t="shared" si="1"/>
        <v>-</v>
      </c>
    </row>
    <row r="89" spans="1:5" x14ac:dyDescent="0.25">
      <c r="A89" s="14"/>
      <c r="B89" t="s">
        <v>266</v>
      </c>
      <c r="E89" s="7" t="str">
        <f t="shared" si="1"/>
        <v>-</v>
      </c>
    </row>
    <row r="90" spans="1:5" x14ac:dyDescent="0.25">
      <c r="A90" s="14"/>
      <c r="B90" t="s">
        <v>267</v>
      </c>
      <c r="E90" s="7" t="str">
        <f t="shared" si="1"/>
        <v>-</v>
      </c>
    </row>
    <row r="91" spans="1:5" x14ac:dyDescent="0.25">
      <c r="A91" s="14"/>
      <c r="B91" t="s">
        <v>268</v>
      </c>
      <c r="E91" s="7" t="str">
        <f t="shared" si="1"/>
        <v>-</v>
      </c>
    </row>
  </sheetData>
  <mergeCells count="7">
    <mergeCell ref="A64:A91"/>
    <mergeCell ref="A2:A19"/>
    <mergeCell ref="A20:A35"/>
    <mergeCell ref="F32:F35"/>
    <mergeCell ref="A36:A63"/>
    <mergeCell ref="F60:F63"/>
    <mergeCell ref="F56:F59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03"/>
  <sheetViews>
    <sheetView workbookViewId="0">
      <pane ySplit="1" topLeftCell="A59" activePane="bottomLeft" state="frozen"/>
      <selection pane="bottomLeft" activeCell="C72" sqref="C72"/>
    </sheetView>
  </sheetViews>
  <sheetFormatPr defaultRowHeight="15" x14ac:dyDescent="0.25"/>
  <cols>
    <col min="1" max="1" width="8.7109375" style="1" customWidth="1"/>
    <col min="2" max="2" width="19" bestFit="1" customWidth="1"/>
    <col min="3" max="3" width="14.28515625" style="1" bestFit="1" customWidth="1"/>
    <col min="4" max="4" width="13.5703125" style="1" bestFit="1" customWidth="1"/>
    <col min="5" max="5" width="9.140625" style="7"/>
    <col min="6" max="6" width="28.28515625" bestFit="1" customWidth="1"/>
  </cols>
  <sheetData>
    <row r="1" spans="1:5" x14ac:dyDescent="0.25">
      <c r="A1" s="2" t="s">
        <v>0</v>
      </c>
      <c r="B1" s="3" t="s">
        <v>1</v>
      </c>
      <c r="C1" s="2" t="s">
        <v>2</v>
      </c>
      <c r="D1" s="2" t="s">
        <v>19</v>
      </c>
      <c r="E1" s="6" t="s">
        <v>61</v>
      </c>
    </row>
    <row r="2" spans="1:5" x14ac:dyDescent="0.25">
      <c r="A2" s="14">
        <v>2012</v>
      </c>
      <c r="B2" t="s">
        <v>3</v>
      </c>
      <c r="C2" s="1" t="s">
        <v>20</v>
      </c>
      <c r="D2" s="1">
        <v>116</v>
      </c>
      <c r="E2" s="7" t="str">
        <f>IF(AND(ISNUMBER(C2),ISNUMBER(D2)), 1-D2/C2, "-")</f>
        <v>-</v>
      </c>
    </row>
    <row r="3" spans="1:5" x14ac:dyDescent="0.25">
      <c r="A3" s="14"/>
      <c r="B3" t="s">
        <v>4</v>
      </c>
      <c r="C3" s="1" t="s">
        <v>20</v>
      </c>
      <c r="D3" s="1">
        <v>181</v>
      </c>
      <c r="E3" s="7" t="str">
        <f t="shared" ref="E3:E66" si="0">IF(AND(ISNUMBER(C3),ISNUMBER(D3)), 1-D3/C3, "-")</f>
        <v>-</v>
      </c>
    </row>
    <row r="4" spans="1:5" x14ac:dyDescent="0.25">
      <c r="A4" s="14"/>
      <c r="B4" t="s">
        <v>5</v>
      </c>
      <c r="C4" s="1" t="s">
        <v>20</v>
      </c>
      <c r="D4" s="1">
        <v>161</v>
      </c>
      <c r="E4" s="7" t="str">
        <f t="shared" si="0"/>
        <v>-</v>
      </c>
    </row>
    <row r="5" spans="1:5" x14ac:dyDescent="0.25">
      <c r="A5" s="14"/>
      <c r="B5" t="s">
        <v>6</v>
      </c>
      <c r="C5" s="1" t="s">
        <v>20</v>
      </c>
      <c r="D5" s="1">
        <v>150</v>
      </c>
      <c r="E5" s="7" t="str">
        <f t="shared" si="0"/>
        <v>-</v>
      </c>
    </row>
    <row r="6" spans="1:5" x14ac:dyDescent="0.25">
      <c r="A6" s="14"/>
      <c r="B6" s="4" t="s">
        <v>7</v>
      </c>
      <c r="C6" s="5" t="s">
        <v>20</v>
      </c>
      <c r="D6" s="5">
        <v>390</v>
      </c>
      <c r="E6" s="8" t="str">
        <f t="shared" si="0"/>
        <v>-</v>
      </c>
    </row>
    <row r="7" spans="1:5" x14ac:dyDescent="0.25">
      <c r="A7" s="14"/>
      <c r="B7" s="4" t="s">
        <v>8</v>
      </c>
      <c r="C7" s="5" t="s">
        <v>20</v>
      </c>
      <c r="D7" s="5">
        <v>314</v>
      </c>
      <c r="E7" s="8" t="str">
        <f t="shared" si="0"/>
        <v>-</v>
      </c>
    </row>
    <row r="8" spans="1:5" x14ac:dyDescent="0.25">
      <c r="A8" s="14"/>
      <c r="B8" s="4" t="s">
        <v>9</v>
      </c>
      <c r="C8" s="5" t="s">
        <v>20</v>
      </c>
      <c r="D8" s="5">
        <v>452</v>
      </c>
      <c r="E8" s="8" t="str">
        <f t="shared" si="0"/>
        <v>-</v>
      </c>
    </row>
    <row r="9" spans="1:5" x14ac:dyDescent="0.25">
      <c r="A9" s="14"/>
      <c r="B9" s="4" t="s">
        <v>10</v>
      </c>
      <c r="C9" s="5" t="s">
        <v>20</v>
      </c>
      <c r="D9" s="5">
        <v>410</v>
      </c>
      <c r="E9" s="8" t="str">
        <f t="shared" si="0"/>
        <v>-</v>
      </c>
    </row>
    <row r="10" spans="1:5" x14ac:dyDescent="0.25">
      <c r="A10" s="14"/>
      <c r="B10" t="s">
        <v>11</v>
      </c>
      <c r="C10" s="1" t="s">
        <v>20</v>
      </c>
      <c r="D10" s="1">
        <v>954</v>
      </c>
      <c r="E10" s="7" t="str">
        <f t="shared" si="0"/>
        <v>-</v>
      </c>
    </row>
    <row r="11" spans="1:5" x14ac:dyDescent="0.25">
      <c r="A11" s="14"/>
      <c r="B11" t="s">
        <v>12</v>
      </c>
      <c r="C11" s="1" t="s">
        <v>20</v>
      </c>
      <c r="D11" s="1">
        <v>740</v>
      </c>
      <c r="E11" s="7" t="str">
        <f t="shared" si="0"/>
        <v>-</v>
      </c>
    </row>
    <row r="12" spans="1:5" x14ac:dyDescent="0.25">
      <c r="A12" s="14"/>
      <c r="B12" t="s">
        <v>13</v>
      </c>
      <c r="C12" s="1" t="s">
        <v>20</v>
      </c>
      <c r="D12" s="1">
        <v>774</v>
      </c>
      <c r="E12" s="7" t="str">
        <f t="shared" si="0"/>
        <v>-</v>
      </c>
    </row>
    <row r="13" spans="1:5" x14ac:dyDescent="0.25">
      <c r="A13" s="14"/>
      <c r="B13" t="s">
        <v>14</v>
      </c>
      <c r="C13" s="1" t="s">
        <v>20</v>
      </c>
      <c r="D13" s="1">
        <v>721</v>
      </c>
      <c r="E13" s="7" t="str">
        <f t="shared" si="0"/>
        <v>-</v>
      </c>
    </row>
    <row r="14" spans="1:5" x14ac:dyDescent="0.25">
      <c r="A14" s="14"/>
      <c r="B14" s="4" t="s">
        <v>15</v>
      </c>
      <c r="C14" s="5" t="s">
        <v>20</v>
      </c>
      <c r="D14" s="5">
        <v>1276</v>
      </c>
      <c r="E14" s="8" t="str">
        <f t="shared" si="0"/>
        <v>-</v>
      </c>
    </row>
    <row r="15" spans="1:5" x14ac:dyDescent="0.25">
      <c r="A15" s="14"/>
      <c r="B15" s="4" t="s">
        <v>16</v>
      </c>
      <c r="C15" s="5" t="s">
        <v>20</v>
      </c>
      <c r="D15" s="5">
        <v>1837</v>
      </c>
      <c r="E15" s="8" t="str">
        <f t="shared" si="0"/>
        <v>-</v>
      </c>
    </row>
    <row r="16" spans="1:5" x14ac:dyDescent="0.25">
      <c r="A16" s="14"/>
      <c r="B16" s="4" t="s">
        <v>17</v>
      </c>
      <c r="C16" s="5" t="s">
        <v>20</v>
      </c>
      <c r="D16" s="5">
        <v>1438</v>
      </c>
      <c r="E16" s="8" t="str">
        <f t="shared" si="0"/>
        <v>-</v>
      </c>
    </row>
    <row r="17" spans="1:6" x14ac:dyDescent="0.25">
      <c r="A17" s="14"/>
      <c r="B17" s="4" t="s">
        <v>18</v>
      </c>
      <c r="C17" s="5" t="s">
        <v>20</v>
      </c>
      <c r="D17" s="5">
        <v>1574</v>
      </c>
      <c r="E17" s="8" t="str">
        <f t="shared" si="0"/>
        <v>-</v>
      </c>
    </row>
    <row r="18" spans="1:6" x14ac:dyDescent="0.25">
      <c r="A18" s="14"/>
      <c r="B18" t="s">
        <v>21</v>
      </c>
      <c r="C18" s="1" t="s">
        <v>20</v>
      </c>
      <c r="D18" s="1">
        <v>1405</v>
      </c>
      <c r="E18" s="7" t="str">
        <f t="shared" si="0"/>
        <v>-</v>
      </c>
    </row>
    <row r="19" spans="1:6" x14ac:dyDescent="0.25">
      <c r="A19" s="14"/>
      <c r="B19" t="s">
        <v>22</v>
      </c>
      <c r="C19" s="1" t="s">
        <v>20</v>
      </c>
      <c r="D19" s="1">
        <v>1484</v>
      </c>
      <c r="E19" s="7" t="str">
        <f t="shared" si="0"/>
        <v>-</v>
      </c>
    </row>
    <row r="20" spans="1:6" x14ac:dyDescent="0.25">
      <c r="A20" s="14"/>
      <c r="B20" t="s">
        <v>23</v>
      </c>
      <c r="C20" s="1" t="s">
        <v>20</v>
      </c>
      <c r="D20" s="1">
        <v>1327</v>
      </c>
      <c r="E20" s="7" t="str">
        <f t="shared" si="0"/>
        <v>-</v>
      </c>
    </row>
    <row r="21" spans="1:6" x14ac:dyDescent="0.25">
      <c r="A21" s="14"/>
      <c r="B21" t="s">
        <v>24</v>
      </c>
      <c r="C21" s="1" t="s">
        <v>20</v>
      </c>
      <c r="D21" s="1">
        <v>1464</v>
      </c>
      <c r="E21" s="7" t="str">
        <f t="shared" si="0"/>
        <v>-</v>
      </c>
    </row>
    <row r="22" spans="1:6" x14ac:dyDescent="0.25">
      <c r="A22" s="14"/>
      <c r="B22" s="4" t="s">
        <v>25</v>
      </c>
      <c r="C22" s="5" t="s">
        <v>20</v>
      </c>
      <c r="D22" s="5">
        <v>417</v>
      </c>
      <c r="E22" s="8" t="str">
        <f t="shared" si="0"/>
        <v>-</v>
      </c>
    </row>
    <row r="23" spans="1:6" x14ac:dyDescent="0.25">
      <c r="A23" s="14"/>
      <c r="B23" s="4" t="s">
        <v>26</v>
      </c>
      <c r="C23" s="5" t="s">
        <v>20</v>
      </c>
      <c r="D23" s="5">
        <v>589</v>
      </c>
      <c r="E23" s="8" t="str">
        <f t="shared" si="0"/>
        <v>-</v>
      </c>
    </row>
    <row r="24" spans="1:6" x14ac:dyDescent="0.25">
      <c r="A24" s="14">
        <v>2013</v>
      </c>
      <c r="B24" t="s">
        <v>75</v>
      </c>
      <c r="C24" s="1">
        <v>628</v>
      </c>
      <c r="D24" s="1">
        <v>145</v>
      </c>
      <c r="E24" s="7">
        <f t="shared" si="0"/>
        <v>0.76910828025477707</v>
      </c>
    </row>
    <row r="25" spans="1:6" x14ac:dyDescent="0.25">
      <c r="A25" s="14"/>
      <c r="B25" t="s">
        <v>76</v>
      </c>
      <c r="C25" s="1">
        <v>1007</v>
      </c>
      <c r="D25" s="1">
        <v>266</v>
      </c>
      <c r="E25" s="7">
        <f t="shared" si="0"/>
        <v>0.73584905660377364</v>
      </c>
    </row>
    <row r="26" spans="1:6" x14ac:dyDescent="0.25">
      <c r="A26" s="14"/>
      <c r="B26" t="s">
        <v>77</v>
      </c>
      <c r="C26" s="1">
        <v>1081</v>
      </c>
      <c r="D26" s="1">
        <v>258</v>
      </c>
      <c r="E26" s="7">
        <f t="shared" si="0"/>
        <v>0.76133209990749307</v>
      </c>
    </row>
    <row r="27" spans="1:6" x14ac:dyDescent="0.25">
      <c r="A27" s="14"/>
      <c r="B27" t="s">
        <v>78</v>
      </c>
      <c r="C27" s="1">
        <v>916</v>
      </c>
      <c r="D27" s="1">
        <v>216</v>
      </c>
      <c r="E27" s="7">
        <f t="shared" si="0"/>
        <v>0.76419213973799127</v>
      </c>
    </row>
    <row r="28" spans="1:6" x14ac:dyDescent="0.25">
      <c r="A28" s="14"/>
      <c r="B28" s="4" t="s">
        <v>79</v>
      </c>
      <c r="C28" s="5">
        <v>796</v>
      </c>
      <c r="D28" s="5">
        <v>232</v>
      </c>
      <c r="E28" s="8">
        <f t="shared" si="0"/>
        <v>0.70854271356783927</v>
      </c>
    </row>
    <row r="29" spans="1:6" x14ac:dyDescent="0.25">
      <c r="A29" s="14"/>
      <c r="B29" s="4" t="s">
        <v>80</v>
      </c>
      <c r="C29" s="5">
        <v>910</v>
      </c>
      <c r="D29" s="5">
        <v>328</v>
      </c>
      <c r="E29" s="8">
        <f t="shared" si="0"/>
        <v>0.63956043956043951</v>
      </c>
    </row>
    <row r="30" spans="1:6" x14ac:dyDescent="0.25">
      <c r="A30" s="14"/>
      <c r="B30" s="4" t="s">
        <v>81</v>
      </c>
      <c r="C30" s="5">
        <v>1209</v>
      </c>
      <c r="D30" s="5">
        <v>404</v>
      </c>
      <c r="E30" s="8">
        <f t="shared" si="0"/>
        <v>0.6658395368072787</v>
      </c>
    </row>
    <row r="31" spans="1:6" x14ac:dyDescent="0.25">
      <c r="A31" s="14"/>
      <c r="B31" s="4" t="s">
        <v>82</v>
      </c>
      <c r="C31" s="5">
        <v>777</v>
      </c>
      <c r="D31" s="5">
        <v>230</v>
      </c>
      <c r="E31" s="8">
        <f t="shared" si="0"/>
        <v>0.70398970398970406</v>
      </c>
      <c r="F31" t="s">
        <v>91</v>
      </c>
    </row>
    <row r="32" spans="1:6" x14ac:dyDescent="0.25">
      <c r="A32" s="14"/>
      <c r="B32" t="s">
        <v>83</v>
      </c>
      <c r="C32" s="1" t="s">
        <v>20</v>
      </c>
      <c r="D32" s="1">
        <v>452</v>
      </c>
      <c r="E32" s="7" t="str">
        <f t="shared" si="0"/>
        <v>-</v>
      </c>
    </row>
    <row r="33" spans="1:6" x14ac:dyDescent="0.25">
      <c r="A33" s="14"/>
      <c r="B33" t="s">
        <v>84</v>
      </c>
      <c r="C33" s="1" t="s">
        <v>20</v>
      </c>
      <c r="D33" s="1">
        <v>440</v>
      </c>
      <c r="E33" s="7" t="str">
        <f t="shared" si="0"/>
        <v>-</v>
      </c>
    </row>
    <row r="34" spans="1:6" x14ac:dyDescent="0.25">
      <c r="A34" s="14"/>
      <c r="B34" t="s">
        <v>85</v>
      </c>
      <c r="C34" s="1" t="s">
        <v>20</v>
      </c>
      <c r="D34" s="1">
        <v>484</v>
      </c>
      <c r="E34" s="7" t="str">
        <f t="shared" si="0"/>
        <v>-</v>
      </c>
    </row>
    <row r="35" spans="1:6" x14ac:dyDescent="0.25">
      <c r="A35" s="14"/>
      <c r="B35" t="s">
        <v>86</v>
      </c>
      <c r="C35" s="1" t="s">
        <v>20</v>
      </c>
      <c r="D35" s="1">
        <v>730</v>
      </c>
      <c r="E35" s="7" t="str">
        <f t="shared" si="0"/>
        <v>-</v>
      </c>
    </row>
    <row r="36" spans="1:6" x14ac:dyDescent="0.25">
      <c r="A36" s="14"/>
      <c r="B36" t="s">
        <v>87</v>
      </c>
      <c r="C36" s="1" t="s">
        <v>20</v>
      </c>
      <c r="D36" s="1">
        <v>429</v>
      </c>
      <c r="E36" s="7" t="str">
        <f t="shared" si="0"/>
        <v>-</v>
      </c>
      <c r="F36" s="15" t="s">
        <v>74</v>
      </c>
    </row>
    <row r="37" spans="1:6" x14ac:dyDescent="0.25">
      <c r="A37" s="14"/>
      <c r="B37" t="s">
        <v>88</v>
      </c>
      <c r="C37" s="1" t="s">
        <v>20</v>
      </c>
      <c r="D37" s="1">
        <v>264</v>
      </c>
      <c r="E37" s="7" t="str">
        <f t="shared" si="0"/>
        <v>-</v>
      </c>
      <c r="F37" s="14"/>
    </row>
    <row r="38" spans="1:6" x14ac:dyDescent="0.25">
      <c r="A38" s="14"/>
      <c r="B38" t="s">
        <v>89</v>
      </c>
      <c r="C38" s="1" t="s">
        <v>20</v>
      </c>
      <c r="D38" s="1">
        <v>333</v>
      </c>
      <c r="E38" s="7" t="str">
        <f t="shared" si="0"/>
        <v>-</v>
      </c>
      <c r="F38" s="14"/>
    </row>
    <row r="39" spans="1:6" x14ac:dyDescent="0.25">
      <c r="A39" s="14"/>
      <c r="B39" t="s">
        <v>90</v>
      </c>
      <c r="C39" s="1" t="s">
        <v>20</v>
      </c>
      <c r="D39" s="1">
        <v>565</v>
      </c>
      <c r="E39" s="7" t="str">
        <f t="shared" si="0"/>
        <v>-</v>
      </c>
      <c r="F39" s="14"/>
    </row>
    <row r="40" spans="1:6" x14ac:dyDescent="0.25">
      <c r="A40" s="14">
        <v>2014</v>
      </c>
      <c r="B40" s="4" t="s">
        <v>221</v>
      </c>
      <c r="C40" s="5">
        <f>235-69</f>
        <v>166</v>
      </c>
      <c r="D40" s="5">
        <v>161</v>
      </c>
      <c r="E40" s="8">
        <f t="shared" si="0"/>
        <v>3.0120481927710885E-2</v>
      </c>
    </row>
    <row r="41" spans="1:6" x14ac:dyDescent="0.25">
      <c r="A41" s="14"/>
      <c r="B41" s="4" t="s">
        <v>222</v>
      </c>
      <c r="C41" s="5">
        <f>248-69</f>
        <v>179</v>
      </c>
      <c r="D41" s="5">
        <v>167</v>
      </c>
      <c r="E41" s="8">
        <f t="shared" si="0"/>
        <v>6.7039106145251437E-2</v>
      </c>
    </row>
    <row r="42" spans="1:6" x14ac:dyDescent="0.25">
      <c r="A42" s="14"/>
      <c r="B42" s="4" t="s">
        <v>223</v>
      </c>
      <c r="C42" s="5">
        <f>228-69</f>
        <v>159</v>
      </c>
      <c r="D42" s="5">
        <v>152</v>
      </c>
      <c r="E42" s="8">
        <f t="shared" si="0"/>
        <v>4.4025157232704393E-2</v>
      </c>
    </row>
    <row r="43" spans="1:6" x14ac:dyDescent="0.25">
      <c r="A43" s="14"/>
      <c r="B43" s="4" t="s">
        <v>224</v>
      </c>
      <c r="C43" s="5">
        <f>299-69</f>
        <v>230</v>
      </c>
      <c r="D43" s="5">
        <v>211</v>
      </c>
      <c r="E43" s="8">
        <f t="shared" si="0"/>
        <v>8.260869565217388E-2</v>
      </c>
    </row>
    <row r="44" spans="1:6" x14ac:dyDescent="0.25">
      <c r="A44" s="14"/>
      <c r="B44" t="s">
        <v>225</v>
      </c>
      <c r="C44" s="1">
        <f>1009-70</f>
        <v>939</v>
      </c>
      <c r="D44" s="1">
        <v>186</v>
      </c>
      <c r="E44" s="7">
        <f t="shared" si="0"/>
        <v>0.80191693290734822</v>
      </c>
    </row>
    <row r="45" spans="1:6" x14ac:dyDescent="0.25">
      <c r="A45" s="14"/>
      <c r="B45" t="s">
        <v>226</v>
      </c>
      <c r="C45" s="1">
        <f>1916-70</f>
        <v>1846</v>
      </c>
      <c r="D45" s="1">
        <v>416</v>
      </c>
      <c r="E45" s="7">
        <f t="shared" si="0"/>
        <v>0.77464788732394363</v>
      </c>
    </row>
    <row r="46" spans="1:6" x14ac:dyDescent="0.25">
      <c r="A46" s="14"/>
      <c r="B46" t="s">
        <v>227</v>
      </c>
      <c r="C46" s="1">
        <f>2251-70</f>
        <v>2181</v>
      </c>
      <c r="D46" s="1">
        <v>502</v>
      </c>
      <c r="E46" s="7">
        <f t="shared" si="0"/>
        <v>0.76983035304906</v>
      </c>
    </row>
    <row r="47" spans="1:6" x14ac:dyDescent="0.25">
      <c r="A47" s="14"/>
      <c r="B47" t="s">
        <v>228</v>
      </c>
      <c r="C47" s="1">
        <f>2495-70</f>
        <v>2425</v>
      </c>
      <c r="D47" s="1">
        <v>563</v>
      </c>
      <c r="E47" s="7">
        <f t="shared" si="0"/>
        <v>0.76783505154639176</v>
      </c>
    </row>
    <row r="48" spans="1:6" x14ac:dyDescent="0.25">
      <c r="A48" s="14"/>
      <c r="B48" s="4" t="s">
        <v>229</v>
      </c>
      <c r="C48" s="5">
        <v>2843</v>
      </c>
      <c r="D48" s="5">
        <f>738-70</f>
        <v>668</v>
      </c>
      <c r="E48" s="8">
        <f t="shared" si="0"/>
        <v>0.76503693281744634</v>
      </c>
    </row>
    <row r="49" spans="1:6" x14ac:dyDescent="0.25">
      <c r="A49" s="14"/>
      <c r="B49" s="4" t="s">
        <v>230</v>
      </c>
      <c r="C49" s="5">
        <v>2300</v>
      </c>
      <c r="D49" s="5">
        <f>666-70</f>
        <v>596</v>
      </c>
      <c r="E49" s="8">
        <f t="shared" si="0"/>
        <v>0.74086956521739133</v>
      </c>
    </row>
    <row r="50" spans="1:6" x14ac:dyDescent="0.25">
      <c r="A50" s="14"/>
      <c r="B50" s="4" t="s">
        <v>231</v>
      </c>
      <c r="C50" s="5">
        <v>2196</v>
      </c>
      <c r="D50" s="5">
        <f>599-70</f>
        <v>529</v>
      </c>
      <c r="E50" s="8">
        <f t="shared" si="0"/>
        <v>0.75910746812386154</v>
      </c>
    </row>
    <row r="51" spans="1:6" x14ac:dyDescent="0.25">
      <c r="A51" s="14"/>
      <c r="B51" s="4" t="s">
        <v>232</v>
      </c>
      <c r="C51" s="5">
        <v>1814</v>
      </c>
      <c r="D51" s="5">
        <f>542-70</f>
        <v>472</v>
      </c>
      <c r="E51" s="8">
        <f t="shared" si="0"/>
        <v>0.73980154355016536</v>
      </c>
    </row>
    <row r="52" spans="1:6" x14ac:dyDescent="0.25">
      <c r="A52" s="14"/>
      <c r="B52" t="s">
        <v>233</v>
      </c>
      <c r="C52" s="1">
        <f>3053-70</f>
        <v>2983</v>
      </c>
      <c r="D52" s="13">
        <v>1016</v>
      </c>
      <c r="E52" s="7">
        <f t="shared" si="0"/>
        <v>0.65940328528327186</v>
      </c>
    </row>
    <row r="53" spans="1:6" x14ac:dyDescent="0.25">
      <c r="A53" s="14"/>
      <c r="B53" t="s">
        <v>234</v>
      </c>
      <c r="C53" s="1">
        <f>2752-70</f>
        <v>2682</v>
      </c>
      <c r="D53" s="13">
        <v>969</v>
      </c>
      <c r="E53" s="7">
        <f t="shared" si="0"/>
        <v>0.63870246085011184</v>
      </c>
    </row>
    <row r="54" spans="1:6" x14ac:dyDescent="0.25">
      <c r="A54" s="14"/>
      <c r="B54" t="s">
        <v>235</v>
      </c>
      <c r="C54" s="1">
        <f>2376-70</f>
        <v>2306</v>
      </c>
      <c r="D54" s="13">
        <v>827</v>
      </c>
      <c r="E54" s="7">
        <f t="shared" si="0"/>
        <v>0.64137033824804857</v>
      </c>
    </row>
    <row r="55" spans="1:6" x14ac:dyDescent="0.25">
      <c r="A55" s="14"/>
      <c r="B55" t="s">
        <v>236</v>
      </c>
      <c r="C55" s="1">
        <f>2968-70</f>
        <v>2898</v>
      </c>
      <c r="D55" s="13">
        <v>1098</v>
      </c>
      <c r="E55" s="7">
        <f t="shared" si="0"/>
        <v>0.62111801242236031</v>
      </c>
    </row>
    <row r="56" spans="1:6" x14ac:dyDescent="0.25">
      <c r="A56" s="14"/>
      <c r="B56" s="4" t="s">
        <v>269</v>
      </c>
      <c r="C56" s="5">
        <f>2440-71</f>
        <v>2369</v>
      </c>
      <c r="D56" s="5">
        <v>1374</v>
      </c>
      <c r="E56" s="8">
        <f t="shared" si="0"/>
        <v>0.42000844238075141</v>
      </c>
    </row>
    <row r="57" spans="1:6" x14ac:dyDescent="0.25">
      <c r="A57" s="14"/>
      <c r="B57" s="4" t="s">
        <v>270</v>
      </c>
      <c r="C57" s="5">
        <f>2446-70</f>
        <v>2376</v>
      </c>
      <c r="D57" s="5">
        <v>1461</v>
      </c>
      <c r="E57" s="8">
        <f t="shared" si="0"/>
        <v>0.38510101010101006</v>
      </c>
    </row>
    <row r="58" spans="1:6" x14ac:dyDescent="0.25">
      <c r="A58" s="14"/>
      <c r="B58" s="4" t="s">
        <v>271</v>
      </c>
      <c r="C58" s="5">
        <f>2254-70</f>
        <v>2184</v>
      </c>
      <c r="D58" s="5">
        <v>1279</v>
      </c>
      <c r="E58" s="8">
        <f t="shared" si="0"/>
        <v>0.41437728937728935</v>
      </c>
    </row>
    <row r="59" spans="1:6" x14ac:dyDescent="0.25">
      <c r="A59" s="14"/>
      <c r="B59" s="4" t="s">
        <v>272</v>
      </c>
      <c r="C59" s="5">
        <f>2647-70</f>
        <v>2577</v>
      </c>
      <c r="D59" s="5">
        <v>1535</v>
      </c>
      <c r="E59" s="8">
        <f t="shared" si="0"/>
        <v>0.40434613892122628</v>
      </c>
    </row>
    <row r="60" spans="1:6" x14ac:dyDescent="0.25">
      <c r="A60" s="14"/>
      <c r="B60" t="s">
        <v>282</v>
      </c>
      <c r="C60" s="1">
        <f>1141-70</f>
        <v>1071</v>
      </c>
      <c r="D60" s="1" t="s">
        <v>20</v>
      </c>
      <c r="E60" s="7" t="str">
        <f t="shared" si="0"/>
        <v>-</v>
      </c>
      <c r="F60" s="16" t="s">
        <v>281</v>
      </c>
    </row>
    <row r="61" spans="1:6" x14ac:dyDescent="0.25">
      <c r="A61" s="14"/>
      <c r="B61" t="s">
        <v>283</v>
      </c>
      <c r="C61" s="1">
        <f>1442-70</f>
        <v>1372</v>
      </c>
      <c r="D61" s="1" t="s">
        <v>20</v>
      </c>
      <c r="E61" s="7" t="str">
        <f t="shared" si="0"/>
        <v>-</v>
      </c>
      <c r="F61" s="17"/>
    </row>
    <row r="62" spans="1:6" x14ac:dyDescent="0.25">
      <c r="A62" s="14"/>
      <c r="B62" t="s">
        <v>284</v>
      </c>
      <c r="C62" s="1">
        <f>1265-70</f>
        <v>1195</v>
      </c>
      <c r="D62" s="1" t="s">
        <v>20</v>
      </c>
      <c r="E62" s="7" t="str">
        <f t="shared" si="0"/>
        <v>-</v>
      </c>
      <c r="F62" s="17"/>
    </row>
    <row r="63" spans="1:6" x14ac:dyDescent="0.25">
      <c r="A63" s="14"/>
      <c r="B63" t="s">
        <v>285</v>
      </c>
      <c r="C63" s="1">
        <f>1340-70</f>
        <v>1270</v>
      </c>
      <c r="D63" s="1" t="s">
        <v>20</v>
      </c>
      <c r="E63" s="7" t="str">
        <f t="shared" si="0"/>
        <v>-</v>
      </c>
      <c r="F63" s="17"/>
    </row>
    <row r="64" spans="1:6" x14ac:dyDescent="0.25">
      <c r="A64" s="14"/>
      <c r="B64" t="s">
        <v>277</v>
      </c>
      <c r="C64" s="1">
        <f>1368-70</f>
        <v>1298</v>
      </c>
      <c r="D64" s="1">
        <f>1308-70</f>
        <v>1238</v>
      </c>
      <c r="E64" s="7">
        <f t="shared" si="0"/>
        <v>4.6224961479198745E-2</v>
      </c>
      <c r="F64" s="16" t="s">
        <v>281</v>
      </c>
    </row>
    <row r="65" spans="1:6" x14ac:dyDescent="0.25">
      <c r="A65" s="14"/>
      <c r="B65" t="s">
        <v>278</v>
      </c>
      <c r="C65" s="1">
        <f>1424-70</f>
        <v>1354</v>
      </c>
      <c r="D65" s="1">
        <f>1375-70</f>
        <v>1305</v>
      </c>
      <c r="E65" s="7">
        <f t="shared" si="0"/>
        <v>3.6189069423929077E-2</v>
      </c>
      <c r="F65" s="17"/>
    </row>
    <row r="66" spans="1:6" x14ac:dyDescent="0.25">
      <c r="A66" s="14"/>
      <c r="B66" t="s">
        <v>279</v>
      </c>
      <c r="C66" s="1">
        <f>1184-70</f>
        <v>1114</v>
      </c>
      <c r="D66" s="1">
        <f>1142-70</f>
        <v>1072</v>
      </c>
      <c r="E66" s="7">
        <f t="shared" si="0"/>
        <v>3.7701974865350096E-2</v>
      </c>
      <c r="F66" s="17"/>
    </row>
    <row r="67" spans="1:6" x14ac:dyDescent="0.25">
      <c r="A67" s="14"/>
      <c r="B67" t="s">
        <v>280</v>
      </c>
      <c r="C67" s="1">
        <f>1107-70</f>
        <v>1037</v>
      </c>
      <c r="D67" s="1">
        <f>1026-70</f>
        <v>956</v>
      </c>
      <c r="E67" s="7">
        <f t="shared" ref="E67:E95" si="1">IF(AND(ISNUMBER(C67),ISNUMBER(D67)), 1-D67/C67, "-")</f>
        <v>7.8109932497589241E-2</v>
      </c>
      <c r="F67" s="17"/>
    </row>
    <row r="68" spans="1:6" x14ac:dyDescent="0.25">
      <c r="A68" s="14">
        <v>2015</v>
      </c>
      <c r="B68" s="4" t="s">
        <v>286</v>
      </c>
      <c r="C68" s="5">
        <v>26</v>
      </c>
      <c r="D68" s="5">
        <v>3</v>
      </c>
      <c r="E68" s="8">
        <f t="shared" si="1"/>
        <v>0.88461538461538458</v>
      </c>
    </row>
    <row r="69" spans="1:6" x14ac:dyDescent="0.25">
      <c r="A69" s="14"/>
      <c r="B69" s="4" t="s">
        <v>287</v>
      </c>
      <c r="C69" s="5">
        <v>34</v>
      </c>
      <c r="D69" s="5">
        <v>3</v>
      </c>
      <c r="E69" s="8">
        <f t="shared" si="1"/>
        <v>0.91176470588235292</v>
      </c>
    </row>
    <row r="70" spans="1:6" x14ac:dyDescent="0.25">
      <c r="A70" s="14"/>
      <c r="B70" s="4" t="s">
        <v>288</v>
      </c>
      <c r="C70" s="5">
        <v>62</v>
      </c>
      <c r="D70" s="5">
        <v>6</v>
      </c>
      <c r="E70" s="8">
        <f t="shared" si="1"/>
        <v>0.90322580645161288</v>
      </c>
    </row>
    <row r="71" spans="1:6" x14ac:dyDescent="0.25">
      <c r="A71" s="14"/>
      <c r="B71" s="4" t="s">
        <v>289</v>
      </c>
      <c r="C71" s="5">
        <v>25</v>
      </c>
      <c r="D71" s="5">
        <v>3</v>
      </c>
      <c r="E71" s="8">
        <f t="shared" si="1"/>
        <v>0.88</v>
      </c>
    </row>
    <row r="72" spans="1:6" x14ac:dyDescent="0.25">
      <c r="A72" s="14"/>
      <c r="B72" t="s">
        <v>290</v>
      </c>
      <c r="C72" s="1">
        <v>376</v>
      </c>
      <c r="E72" s="7" t="str">
        <f t="shared" si="1"/>
        <v>-</v>
      </c>
    </row>
    <row r="73" spans="1:6" x14ac:dyDescent="0.25">
      <c r="A73" s="14"/>
      <c r="B73" t="s">
        <v>291</v>
      </c>
      <c r="C73" s="1">
        <v>1181</v>
      </c>
      <c r="E73" s="7" t="str">
        <f t="shared" si="1"/>
        <v>-</v>
      </c>
    </row>
    <row r="74" spans="1:6" x14ac:dyDescent="0.25">
      <c r="A74" s="14"/>
      <c r="B74" t="s">
        <v>292</v>
      </c>
      <c r="C74" s="1">
        <v>719</v>
      </c>
      <c r="E74" s="7" t="str">
        <f t="shared" si="1"/>
        <v>-</v>
      </c>
    </row>
    <row r="75" spans="1:6" x14ac:dyDescent="0.25">
      <c r="A75" s="14"/>
      <c r="B75" t="s">
        <v>293</v>
      </c>
      <c r="C75" s="1">
        <v>756</v>
      </c>
      <c r="E75" s="7" t="str">
        <f t="shared" si="1"/>
        <v>-</v>
      </c>
    </row>
    <row r="76" spans="1:6" x14ac:dyDescent="0.25">
      <c r="A76" s="14"/>
      <c r="B76" s="4" t="s">
        <v>294</v>
      </c>
      <c r="C76" s="5"/>
      <c r="D76" s="5"/>
      <c r="E76" s="8" t="str">
        <f t="shared" si="1"/>
        <v>-</v>
      </c>
    </row>
    <row r="77" spans="1:6" x14ac:dyDescent="0.25">
      <c r="A77" s="14"/>
      <c r="B77" s="4" t="s">
        <v>295</v>
      </c>
      <c r="C77" s="5"/>
      <c r="D77" s="5"/>
      <c r="E77" s="8" t="str">
        <f t="shared" si="1"/>
        <v>-</v>
      </c>
    </row>
    <row r="78" spans="1:6" x14ac:dyDescent="0.25">
      <c r="A78" s="14"/>
      <c r="B78" s="4" t="s">
        <v>296</v>
      </c>
      <c r="C78" s="5"/>
      <c r="D78" s="5"/>
      <c r="E78" s="8" t="str">
        <f t="shared" si="1"/>
        <v>-</v>
      </c>
    </row>
    <row r="79" spans="1:6" x14ac:dyDescent="0.25">
      <c r="A79" s="14"/>
      <c r="B79" s="4" t="s">
        <v>297</v>
      </c>
      <c r="C79" s="5"/>
      <c r="D79" s="5"/>
      <c r="E79" s="8" t="str">
        <f t="shared" si="1"/>
        <v>-</v>
      </c>
    </row>
    <row r="80" spans="1:6" x14ac:dyDescent="0.25">
      <c r="A80" s="14"/>
      <c r="B80" t="s">
        <v>298</v>
      </c>
      <c r="E80" s="7" t="str">
        <f t="shared" si="1"/>
        <v>-</v>
      </c>
    </row>
    <row r="81" spans="1:5" x14ac:dyDescent="0.25">
      <c r="A81" s="14"/>
      <c r="B81" t="s">
        <v>299</v>
      </c>
      <c r="E81" s="7" t="str">
        <f t="shared" si="1"/>
        <v>-</v>
      </c>
    </row>
    <row r="82" spans="1:5" x14ac:dyDescent="0.25">
      <c r="A82" s="14"/>
      <c r="B82" t="s">
        <v>300</v>
      </c>
      <c r="E82" s="7" t="str">
        <f t="shared" si="1"/>
        <v>-</v>
      </c>
    </row>
    <row r="83" spans="1:5" x14ac:dyDescent="0.25">
      <c r="A83" s="14"/>
      <c r="B83" t="s">
        <v>301</v>
      </c>
      <c r="E83" s="7" t="str">
        <f t="shared" si="1"/>
        <v>-</v>
      </c>
    </row>
    <row r="84" spans="1:5" x14ac:dyDescent="0.25">
      <c r="A84" s="14"/>
      <c r="B84" s="4" t="s">
        <v>302</v>
      </c>
      <c r="C84" s="5"/>
      <c r="D84" s="5"/>
      <c r="E84" s="8" t="str">
        <f t="shared" si="1"/>
        <v>-</v>
      </c>
    </row>
    <row r="85" spans="1:5" x14ac:dyDescent="0.25">
      <c r="A85" s="14"/>
      <c r="B85" s="4" t="s">
        <v>303</v>
      </c>
      <c r="C85" s="5"/>
      <c r="D85" s="5"/>
      <c r="E85" s="8" t="str">
        <f t="shared" si="1"/>
        <v>-</v>
      </c>
    </row>
    <row r="86" spans="1:5" x14ac:dyDescent="0.25">
      <c r="A86" s="14"/>
      <c r="B86" s="4" t="s">
        <v>304</v>
      </c>
      <c r="C86" s="5"/>
      <c r="D86" s="5"/>
      <c r="E86" s="8" t="str">
        <f t="shared" si="1"/>
        <v>-</v>
      </c>
    </row>
    <row r="87" spans="1:5" x14ac:dyDescent="0.25">
      <c r="A87" s="14"/>
      <c r="B87" s="4" t="s">
        <v>305</v>
      </c>
      <c r="C87" s="5"/>
      <c r="D87" s="5"/>
      <c r="E87" s="8" t="str">
        <f t="shared" si="1"/>
        <v>-</v>
      </c>
    </row>
    <row r="88" spans="1:5" x14ac:dyDescent="0.25">
      <c r="A88" s="14"/>
      <c r="B88" t="s">
        <v>306</v>
      </c>
      <c r="E88" s="7" t="str">
        <f t="shared" si="1"/>
        <v>-</v>
      </c>
    </row>
    <row r="89" spans="1:5" x14ac:dyDescent="0.25">
      <c r="A89" s="14"/>
      <c r="B89" t="s">
        <v>307</v>
      </c>
      <c r="E89" s="7" t="str">
        <f t="shared" si="1"/>
        <v>-</v>
      </c>
    </row>
    <row r="90" spans="1:5" x14ac:dyDescent="0.25">
      <c r="A90" s="14"/>
      <c r="B90" t="s">
        <v>308</v>
      </c>
      <c r="E90" s="7" t="str">
        <f t="shared" si="1"/>
        <v>-</v>
      </c>
    </row>
    <row r="91" spans="1:5" x14ac:dyDescent="0.25">
      <c r="A91" s="14"/>
      <c r="B91" t="s">
        <v>309</v>
      </c>
      <c r="E91" s="7" t="str">
        <f t="shared" si="1"/>
        <v>-</v>
      </c>
    </row>
    <row r="92" spans="1:5" x14ac:dyDescent="0.25">
      <c r="A92" s="14"/>
      <c r="B92" s="4" t="s">
        <v>310</v>
      </c>
      <c r="C92" s="5"/>
      <c r="D92" s="5"/>
      <c r="E92" s="8" t="str">
        <f t="shared" si="1"/>
        <v>-</v>
      </c>
    </row>
    <row r="93" spans="1:5" x14ac:dyDescent="0.25">
      <c r="A93" s="14"/>
      <c r="B93" s="4" t="s">
        <v>311</v>
      </c>
      <c r="C93" s="5"/>
      <c r="D93" s="5"/>
      <c r="E93" s="8" t="str">
        <f t="shared" si="1"/>
        <v>-</v>
      </c>
    </row>
    <row r="94" spans="1:5" x14ac:dyDescent="0.25">
      <c r="A94" s="14"/>
      <c r="B94" s="4" t="s">
        <v>312</v>
      </c>
      <c r="C94" s="5"/>
      <c r="D94" s="5"/>
      <c r="E94" s="8" t="str">
        <f t="shared" si="1"/>
        <v>-</v>
      </c>
    </row>
    <row r="95" spans="1:5" x14ac:dyDescent="0.25">
      <c r="A95" s="14"/>
      <c r="B95" s="4" t="s">
        <v>313</v>
      </c>
      <c r="C95" s="5"/>
      <c r="D95" s="5"/>
      <c r="E95" s="8" t="str">
        <f t="shared" si="1"/>
        <v>-</v>
      </c>
    </row>
    <row r="96" spans="1:5" x14ac:dyDescent="0.25">
      <c r="A96" s="14"/>
      <c r="B96" t="s">
        <v>314</v>
      </c>
    </row>
    <row r="97" spans="1:5" x14ac:dyDescent="0.25">
      <c r="A97" s="14"/>
      <c r="B97" t="s">
        <v>315</v>
      </c>
    </row>
    <row r="98" spans="1:5" x14ac:dyDescent="0.25">
      <c r="A98" s="14"/>
      <c r="B98" t="s">
        <v>316</v>
      </c>
    </row>
    <row r="99" spans="1:5" x14ac:dyDescent="0.25">
      <c r="A99" s="14"/>
      <c r="B99" t="s">
        <v>317</v>
      </c>
    </row>
    <row r="100" spans="1:5" x14ac:dyDescent="0.25">
      <c r="A100" s="14"/>
      <c r="B100" s="4" t="s">
        <v>318</v>
      </c>
      <c r="C100" s="5"/>
      <c r="D100" s="5"/>
      <c r="E100" s="8"/>
    </row>
    <row r="101" spans="1:5" x14ac:dyDescent="0.25">
      <c r="A101" s="14"/>
      <c r="B101" s="4" t="s">
        <v>319</v>
      </c>
      <c r="C101" s="5"/>
      <c r="D101" s="5"/>
      <c r="E101" s="8"/>
    </row>
    <row r="102" spans="1:5" x14ac:dyDescent="0.25">
      <c r="A102" s="14"/>
      <c r="B102" s="4" t="s">
        <v>320</v>
      </c>
      <c r="C102" s="5"/>
      <c r="D102" s="5"/>
      <c r="E102" s="8"/>
    </row>
    <row r="103" spans="1:5" x14ac:dyDescent="0.25">
      <c r="A103" s="14"/>
      <c r="B103" s="4" t="s">
        <v>321</v>
      </c>
      <c r="C103" s="5"/>
      <c r="D103" s="5"/>
      <c r="E103" s="8"/>
    </row>
  </sheetData>
  <mergeCells count="7">
    <mergeCell ref="A68:A103"/>
    <mergeCell ref="A2:A23"/>
    <mergeCell ref="F36:F39"/>
    <mergeCell ref="A24:A39"/>
    <mergeCell ref="A40:A67"/>
    <mergeCell ref="F60:F63"/>
    <mergeCell ref="F64:F67"/>
  </mergeCell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5"/>
  <sheetViews>
    <sheetView workbookViewId="0">
      <pane ySplit="1" topLeftCell="A35" activePane="bottomLeft" state="frozen"/>
      <selection pane="bottomLeft" activeCell="C54" sqref="C54"/>
    </sheetView>
  </sheetViews>
  <sheetFormatPr defaultRowHeight="15" x14ac:dyDescent="0.25"/>
  <cols>
    <col min="1" max="1" width="9.140625" style="1"/>
    <col min="2" max="2" width="18.5703125" bestFit="1" customWidth="1"/>
    <col min="3" max="3" width="14.28515625" style="1" bestFit="1" customWidth="1"/>
    <col min="4" max="4" width="13.5703125" style="1" bestFit="1" customWidth="1"/>
    <col min="5" max="5" width="9.140625" style="7"/>
    <col min="6" max="6" width="17.7109375" bestFit="1" customWidth="1"/>
  </cols>
  <sheetData>
    <row r="1" spans="1:5" s="3" customFormat="1" x14ac:dyDescent="0.25">
      <c r="A1" s="2" t="s">
        <v>0</v>
      </c>
      <c r="B1" s="3" t="s">
        <v>1</v>
      </c>
      <c r="C1" s="2" t="s">
        <v>2</v>
      </c>
      <c r="D1" s="2" t="s">
        <v>19</v>
      </c>
      <c r="E1" s="6" t="s">
        <v>61</v>
      </c>
    </row>
    <row r="2" spans="1:5" x14ac:dyDescent="0.25">
      <c r="A2" s="14">
        <v>2013</v>
      </c>
      <c r="B2" t="s">
        <v>45</v>
      </c>
      <c r="C2" s="1">
        <v>1067</v>
      </c>
      <c r="D2" s="1">
        <v>341</v>
      </c>
      <c r="E2" s="7">
        <f>IF(AND(ISNUMBER(C2),ISNUMBER(D2)), 1-D2/C2, "-")</f>
        <v>0.68041237113402064</v>
      </c>
    </row>
    <row r="3" spans="1:5" x14ac:dyDescent="0.25">
      <c r="A3" s="14"/>
      <c r="B3" t="s">
        <v>46</v>
      </c>
      <c r="C3" s="1">
        <v>1446</v>
      </c>
      <c r="D3" s="1">
        <v>458</v>
      </c>
      <c r="E3" s="7">
        <f t="shared" ref="E3:E65" si="0">IF(AND(ISNUMBER(C3),ISNUMBER(D3)), 1-D3/C3, "-")</f>
        <v>0.68326417704011067</v>
      </c>
    </row>
    <row r="4" spans="1:5" x14ac:dyDescent="0.25">
      <c r="A4" s="14"/>
      <c r="B4" t="s">
        <v>47</v>
      </c>
      <c r="C4" s="1">
        <v>1323</v>
      </c>
      <c r="D4" s="1">
        <v>468</v>
      </c>
      <c r="E4" s="7">
        <f t="shared" si="0"/>
        <v>0.6462585034013606</v>
      </c>
    </row>
    <row r="5" spans="1:5" x14ac:dyDescent="0.25">
      <c r="A5" s="14"/>
      <c r="B5" t="s">
        <v>48</v>
      </c>
      <c r="C5" s="1">
        <v>1340</v>
      </c>
      <c r="D5" s="1">
        <v>419</v>
      </c>
      <c r="E5" s="7">
        <f t="shared" si="0"/>
        <v>0.68731343283582091</v>
      </c>
    </row>
    <row r="6" spans="1:5" x14ac:dyDescent="0.25">
      <c r="A6" s="14"/>
      <c r="B6" s="4" t="s">
        <v>49</v>
      </c>
      <c r="C6" s="5">
        <v>1631</v>
      </c>
      <c r="D6" s="5">
        <v>593</v>
      </c>
      <c r="E6" s="9">
        <f t="shared" si="0"/>
        <v>0.63641937461679943</v>
      </c>
    </row>
    <row r="7" spans="1:5" x14ac:dyDescent="0.25">
      <c r="A7" s="14"/>
      <c r="B7" s="4" t="s">
        <v>50</v>
      </c>
      <c r="C7" s="5">
        <v>1180</v>
      </c>
      <c r="D7" s="5">
        <v>393</v>
      </c>
      <c r="E7" s="9">
        <f t="shared" si="0"/>
        <v>0.66694915254237286</v>
      </c>
    </row>
    <row r="8" spans="1:5" x14ac:dyDescent="0.25">
      <c r="A8" s="14"/>
      <c r="B8" s="4" t="s">
        <v>51</v>
      </c>
      <c r="C8" s="5">
        <v>1179</v>
      </c>
      <c r="D8" s="5">
        <v>404</v>
      </c>
      <c r="E8" s="9">
        <f t="shared" si="0"/>
        <v>0.65733672603901616</v>
      </c>
    </row>
    <row r="9" spans="1:5" x14ac:dyDescent="0.25">
      <c r="A9" s="14"/>
      <c r="B9" s="4" t="s">
        <v>52</v>
      </c>
      <c r="C9" s="5">
        <v>857</v>
      </c>
      <c r="D9" s="5">
        <v>272</v>
      </c>
      <c r="E9" s="9">
        <f t="shared" si="0"/>
        <v>0.68261376896149351</v>
      </c>
    </row>
    <row r="10" spans="1:5" x14ac:dyDescent="0.25">
      <c r="A10" s="14"/>
      <c r="B10" t="s">
        <v>53</v>
      </c>
      <c r="C10" s="1">
        <v>1121</v>
      </c>
      <c r="D10" s="1">
        <v>662</v>
      </c>
      <c r="E10" s="10">
        <f t="shared" si="0"/>
        <v>0.40945584299732385</v>
      </c>
    </row>
    <row r="11" spans="1:5" x14ac:dyDescent="0.25">
      <c r="A11" s="14"/>
      <c r="B11" t="s">
        <v>54</v>
      </c>
      <c r="C11" s="1">
        <v>1167</v>
      </c>
      <c r="D11" s="1">
        <v>663</v>
      </c>
      <c r="E11" s="10">
        <f t="shared" si="0"/>
        <v>0.43187660668380468</v>
      </c>
    </row>
    <row r="12" spans="1:5" x14ac:dyDescent="0.25">
      <c r="A12" s="14"/>
      <c r="B12" t="s">
        <v>55</v>
      </c>
      <c r="C12" s="1">
        <v>869</v>
      </c>
      <c r="D12" s="1">
        <v>481</v>
      </c>
      <c r="E12" s="10">
        <f t="shared" si="0"/>
        <v>0.44649021864211735</v>
      </c>
    </row>
    <row r="13" spans="1:5" x14ac:dyDescent="0.25">
      <c r="A13" s="14"/>
      <c r="B13" t="s">
        <v>56</v>
      </c>
      <c r="C13" s="1">
        <v>883</v>
      </c>
      <c r="D13" s="1">
        <v>460</v>
      </c>
      <c r="E13" s="10">
        <f t="shared" si="0"/>
        <v>0.47904869762174407</v>
      </c>
    </row>
    <row r="14" spans="1:5" x14ac:dyDescent="0.25">
      <c r="A14" s="14"/>
      <c r="B14" s="4" t="s">
        <v>57</v>
      </c>
      <c r="C14" s="5">
        <v>701</v>
      </c>
      <c r="D14" s="5">
        <v>408</v>
      </c>
      <c r="E14" s="9">
        <f t="shared" si="0"/>
        <v>0.41797432239657628</v>
      </c>
    </row>
    <row r="15" spans="1:5" x14ac:dyDescent="0.25">
      <c r="A15" s="14"/>
      <c r="B15" s="4" t="s">
        <v>58</v>
      </c>
      <c r="C15" s="5">
        <v>743</v>
      </c>
      <c r="D15" s="5">
        <v>400</v>
      </c>
      <c r="E15" s="9">
        <f t="shared" si="0"/>
        <v>0.46164199192462985</v>
      </c>
    </row>
    <row r="16" spans="1:5" x14ac:dyDescent="0.25">
      <c r="A16" s="14"/>
      <c r="B16" s="4" t="s">
        <v>59</v>
      </c>
      <c r="C16" s="5">
        <v>893</v>
      </c>
      <c r="D16" s="5">
        <v>468</v>
      </c>
      <c r="E16" s="9">
        <f t="shared" si="0"/>
        <v>0.47592385218365063</v>
      </c>
    </row>
    <row r="17" spans="1:6" x14ac:dyDescent="0.25">
      <c r="A17" s="14"/>
      <c r="B17" s="4" t="s">
        <v>60</v>
      </c>
      <c r="C17" s="5">
        <v>943</v>
      </c>
      <c r="D17" s="5">
        <v>530</v>
      </c>
      <c r="E17" s="9">
        <f t="shared" si="0"/>
        <v>0.43796394485683987</v>
      </c>
    </row>
    <row r="18" spans="1:6" x14ac:dyDescent="0.25">
      <c r="A18" s="14"/>
      <c r="B18" t="s">
        <v>62</v>
      </c>
      <c r="C18" s="1">
        <v>534</v>
      </c>
      <c r="D18" s="1">
        <v>504</v>
      </c>
      <c r="E18" s="10">
        <f t="shared" si="0"/>
        <v>5.6179775280898903E-2</v>
      </c>
    </row>
    <row r="19" spans="1:6" x14ac:dyDescent="0.25">
      <c r="A19" s="14"/>
      <c r="B19" t="s">
        <v>63</v>
      </c>
      <c r="C19" s="1">
        <v>483</v>
      </c>
      <c r="D19" s="1">
        <v>454</v>
      </c>
      <c r="E19" s="10">
        <f t="shared" si="0"/>
        <v>6.0041407867494789E-2</v>
      </c>
    </row>
    <row r="20" spans="1:6" x14ac:dyDescent="0.25">
      <c r="A20" s="14"/>
      <c r="B20" t="s">
        <v>64</v>
      </c>
      <c r="C20" s="1">
        <v>557</v>
      </c>
      <c r="D20" s="1">
        <v>530</v>
      </c>
      <c r="E20" s="10">
        <f t="shared" si="0"/>
        <v>4.8473967684021568E-2</v>
      </c>
    </row>
    <row r="21" spans="1:6" x14ac:dyDescent="0.25">
      <c r="A21" s="14"/>
      <c r="B21" t="s">
        <v>65</v>
      </c>
      <c r="C21" s="1">
        <v>603</v>
      </c>
      <c r="D21" s="1">
        <v>578</v>
      </c>
      <c r="E21" s="10">
        <f t="shared" si="0"/>
        <v>4.1459369817578806E-2</v>
      </c>
    </row>
    <row r="22" spans="1:6" x14ac:dyDescent="0.25">
      <c r="A22" s="14"/>
      <c r="B22" s="4" t="s">
        <v>66</v>
      </c>
      <c r="C22" s="5">
        <v>636</v>
      </c>
      <c r="D22" s="5">
        <v>603</v>
      </c>
      <c r="E22" s="9">
        <f t="shared" si="0"/>
        <v>5.1886792452830233E-2</v>
      </c>
    </row>
    <row r="23" spans="1:6" x14ac:dyDescent="0.25">
      <c r="A23" s="14"/>
      <c r="B23" s="4" t="s">
        <v>67</v>
      </c>
      <c r="C23" s="5">
        <v>543</v>
      </c>
      <c r="D23" s="5">
        <v>517</v>
      </c>
      <c r="E23" s="9">
        <f t="shared" si="0"/>
        <v>4.7882136279926324E-2</v>
      </c>
    </row>
    <row r="24" spans="1:6" x14ac:dyDescent="0.25">
      <c r="A24" s="14"/>
      <c r="B24" s="4" t="s">
        <v>68</v>
      </c>
      <c r="C24" s="5">
        <v>607</v>
      </c>
      <c r="D24" s="5">
        <v>578</v>
      </c>
      <c r="E24" s="9">
        <f t="shared" si="0"/>
        <v>4.7775947281713305E-2</v>
      </c>
    </row>
    <row r="25" spans="1:6" x14ac:dyDescent="0.25">
      <c r="A25" s="14"/>
      <c r="B25" s="4" t="s">
        <v>69</v>
      </c>
      <c r="C25" s="5">
        <v>574</v>
      </c>
      <c r="D25" s="5">
        <v>553</v>
      </c>
      <c r="E25" s="9">
        <f t="shared" si="0"/>
        <v>3.6585365853658569E-2</v>
      </c>
    </row>
    <row r="26" spans="1:6" x14ac:dyDescent="0.25">
      <c r="A26" s="14"/>
      <c r="B26" t="s">
        <v>70</v>
      </c>
      <c r="C26" s="1">
        <v>608</v>
      </c>
      <c r="D26" s="1" t="s">
        <v>20</v>
      </c>
      <c r="E26" s="7" t="str">
        <f t="shared" si="0"/>
        <v>-</v>
      </c>
      <c r="F26" s="15" t="s">
        <v>74</v>
      </c>
    </row>
    <row r="27" spans="1:6" x14ac:dyDescent="0.25">
      <c r="A27" s="14"/>
      <c r="B27" t="s">
        <v>71</v>
      </c>
      <c r="C27" s="1">
        <v>657</v>
      </c>
      <c r="D27" s="1" t="s">
        <v>20</v>
      </c>
      <c r="E27" s="7" t="str">
        <f t="shared" si="0"/>
        <v>-</v>
      </c>
      <c r="F27" s="14"/>
    </row>
    <row r="28" spans="1:6" x14ac:dyDescent="0.25">
      <c r="A28" s="14"/>
      <c r="B28" t="s">
        <v>72</v>
      </c>
      <c r="C28" s="1">
        <v>631</v>
      </c>
      <c r="D28" s="1" t="s">
        <v>20</v>
      </c>
      <c r="E28" s="7" t="str">
        <f t="shared" si="0"/>
        <v>-</v>
      </c>
      <c r="F28" s="14"/>
    </row>
    <row r="29" spans="1:6" x14ac:dyDescent="0.25">
      <c r="A29" s="14"/>
      <c r="B29" t="s">
        <v>73</v>
      </c>
      <c r="C29" s="1">
        <v>439</v>
      </c>
      <c r="D29" s="1" t="s">
        <v>20</v>
      </c>
      <c r="E29" s="7" t="str">
        <f t="shared" si="0"/>
        <v>-</v>
      </c>
      <c r="F29" s="14"/>
    </row>
    <row r="30" spans="1:6" x14ac:dyDescent="0.25">
      <c r="A30" s="14">
        <v>2015</v>
      </c>
      <c r="B30" s="4" t="s">
        <v>173</v>
      </c>
      <c r="C30" s="5">
        <v>193</v>
      </c>
      <c r="D30" s="5">
        <v>49</v>
      </c>
      <c r="E30" s="8">
        <f t="shared" si="0"/>
        <v>0.74611398963730569</v>
      </c>
    </row>
    <row r="31" spans="1:6" x14ac:dyDescent="0.25">
      <c r="A31" s="14"/>
      <c r="B31" s="4" t="s">
        <v>174</v>
      </c>
      <c r="C31" s="5">
        <v>56</v>
      </c>
      <c r="D31" s="5">
        <v>16</v>
      </c>
      <c r="E31" s="8">
        <f t="shared" si="0"/>
        <v>0.7142857142857143</v>
      </c>
    </row>
    <row r="32" spans="1:6" x14ac:dyDescent="0.25">
      <c r="A32" s="14"/>
      <c r="B32" s="4" t="s">
        <v>175</v>
      </c>
      <c r="C32" s="5">
        <v>32</v>
      </c>
      <c r="D32" s="5">
        <v>6</v>
      </c>
      <c r="E32" s="8">
        <f t="shared" si="0"/>
        <v>0.8125</v>
      </c>
    </row>
    <row r="33" spans="1:5" x14ac:dyDescent="0.25">
      <c r="A33" s="14"/>
      <c r="B33" s="4" t="s">
        <v>176</v>
      </c>
      <c r="C33" s="5">
        <v>21</v>
      </c>
      <c r="D33" s="5">
        <v>4</v>
      </c>
      <c r="E33" s="8">
        <f t="shared" si="0"/>
        <v>0.80952380952380953</v>
      </c>
    </row>
    <row r="34" spans="1:5" x14ac:dyDescent="0.25">
      <c r="A34" s="14"/>
      <c r="B34" t="s">
        <v>177</v>
      </c>
      <c r="C34" s="1">
        <v>288</v>
      </c>
      <c r="D34" s="1">
        <v>69</v>
      </c>
      <c r="E34" s="7">
        <f t="shared" si="0"/>
        <v>0.76041666666666663</v>
      </c>
    </row>
    <row r="35" spans="1:5" x14ac:dyDescent="0.25">
      <c r="A35" s="14"/>
      <c r="B35" t="s">
        <v>178</v>
      </c>
      <c r="C35" s="1">
        <v>111</v>
      </c>
      <c r="D35" s="1">
        <v>26</v>
      </c>
      <c r="E35" s="7">
        <f t="shared" si="0"/>
        <v>0.76576576576576572</v>
      </c>
    </row>
    <row r="36" spans="1:5" x14ac:dyDescent="0.25">
      <c r="A36" s="14"/>
      <c r="B36" t="s">
        <v>179</v>
      </c>
      <c r="C36" s="1">
        <v>97</v>
      </c>
      <c r="D36" s="1">
        <v>24</v>
      </c>
      <c r="E36" s="7">
        <f t="shared" si="0"/>
        <v>0.75257731958762886</v>
      </c>
    </row>
    <row r="37" spans="1:5" x14ac:dyDescent="0.25">
      <c r="A37" s="14"/>
      <c r="B37" t="s">
        <v>180</v>
      </c>
      <c r="C37" s="1">
        <v>170</v>
      </c>
      <c r="D37" s="1">
        <v>42</v>
      </c>
      <c r="E37" s="7">
        <f t="shared" si="0"/>
        <v>0.75294117647058822</v>
      </c>
    </row>
    <row r="38" spans="1:5" x14ac:dyDescent="0.25">
      <c r="A38" s="14"/>
      <c r="B38" s="4" t="s">
        <v>181</v>
      </c>
      <c r="C38" s="5">
        <v>409</v>
      </c>
      <c r="D38" s="5">
        <v>116</v>
      </c>
      <c r="E38" s="8">
        <f t="shared" si="0"/>
        <v>0.71638141809290956</v>
      </c>
    </row>
    <row r="39" spans="1:5" x14ac:dyDescent="0.25">
      <c r="A39" s="14"/>
      <c r="B39" s="4" t="s">
        <v>182</v>
      </c>
      <c r="C39" s="5">
        <v>390</v>
      </c>
      <c r="D39" s="5">
        <v>112</v>
      </c>
      <c r="E39" s="8">
        <f t="shared" si="0"/>
        <v>0.71282051282051284</v>
      </c>
    </row>
    <row r="40" spans="1:5" x14ac:dyDescent="0.25">
      <c r="A40" s="14"/>
      <c r="B40" s="4" t="s">
        <v>183</v>
      </c>
      <c r="C40" s="5">
        <v>253</v>
      </c>
      <c r="D40" s="5">
        <v>77</v>
      </c>
      <c r="E40" s="8">
        <f t="shared" si="0"/>
        <v>0.69565217391304346</v>
      </c>
    </row>
    <row r="41" spans="1:5" x14ac:dyDescent="0.25">
      <c r="A41" s="14"/>
      <c r="B41" s="4" t="s">
        <v>184</v>
      </c>
      <c r="C41" s="5">
        <v>302</v>
      </c>
      <c r="D41" s="5">
        <v>90</v>
      </c>
      <c r="E41" s="8">
        <f t="shared" si="0"/>
        <v>0.70198675496688745</v>
      </c>
    </row>
    <row r="42" spans="1:5" x14ac:dyDescent="0.25">
      <c r="A42" s="14"/>
      <c r="B42" t="s">
        <v>185</v>
      </c>
      <c r="C42" s="1">
        <v>680</v>
      </c>
      <c r="D42" s="1">
        <v>235</v>
      </c>
      <c r="E42" s="7">
        <f t="shared" si="0"/>
        <v>0.65441176470588236</v>
      </c>
    </row>
    <row r="43" spans="1:5" x14ac:dyDescent="0.25">
      <c r="A43" s="14"/>
      <c r="B43" t="s">
        <v>186</v>
      </c>
      <c r="C43" s="1">
        <v>369</v>
      </c>
      <c r="D43" s="1">
        <v>139</v>
      </c>
      <c r="E43" s="7">
        <f t="shared" si="0"/>
        <v>0.62330623306233068</v>
      </c>
    </row>
    <row r="44" spans="1:5" x14ac:dyDescent="0.25">
      <c r="A44" s="14"/>
      <c r="B44" t="s">
        <v>187</v>
      </c>
      <c r="C44" s="1">
        <v>256</v>
      </c>
      <c r="D44" s="1">
        <v>102</v>
      </c>
      <c r="E44" s="7">
        <f t="shared" si="0"/>
        <v>0.6015625</v>
      </c>
    </row>
    <row r="45" spans="1:5" x14ac:dyDescent="0.25">
      <c r="A45" s="14"/>
      <c r="B45" t="s">
        <v>188</v>
      </c>
      <c r="C45" s="1">
        <v>442</v>
      </c>
      <c r="D45" s="1">
        <v>163</v>
      </c>
      <c r="E45" s="7">
        <f t="shared" si="0"/>
        <v>0.63122171945701355</v>
      </c>
    </row>
    <row r="46" spans="1:5" x14ac:dyDescent="0.25">
      <c r="A46" s="14"/>
      <c r="B46" s="4" t="s">
        <v>189</v>
      </c>
      <c r="C46" s="5">
        <v>1438</v>
      </c>
      <c r="D46" s="5">
        <v>546</v>
      </c>
      <c r="E46" s="8">
        <f t="shared" si="0"/>
        <v>0.62030598052851182</v>
      </c>
    </row>
    <row r="47" spans="1:5" x14ac:dyDescent="0.25">
      <c r="A47" s="14"/>
      <c r="B47" s="4" t="s">
        <v>190</v>
      </c>
      <c r="C47" s="5">
        <v>838</v>
      </c>
      <c r="D47" s="5">
        <v>287</v>
      </c>
      <c r="E47" s="8">
        <f t="shared" si="0"/>
        <v>0.65751789976133646</v>
      </c>
    </row>
    <row r="48" spans="1:5" x14ac:dyDescent="0.25">
      <c r="A48" s="14"/>
      <c r="B48" s="4" t="s">
        <v>191</v>
      </c>
      <c r="C48" s="5">
        <v>528</v>
      </c>
      <c r="D48" s="5">
        <v>185</v>
      </c>
      <c r="E48" s="8">
        <f t="shared" si="0"/>
        <v>0.64962121212121215</v>
      </c>
    </row>
    <row r="49" spans="1:5" x14ac:dyDescent="0.25">
      <c r="A49" s="14"/>
      <c r="B49" s="4" t="s">
        <v>192</v>
      </c>
      <c r="C49" s="5">
        <v>547</v>
      </c>
      <c r="D49" s="5">
        <v>179</v>
      </c>
      <c r="E49" s="8">
        <f t="shared" si="0"/>
        <v>0.67276051188299824</v>
      </c>
    </row>
    <row r="50" spans="1:5" x14ac:dyDescent="0.25">
      <c r="A50" s="14"/>
      <c r="B50" t="s">
        <v>193</v>
      </c>
      <c r="C50" s="1">
        <v>1021</v>
      </c>
      <c r="E50" s="7" t="str">
        <f t="shared" si="0"/>
        <v>-</v>
      </c>
    </row>
    <row r="51" spans="1:5" x14ac:dyDescent="0.25">
      <c r="A51" s="14"/>
      <c r="B51" t="s">
        <v>194</v>
      </c>
      <c r="C51" s="1">
        <v>1179</v>
      </c>
      <c r="E51" s="7" t="str">
        <f t="shared" si="0"/>
        <v>-</v>
      </c>
    </row>
    <row r="52" spans="1:5" x14ac:dyDescent="0.25">
      <c r="A52" s="14"/>
      <c r="B52" t="s">
        <v>195</v>
      </c>
      <c r="C52" s="1">
        <v>827</v>
      </c>
      <c r="E52" s="7" t="str">
        <f t="shared" si="0"/>
        <v>-</v>
      </c>
    </row>
    <row r="53" spans="1:5" x14ac:dyDescent="0.25">
      <c r="A53" s="14"/>
      <c r="B53" t="s">
        <v>196</v>
      </c>
      <c r="C53" s="1">
        <v>1081</v>
      </c>
      <c r="E53" s="7" t="str">
        <f t="shared" si="0"/>
        <v>-</v>
      </c>
    </row>
    <row r="54" spans="1:5" x14ac:dyDescent="0.25">
      <c r="A54" s="14"/>
      <c r="B54" s="4" t="s">
        <v>197</v>
      </c>
      <c r="C54" s="5"/>
      <c r="D54" s="5"/>
      <c r="E54" s="8" t="str">
        <f t="shared" si="0"/>
        <v>-</v>
      </c>
    </row>
    <row r="55" spans="1:5" x14ac:dyDescent="0.25">
      <c r="A55" s="14"/>
      <c r="B55" s="4" t="s">
        <v>198</v>
      </c>
      <c r="C55" s="5"/>
      <c r="D55" s="5"/>
      <c r="E55" s="8" t="str">
        <f t="shared" si="0"/>
        <v>-</v>
      </c>
    </row>
    <row r="56" spans="1:5" x14ac:dyDescent="0.25">
      <c r="A56" s="14"/>
      <c r="B56" s="4" t="s">
        <v>199</v>
      </c>
      <c r="C56" s="5"/>
      <c r="D56" s="5"/>
      <c r="E56" s="8" t="str">
        <f t="shared" si="0"/>
        <v>-</v>
      </c>
    </row>
    <row r="57" spans="1:5" x14ac:dyDescent="0.25">
      <c r="A57" s="14"/>
      <c r="B57" s="4" t="s">
        <v>200</v>
      </c>
      <c r="C57" s="5"/>
      <c r="D57" s="5"/>
      <c r="E57" s="8" t="str">
        <f t="shared" si="0"/>
        <v>-</v>
      </c>
    </row>
    <row r="58" spans="1:5" x14ac:dyDescent="0.25">
      <c r="A58" s="14"/>
      <c r="B58" t="s">
        <v>201</v>
      </c>
      <c r="E58" s="7" t="str">
        <f t="shared" si="0"/>
        <v>-</v>
      </c>
    </row>
    <row r="59" spans="1:5" x14ac:dyDescent="0.25">
      <c r="A59" s="14"/>
      <c r="B59" t="s">
        <v>202</v>
      </c>
      <c r="E59" s="7" t="str">
        <f t="shared" si="0"/>
        <v>-</v>
      </c>
    </row>
    <row r="60" spans="1:5" x14ac:dyDescent="0.25">
      <c r="A60" s="14"/>
      <c r="B60" t="s">
        <v>203</v>
      </c>
      <c r="E60" s="7" t="str">
        <f t="shared" si="0"/>
        <v>-</v>
      </c>
    </row>
    <row r="61" spans="1:5" x14ac:dyDescent="0.25">
      <c r="A61" s="14"/>
      <c r="B61" t="s">
        <v>204</v>
      </c>
      <c r="E61" s="7" t="str">
        <f t="shared" si="0"/>
        <v>-</v>
      </c>
    </row>
    <row r="62" spans="1:5" x14ac:dyDescent="0.25">
      <c r="A62" s="14"/>
      <c r="B62" s="4" t="s">
        <v>205</v>
      </c>
      <c r="C62" s="5"/>
      <c r="D62" s="5"/>
      <c r="E62" s="8" t="str">
        <f t="shared" si="0"/>
        <v>-</v>
      </c>
    </row>
    <row r="63" spans="1:5" x14ac:dyDescent="0.25">
      <c r="A63" s="14"/>
      <c r="B63" s="4" t="s">
        <v>206</v>
      </c>
      <c r="C63" s="5"/>
      <c r="D63" s="5"/>
      <c r="E63" s="8" t="str">
        <f t="shared" si="0"/>
        <v>-</v>
      </c>
    </row>
    <row r="64" spans="1:5" x14ac:dyDescent="0.25">
      <c r="A64" s="14"/>
      <c r="B64" s="4" t="s">
        <v>207</v>
      </c>
      <c r="C64" s="5"/>
      <c r="D64" s="5"/>
      <c r="E64" s="8" t="str">
        <f t="shared" si="0"/>
        <v>-</v>
      </c>
    </row>
    <row r="65" spans="1:5" x14ac:dyDescent="0.25">
      <c r="A65" s="14"/>
      <c r="B65" s="4" t="s">
        <v>208</v>
      </c>
      <c r="C65" s="5"/>
      <c r="D65" s="5"/>
      <c r="E65" s="8" t="str">
        <f t="shared" si="0"/>
        <v>-</v>
      </c>
    </row>
  </sheetData>
  <mergeCells count="3">
    <mergeCell ref="A2:A29"/>
    <mergeCell ref="F26:F29"/>
    <mergeCell ref="A30:A6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1"/>
  <sheetViews>
    <sheetView tabSelected="1" workbookViewId="0">
      <pane ySplit="1" topLeftCell="A53" activePane="bottomLeft" state="frozen"/>
      <selection pane="bottomLeft" activeCell="C66" sqref="C66"/>
    </sheetView>
  </sheetViews>
  <sheetFormatPr defaultRowHeight="15" x14ac:dyDescent="0.25"/>
  <cols>
    <col min="2" max="2" width="22.28515625" bestFit="1" customWidth="1"/>
    <col min="3" max="3" width="14.28515625" style="1" bestFit="1" customWidth="1"/>
    <col min="4" max="4" width="13.5703125" style="1" bestFit="1" customWidth="1"/>
    <col min="5" max="5" width="9.140625" style="7"/>
    <col min="6" max="6" width="12.5703125" customWidth="1"/>
  </cols>
  <sheetData>
    <row r="1" spans="1:6" s="3" customFormat="1" x14ac:dyDescent="0.25">
      <c r="A1" s="2" t="s">
        <v>0</v>
      </c>
      <c r="B1" s="3" t="s">
        <v>1</v>
      </c>
      <c r="C1" s="2" t="s">
        <v>2</v>
      </c>
      <c r="D1" s="2" t="s">
        <v>19</v>
      </c>
      <c r="E1" s="6" t="s">
        <v>61</v>
      </c>
    </row>
    <row r="2" spans="1:6" x14ac:dyDescent="0.25">
      <c r="A2" s="14">
        <v>2013</v>
      </c>
      <c r="B2" t="s">
        <v>92</v>
      </c>
      <c r="C2" s="1">
        <v>1954</v>
      </c>
      <c r="D2" s="1">
        <v>647</v>
      </c>
      <c r="E2" s="7">
        <f>IF(AND(ISNUMBER(C2),ISNUMBER(D2)), 1-D2/C2, "-")</f>
        <v>0.66888433981576256</v>
      </c>
    </row>
    <row r="3" spans="1:6" x14ac:dyDescent="0.25">
      <c r="A3" s="14"/>
      <c r="B3" t="s">
        <v>93</v>
      </c>
      <c r="C3" s="1">
        <v>2157</v>
      </c>
      <c r="D3" s="1">
        <v>681</v>
      </c>
      <c r="E3" s="7">
        <f t="shared" ref="E3:E66" si="0">IF(AND(ISNUMBER(C3),ISNUMBER(D3)), 1-D3/C3, "-")</f>
        <v>0.68428372739916554</v>
      </c>
    </row>
    <row r="4" spans="1:6" x14ac:dyDescent="0.25">
      <c r="A4" s="14"/>
      <c r="B4" t="s">
        <v>94</v>
      </c>
      <c r="C4" s="1">
        <v>1962</v>
      </c>
      <c r="D4" s="1">
        <v>574</v>
      </c>
      <c r="E4" s="7">
        <f t="shared" si="0"/>
        <v>0.70744138634046894</v>
      </c>
    </row>
    <row r="5" spans="1:6" x14ac:dyDescent="0.25">
      <c r="A5" s="14"/>
      <c r="B5" t="s">
        <v>95</v>
      </c>
      <c r="C5" s="1">
        <v>1578</v>
      </c>
      <c r="D5" s="1">
        <v>519</v>
      </c>
      <c r="E5" s="7">
        <f t="shared" si="0"/>
        <v>0.67110266159695819</v>
      </c>
    </row>
    <row r="6" spans="1:6" x14ac:dyDescent="0.25">
      <c r="A6" s="14"/>
      <c r="B6" s="4" t="s">
        <v>96</v>
      </c>
      <c r="C6" s="5">
        <v>1380</v>
      </c>
      <c r="D6" s="5">
        <v>717</v>
      </c>
      <c r="E6" s="8">
        <f t="shared" si="0"/>
        <v>0.48043478260869565</v>
      </c>
    </row>
    <row r="7" spans="1:6" x14ac:dyDescent="0.25">
      <c r="A7" s="14"/>
      <c r="B7" s="4" t="s">
        <v>97</v>
      </c>
      <c r="C7" s="5">
        <v>1629</v>
      </c>
      <c r="D7" s="5">
        <v>906</v>
      </c>
      <c r="E7" s="8">
        <f t="shared" si="0"/>
        <v>0.44383057090239408</v>
      </c>
    </row>
    <row r="8" spans="1:6" x14ac:dyDescent="0.25">
      <c r="A8" s="14"/>
      <c r="B8" s="4" t="s">
        <v>98</v>
      </c>
      <c r="C8" s="5">
        <v>1566</v>
      </c>
      <c r="D8" s="5">
        <v>690</v>
      </c>
      <c r="E8" s="8">
        <f t="shared" si="0"/>
        <v>0.55938697318007669</v>
      </c>
    </row>
    <row r="9" spans="1:6" x14ac:dyDescent="0.25">
      <c r="A9" s="14"/>
      <c r="B9" s="4" t="s">
        <v>99</v>
      </c>
      <c r="C9" s="5">
        <v>1577</v>
      </c>
      <c r="D9" s="5">
        <v>785</v>
      </c>
      <c r="E9" s="8">
        <f t="shared" si="0"/>
        <v>0.50221940393151554</v>
      </c>
    </row>
    <row r="10" spans="1:6" x14ac:dyDescent="0.25">
      <c r="A10" s="14"/>
      <c r="B10" t="s">
        <v>100</v>
      </c>
      <c r="C10" s="1">
        <v>994</v>
      </c>
      <c r="D10" s="1">
        <v>798</v>
      </c>
      <c r="E10" s="7">
        <f t="shared" si="0"/>
        <v>0.19718309859154926</v>
      </c>
    </row>
    <row r="11" spans="1:6" x14ac:dyDescent="0.25">
      <c r="A11" s="14"/>
      <c r="B11" t="s">
        <v>101</v>
      </c>
      <c r="C11" s="1">
        <v>951</v>
      </c>
      <c r="D11" s="1">
        <v>788</v>
      </c>
      <c r="E11" s="7">
        <f t="shared" si="0"/>
        <v>0.17139852786540488</v>
      </c>
    </row>
    <row r="12" spans="1:6" x14ac:dyDescent="0.25">
      <c r="A12" s="14"/>
      <c r="B12" t="s">
        <v>102</v>
      </c>
      <c r="C12" s="1">
        <v>1312</v>
      </c>
      <c r="D12" s="1">
        <v>841</v>
      </c>
      <c r="E12" s="7">
        <f t="shared" si="0"/>
        <v>0.3589939024390244</v>
      </c>
    </row>
    <row r="13" spans="1:6" x14ac:dyDescent="0.25">
      <c r="A13" s="14"/>
      <c r="B13" t="s">
        <v>103</v>
      </c>
      <c r="C13" s="1">
        <v>1090</v>
      </c>
      <c r="D13" s="1">
        <v>880</v>
      </c>
      <c r="E13" s="7">
        <f t="shared" si="0"/>
        <v>0.19266055045871555</v>
      </c>
    </row>
    <row r="14" spans="1:6" x14ac:dyDescent="0.25">
      <c r="A14" s="14"/>
      <c r="B14" s="4" t="s">
        <v>104</v>
      </c>
      <c r="C14" s="5">
        <v>889</v>
      </c>
      <c r="D14" s="5">
        <v>489</v>
      </c>
      <c r="E14" s="8">
        <f t="shared" si="0"/>
        <v>0.44994375703037115</v>
      </c>
      <c r="F14" s="18" t="s">
        <v>108</v>
      </c>
    </row>
    <row r="15" spans="1:6" x14ac:dyDescent="0.25">
      <c r="A15" s="14"/>
      <c r="B15" s="4" t="s">
        <v>105</v>
      </c>
      <c r="C15" s="5">
        <v>793</v>
      </c>
      <c r="D15" s="5">
        <v>399</v>
      </c>
      <c r="E15" s="8">
        <f t="shared" si="0"/>
        <v>0.49684741488020179</v>
      </c>
      <c r="F15" s="18"/>
    </row>
    <row r="16" spans="1:6" x14ac:dyDescent="0.25">
      <c r="A16" s="14"/>
      <c r="B16" s="4" t="s">
        <v>106</v>
      </c>
      <c r="C16" s="5">
        <v>851</v>
      </c>
      <c r="D16" s="5">
        <v>428</v>
      </c>
      <c r="E16" s="8">
        <f t="shared" si="0"/>
        <v>0.49706227967097527</v>
      </c>
      <c r="F16" s="18"/>
    </row>
    <row r="17" spans="1:6" x14ac:dyDescent="0.25">
      <c r="A17" s="14"/>
      <c r="B17" s="4" t="s">
        <v>107</v>
      </c>
      <c r="C17" s="5">
        <v>762</v>
      </c>
      <c r="D17" s="5">
        <v>405</v>
      </c>
      <c r="E17" s="8">
        <f t="shared" si="0"/>
        <v>0.46850393700787396</v>
      </c>
      <c r="F17" s="18"/>
    </row>
    <row r="18" spans="1:6" x14ac:dyDescent="0.25">
      <c r="A18" s="14">
        <v>2014</v>
      </c>
      <c r="B18" t="s">
        <v>109</v>
      </c>
      <c r="C18" s="1">
        <v>963</v>
      </c>
      <c r="D18" s="1">
        <v>155</v>
      </c>
      <c r="E18" s="7">
        <f t="shared" si="0"/>
        <v>0.83904465212876422</v>
      </c>
    </row>
    <row r="19" spans="1:6" x14ac:dyDescent="0.25">
      <c r="A19" s="14"/>
      <c r="B19" t="s">
        <v>110</v>
      </c>
      <c r="C19" s="1">
        <v>902</v>
      </c>
      <c r="D19" s="1">
        <v>140</v>
      </c>
      <c r="E19" s="7">
        <f t="shared" si="0"/>
        <v>0.84478935698447888</v>
      </c>
    </row>
    <row r="20" spans="1:6" x14ac:dyDescent="0.25">
      <c r="A20" s="14"/>
      <c r="B20" t="s">
        <v>111</v>
      </c>
      <c r="C20" s="1">
        <v>492</v>
      </c>
      <c r="D20" s="1">
        <v>71</v>
      </c>
      <c r="E20" s="7">
        <f t="shared" si="0"/>
        <v>0.85569105691056913</v>
      </c>
    </row>
    <row r="21" spans="1:6" x14ac:dyDescent="0.25">
      <c r="A21" s="14"/>
      <c r="B21" t="s">
        <v>112</v>
      </c>
      <c r="C21" s="1">
        <v>378</v>
      </c>
      <c r="D21" s="1">
        <v>66</v>
      </c>
      <c r="E21" s="7">
        <f t="shared" si="0"/>
        <v>0.82539682539682535</v>
      </c>
    </row>
    <row r="22" spans="1:6" x14ac:dyDescent="0.25">
      <c r="A22" s="14"/>
      <c r="B22" t="s">
        <v>113</v>
      </c>
      <c r="C22" s="1">
        <v>610</v>
      </c>
      <c r="D22" s="1">
        <v>101</v>
      </c>
      <c r="E22" s="7">
        <f t="shared" si="0"/>
        <v>0.83442622950819678</v>
      </c>
    </row>
    <row r="23" spans="1:6" x14ac:dyDescent="0.25">
      <c r="A23" s="14"/>
      <c r="B23" t="s">
        <v>114</v>
      </c>
      <c r="C23" s="1">
        <v>405</v>
      </c>
      <c r="D23" s="1">
        <v>75</v>
      </c>
      <c r="E23" s="7">
        <f t="shared" si="0"/>
        <v>0.81481481481481488</v>
      </c>
    </row>
    <row r="24" spans="1:6" x14ac:dyDescent="0.25">
      <c r="A24" s="14"/>
      <c r="B24" t="s">
        <v>115</v>
      </c>
      <c r="C24" s="1">
        <v>381</v>
      </c>
      <c r="D24" s="1">
        <v>62</v>
      </c>
      <c r="E24" s="7">
        <f t="shared" si="0"/>
        <v>0.83727034120734911</v>
      </c>
    </row>
    <row r="25" spans="1:6" x14ac:dyDescent="0.25">
      <c r="A25" s="14"/>
      <c r="B25" s="4" t="s">
        <v>117</v>
      </c>
      <c r="C25" s="5">
        <v>2691</v>
      </c>
      <c r="D25" s="5">
        <v>386</v>
      </c>
      <c r="E25" s="8">
        <f t="shared" si="0"/>
        <v>0.85655890003716095</v>
      </c>
    </row>
    <row r="26" spans="1:6" x14ac:dyDescent="0.25">
      <c r="A26" s="14"/>
      <c r="B26" s="4" t="s">
        <v>118</v>
      </c>
      <c r="C26" s="5">
        <v>1464</v>
      </c>
      <c r="D26" s="5">
        <v>262</v>
      </c>
      <c r="E26" s="8">
        <f t="shared" si="0"/>
        <v>0.82103825136612019</v>
      </c>
    </row>
    <row r="27" spans="1:6" x14ac:dyDescent="0.25">
      <c r="A27" s="14"/>
      <c r="B27" s="4" t="s">
        <v>119</v>
      </c>
      <c r="C27" s="5">
        <v>1214</v>
      </c>
      <c r="D27" s="5">
        <v>269</v>
      </c>
      <c r="E27" s="8">
        <f t="shared" si="0"/>
        <v>0.7784184514003295</v>
      </c>
    </row>
    <row r="28" spans="1:6" x14ac:dyDescent="0.25">
      <c r="A28" s="14"/>
      <c r="B28" s="4" t="s">
        <v>120</v>
      </c>
      <c r="C28" s="5">
        <v>834</v>
      </c>
      <c r="D28" s="5">
        <v>163</v>
      </c>
      <c r="E28" s="8">
        <f t="shared" si="0"/>
        <v>0.80455635491606714</v>
      </c>
    </row>
    <row r="29" spans="1:6" x14ac:dyDescent="0.25">
      <c r="A29" s="14"/>
      <c r="B29" s="4" t="s">
        <v>121</v>
      </c>
      <c r="C29" s="5">
        <v>1486</v>
      </c>
      <c r="D29" s="5">
        <v>279</v>
      </c>
      <c r="E29" s="8">
        <f t="shared" si="0"/>
        <v>0.81224764468371469</v>
      </c>
    </row>
    <row r="30" spans="1:6" x14ac:dyDescent="0.25">
      <c r="A30" s="14"/>
      <c r="B30" s="4" t="s">
        <v>122</v>
      </c>
      <c r="C30" s="5">
        <v>720</v>
      </c>
      <c r="D30" s="5">
        <v>142</v>
      </c>
      <c r="E30" s="8">
        <f t="shared" si="0"/>
        <v>0.80277777777777781</v>
      </c>
    </row>
    <row r="31" spans="1:6" x14ac:dyDescent="0.25">
      <c r="A31" s="14"/>
      <c r="B31" s="4" t="s">
        <v>116</v>
      </c>
      <c r="C31" s="5">
        <v>1251</v>
      </c>
      <c r="D31" s="5">
        <v>251</v>
      </c>
      <c r="E31" s="8">
        <f t="shared" si="0"/>
        <v>0.79936051159072741</v>
      </c>
    </row>
    <row r="32" spans="1:6" x14ac:dyDescent="0.25">
      <c r="A32" s="14"/>
      <c r="B32" t="s">
        <v>123</v>
      </c>
      <c r="C32" s="1">
        <f>2818-70</f>
        <v>2748</v>
      </c>
      <c r="D32" s="1">
        <v>679</v>
      </c>
      <c r="E32" s="7">
        <f t="shared" si="0"/>
        <v>0.75291120815138279</v>
      </c>
    </row>
    <row r="33" spans="1:5" x14ac:dyDescent="0.25">
      <c r="A33" s="14"/>
      <c r="B33" t="s">
        <v>124</v>
      </c>
      <c r="C33" s="1">
        <f>1749-70</f>
        <v>1679</v>
      </c>
      <c r="D33" s="1">
        <v>542</v>
      </c>
      <c r="E33" s="7">
        <f t="shared" si="0"/>
        <v>0.67718880285884453</v>
      </c>
    </row>
    <row r="34" spans="1:5" x14ac:dyDescent="0.25">
      <c r="A34" s="14"/>
      <c r="B34" t="s">
        <v>125</v>
      </c>
      <c r="C34" s="1">
        <f>799-70</f>
        <v>729</v>
      </c>
      <c r="D34" s="1">
        <v>331</v>
      </c>
      <c r="E34" s="7">
        <f t="shared" si="0"/>
        <v>0.54595336076817558</v>
      </c>
    </row>
    <row r="35" spans="1:5" x14ac:dyDescent="0.25">
      <c r="A35" s="14"/>
      <c r="B35" t="s">
        <v>126</v>
      </c>
      <c r="C35" s="1">
        <f>541-70</f>
        <v>471</v>
      </c>
      <c r="D35" s="1">
        <v>179</v>
      </c>
      <c r="E35" s="7">
        <f t="shared" si="0"/>
        <v>0.61995753715498936</v>
      </c>
    </row>
    <row r="36" spans="1:5" x14ac:dyDescent="0.25">
      <c r="A36" s="14"/>
      <c r="B36" t="s">
        <v>127</v>
      </c>
      <c r="C36" s="1">
        <f>1691-70</f>
        <v>1621</v>
      </c>
      <c r="D36" s="1">
        <v>472</v>
      </c>
      <c r="E36" s="7">
        <f t="shared" si="0"/>
        <v>0.70882171499074653</v>
      </c>
    </row>
    <row r="37" spans="1:5" x14ac:dyDescent="0.25">
      <c r="A37" s="14"/>
      <c r="B37" t="s">
        <v>128</v>
      </c>
      <c r="C37" s="1">
        <f>475-70</f>
        <v>405</v>
      </c>
      <c r="D37" s="1">
        <v>182</v>
      </c>
      <c r="E37" s="7">
        <f t="shared" si="0"/>
        <v>0.55061728395061726</v>
      </c>
    </row>
    <row r="38" spans="1:5" x14ac:dyDescent="0.25">
      <c r="A38" s="14"/>
      <c r="B38" t="s">
        <v>129</v>
      </c>
      <c r="C38" s="1">
        <f>1301-70</f>
        <v>1231</v>
      </c>
      <c r="D38" s="1">
        <v>412</v>
      </c>
      <c r="E38" s="7">
        <f t="shared" si="0"/>
        <v>0.66531275385865152</v>
      </c>
    </row>
    <row r="39" spans="1:5" x14ac:dyDescent="0.25">
      <c r="A39" s="14"/>
      <c r="B39" s="4" t="s">
        <v>130</v>
      </c>
      <c r="C39" s="5">
        <v>937</v>
      </c>
      <c r="D39" s="5">
        <f>815-70</f>
        <v>745</v>
      </c>
      <c r="E39" s="8">
        <f t="shared" si="0"/>
        <v>0.20490928495197436</v>
      </c>
    </row>
    <row r="40" spans="1:5" x14ac:dyDescent="0.25">
      <c r="A40" s="14"/>
      <c r="B40" s="4" t="s">
        <v>131</v>
      </c>
      <c r="C40" s="5">
        <v>409</v>
      </c>
      <c r="D40" s="5">
        <f>450-70</f>
        <v>380</v>
      </c>
      <c r="E40" s="8">
        <f t="shared" si="0"/>
        <v>7.0904645476772665E-2</v>
      </c>
    </row>
    <row r="41" spans="1:5" x14ac:dyDescent="0.25">
      <c r="A41" s="14"/>
      <c r="B41" s="4" t="s">
        <v>132</v>
      </c>
      <c r="C41" s="5">
        <v>354</v>
      </c>
      <c r="D41" s="5">
        <f>398-70</f>
        <v>328</v>
      </c>
      <c r="E41" s="8">
        <f t="shared" si="0"/>
        <v>7.3446327683615809E-2</v>
      </c>
    </row>
    <row r="42" spans="1:5" x14ac:dyDescent="0.25">
      <c r="A42" s="14"/>
      <c r="B42" s="4" t="s">
        <v>133</v>
      </c>
      <c r="C42" s="5">
        <v>177</v>
      </c>
      <c r="D42" s="5">
        <f>234-70</f>
        <v>164</v>
      </c>
      <c r="E42" s="8">
        <f t="shared" si="0"/>
        <v>7.3446327683615809E-2</v>
      </c>
    </row>
    <row r="43" spans="1:5" x14ac:dyDescent="0.25">
      <c r="A43" s="14"/>
      <c r="B43" s="4" t="s">
        <v>134</v>
      </c>
      <c r="C43" s="5">
        <v>249</v>
      </c>
      <c r="D43" s="5">
        <f>307-70</f>
        <v>237</v>
      </c>
      <c r="E43" s="8">
        <f t="shared" si="0"/>
        <v>4.8192771084337394E-2</v>
      </c>
    </row>
    <row r="44" spans="1:5" x14ac:dyDescent="0.25">
      <c r="A44" s="14"/>
      <c r="B44" s="4" t="s">
        <v>135</v>
      </c>
      <c r="C44" s="5">
        <v>125</v>
      </c>
      <c r="D44" s="5">
        <f>188-70</f>
        <v>118</v>
      </c>
      <c r="E44" s="8">
        <f t="shared" si="0"/>
        <v>5.600000000000005E-2</v>
      </c>
    </row>
    <row r="45" spans="1:5" x14ac:dyDescent="0.25">
      <c r="A45" s="14"/>
      <c r="B45" s="4" t="s">
        <v>136</v>
      </c>
      <c r="C45" s="5">
        <v>207</v>
      </c>
      <c r="D45" s="5">
        <f>264-70</f>
        <v>194</v>
      </c>
      <c r="E45" s="8">
        <f t="shared" si="0"/>
        <v>6.2801932367149704E-2</v>
      </c>
    </row>
    <row r="46" spans="1:5" x14ac:dyDescent="0.25">
      <c r="A46" s="14">
        <v>2015</v>
      </c>
      <c r="B46" t="s">
        <v>137</v>
      </c>
      <c r="C46" s="1">
        <v>321</v>
      </c>
      <c r="D46" s="1">
        <v>78</v>
      </c>
      <c r="E46" s="7">
        <f t="shared" si="0"/>
        <v>0.7570093457943925</v>
      </c>
    </row>
    <row r="47" spans="1:5" x14ac:dyDescent="0.25">
      <c r="A47" s="14"/>
      <c r="B47" t="s">
        <v>138</v>
      </c>
      <c r="C47" s="1">
        <v>136</v>
      </c>
      <c r="D47" s="1">
        <v>33</v>
      </c>
      <c r="E47" s="7">
        <f t="shared" si="0"/>
        <v>0.75735294117647056</v>
      </c>
    </row>
    <row r="48" spans="1:5" x14ac:dyDescent="0.25">
      <c r="A48" s="14"/>
      <c r="B48" t="s">
        <v>139</v>
      </c>
      <c r="C48" s="1">
        <v>334</v>
      </c>
      <c r="D48" s="1">
        <v>78</v>
      </c>
      <c r="E48" s="7">
        <f t="shared" si="0"/>
        <v>0.76646706586826352</v>
      </c>
    </row>
    <row r="49" spans="1:5" x14ac:dyDescent="0.25">
      <c r="A49" s="14"/>
      <c r="B49" t="s">
        <v>140</v>
      </c>
      <c r="C49" s="1">
        <v>130</v>
      </c>
      <c r="D49" s="1">
        <v>31</v>
      </c>
      <c r="E49" s="7">
        <f t="shared" si="0"/>
        <v>0.7615384615384615</v>
      </c>
    </row>
    <row r="50" spans="1:5" x14ac:dyDescent="0.25">
      <c r="A50" s="14"/>
      <c r="B50" s="4" t="s">
        <v>141</v>
      </c>
      <c r="C50" s="5">
        <v>331</v>
      </c>
      <c r="D50" s="5">
        <v>97</v>
      </c>
      <c r="E50" s="8">
        <f t="shared" si="0"/>
        <v>0.70694864048338368</v>
      </c>
    </row>
    <row r="51" spans="1:5" x14ac:dyDescent="0.25">
      <c r="A51" s="14"/>
      <c r="B51" s="4" t="s">
        <v>142</v>
      </c>
      <c r="C51" s="5">
        <v>358</v>
      </c>
      <c r="D51" s="5">
        <v>92</v>
      </c>
      <c r="E51" s="8">
        <f t="shared" si="0"/>
        <v>0.74301675977653625</v>
      </c>
    </row>
    <row r="52" spans="1:5" x14ac:dyDescent="0.25">
      <c r="A52" s="14"/>
      <c r="B52" s="4" t="s">
        <v>143</v>
      </c>
      <c r="C52" s="5">
        <v>1505</v>
      </c>
      <c r="D52" s="5">
        <v>292</v>
      </c>
      <c r="E52" s="8">
        <f t="shared" si="0"/>
        <v>0.80598006644518272</v>
      </c>
    </row>
    <row r="53" spans="1:5" x14ac:dyDescent="0.25">
      <c r="A53" s="14"/>
      <c r="B53" s="4" t="s">
        <v>144</v>
      </c>
      <c r="C53" s="5">
        <v>565</v>
      </c>
      <c r="D53" s="5">
        <v>125</v>
      </c>
      <c r="E53" s="8">
        <f t="shared" si="0"/>
        <v>0.77876106194690264</v>
      </c>
    </row>
    <row r="54" spans="1:5" x14ac:dyDescent="0.25">
      <c r="A54" s="14"/>
      <c r="B54" t="s">
        <v>145</v>
      </c>
      <c r="C54" s="1">
        <v>907</v>
      </c>
      <c r="D54" s="1">
        <v>258</v>
      </c>
      <c r="E54" s="7">
        <f t="shared" si="0"/>
        <v>0.71554575523704522</v>
      </c>
    </row>
    <row r="55" spans="1:5" x14ac:dyDescent="0.25">
      <c r="A55" s="14"/>
      <c r="B55" t="s">
        <v>146</v>
      </c>
      <c r="C55" s="1">
        <v>913</v>
      </c>
      <c r="D55" s="1">
        <v>227</v>
      </c>
      <c r="E55" s="7">
        <f t="shared" si="0"/>
        <v>0.75136911281489593</v>
      </c>
    </row>
    <row r="56" spans="1:5" x14ac:dyDescent="0.25">
      <c r="A56" s="14"/>
      <c r="B56" t="s">
        <v>147</v>
      </c>
      <c r="C56" s="1">
        <v>2422</v>
      </c>
      <c r="D56" s="1">
        <v>516</v>
      </c>
      <c r="E56" s="7">
        <f t="shared" si="0"/>
        <v>0.78695293146160195</v>
      </c>
    </row>
    <row r="57" spans="1:5" x14ac:dyDescent="0.25">
      <c r="A57" s="14"/>
      <c r="B57" t="s">
        <v>148</v>
      </c>
      <c r="C57" s="1">
        <v>1538</v>
      </c>
      <c r="D57" s="1">
        <v>341</v>
      </c>
      <c r="E57" s="7">
        <f t="shared" si="0"/>
        <v>0.77828348504551359</v>
      </c>
    </row>
    <row r="58" spans="1:5" x14ac:dyDescent="0.25">
      <c r="A58" s="14"/>
      <c r="B58" s="4" t="s">
        <v>149</v>
      </c>
      <c r="C58" s="13" t="s">
        <v>20</v>
      </c>
      <c r="D58" s="13" t="s">
        <v>20</v>
      </c>
      <c r="E58" s="8" t="str">
        <f t="shared" si="0"/>
        <v>-</v>
      </c>
    </row>
    <row r="59" spans="1:5" x14ac:dyDescent="0.25">
      <c r="A59" s="14"/>
      <c r="B59" s="4" t="s">
        <v>150</v>
      </c>
      <c r="C59" s="13" t="s">
        <v>20</v>
      </c>
      <c r="D59" s="13" t="s">
        <v>20</v>
      </c>
      <c r="E59" s="8" t="str">
        <f t="shared" si="0"/>
        <v>-</v>
      </c>
    </row>
    <row r="60" spans="1:5" x14ac:dyDescent="0.25">
      <c r="A60" s="14"/>
      <c r="B60" s="4" t="s">
        <v>151</v>
      </c>
      <c r="C60" s="13" t="s">
        <v>20</v>
      </c>
      <c r="D60" s="13" t="s">
        <v>20</v>
      </c>
      <c r="E60" s="8" t="str">
        <f t="shared" si="0"/>
        <v>-</v>
      </c>
    </row>
    <row r="61" spans="1:5" x14ac:dyDescent="0.25">
      <c r="A61" s="14"/>
      <c r="B61" s="4" t="s">
        <v>152</v>
      </c>
      <c r="C61" s="13" t="s">
        <v>20</v>
      </c>
      <c r="D61" s="13" t="s">
        <v>20</v>
      </c>
      <c r="E61" s="8" t="str">
        <f t="shared" si="0"/>
        <v>-</v>
      </c>
    </row>
    <row r="62" spans="1:5" x14ac:dyDescent="0.25">
      <c r="A62" s="14"/>
      <c r="B62" t="s">
        <v>153</v>
      </c>
      <c r="C62" s="1">
        <v>3260</v>
      </c>
      <c r="E62" s="7" t="str">
        <f t="shared" si="0"/>
        <v>-</v>
      </c>
    </row>
    <row r="63" spans="1:5" x14ac:dyDescent="0.25">
      <c r="A63" s="14"/>
      <c r="B63" t="s">
        <v>154</v>
      </c>
      <c r="C63" s="1">
        <v>3029</v>
      </c>
      <c r="E63" s="7" t="str">
        <f t="shared" si="0"/>
        <v>-</v>
      </c>
    </row>
    <row r="64" spans="1:5" x14ac:dyDescent="0.25">
      <c r="A64" s="14"/>
      <c r="B64" t="s">
        <v>155</v>
      </c>
      <c r="C64" s="1">
        <v>4692</v>
      </c>
      <c r="E64" s="7" t="str">
        <f t="shared" si="0"/>
        <v>-</v>
      </c>
    </row>
    <row r="65" spans="1:5" x14ac:dyDescent="0.25">
      <c r="A65" s="14"/>
      <c r="B65" t="s">
        <v>156</v>
      </c>
      <c r="C65" s="1">
        <v>4228</v>
      </c>
      <c r="E65" s="7" t="str">
        <f t="shared" si="0"/>
        <v>-</v>
      </c>
    </row>
    <row r="66" spans="1:5" x14ac:dyDescent="0.25">
      <c r="A66" s="14"/>
      <c r="B66" s="4" t="s">
        <v>157</v>
      </c>
      <c r="C66" s="5"/>
      <c r="D66" s="5"/>
      <c r="E66" s="8" t="str">
        <f t="shared" si="0"/>
        <v>-</v>
      </c>
    </row>
    <row r="67" spans="1:5" x14ac:dyDescent="0.25">
      <c r="A67" s="14"/>
      <c r="B67" s="4" t="s">
        <v>158</v>
      </c>
      <c r="C67" s="5"/>
      <c r="D67" s="5"/>
      <c r="E67" s="8" t="str">
        <f t="shared" ref="E67:E81" si="1">IF(AND(ISNUMBER(C67),ISNUMBER(D67)), 1-D67/C67, "-")</f>
        <v>-</v>
      </c>
    </row>
    <row r="68" spans="1:5" x14ac:dyDescent="0.25">
      <c r="A68" s="14"/>
      <c r="B68" s="4" t="s">
        <v>159</v>
      </c>
      <c r="C68" s="5"/>
      <c r="D68" s="5"/>
      <c r="E68" s="8" t="str">
        <f t="shared" si="1"/>
        <v>-</v>
      </c>
    </row>
    <row r="69" spans="1:5" x14ac:dyDescent="0.25">
      <c r="A69" s="14"/>
      <c r="B69" s="4" t="s">
        <v>160</v>
      </c>
      <c r="C69" s="5"/>
      <c r="D69" s="5"/>
      <c r="E69" s="8" t="str">
        <f t="shared" si="1"/>
        <v>-</v>
      </c>
    </row>
    <row r="70" spans="1:5" x14ac:dyDescent="0.25">
      <c r="A70" s="14"/>
      <c r="B70" t="s">
        <v>161</v>
      </c>
      <c r="E70" s="7" t="str">
        <f t="shared" si="1"/>
        <v>-</v>
      </c>
    </row>
    <row r="71" spans="1:5" x14ac:dyDescent="0.25">
      <c r="A71" s="14"/>
      <c r="B71" t="s">
        <v>162</v>
      </c>
      <c r="E71" s="7" t="str">
        <f t="shared" si="1"/>
        <v>-</v>
      </c>
    </row>
    <row r="72" spans="1:5" x14ac:dyDescent="0.25">
      <c r="A72" s="14"/>
      <c r="B72" t="s">
        <v>163</v>
      </c>
      <c r="E72" s="7" t="str">
        <f t="shared" si="1"/>
        <v>-</v>
      </c>
    </row>
    <row r="73" spans="1:5" x14ac:dyDescent="0.25">
      <c r="A73" s="14"/>
      <c r="B73" t="s">
        <v>164</v>
      </c>
      <c r="E73" s="7" t="str">
        <f t="shared" si="1"/>
        <v>-</v>
      </c>
    </row>
    <row r="74" spans="1:5" x14ac:dyDescent="0.25">
      <c r="A74" s="14"/>
      <c r="B74" s="4" t="s">
        <v>165</v>
      </c>
      <c r="C74" s="5"/>
      <c r="D74" s="5"/>
      <c r="E74" s="8" t="str">
        <f t="shared" si="1"/>
        <v>-</v>
      </c>
    </row>
    <row r="75" spans="1:5" x14ac:dyDescent="0.25">
      <c r="A75" s="14"/>
      <c r="B75" s="4" t="s">
        <v>166</v>
      </c>
      <c r="C75" s="5"/>
      <c r="D75" s="5"/>
      <c r="E75" s="8" t="str">
        <f t="shared" si="1"/>
        <v>-</v>
      </c>
    </row>
    <row r="76" spans="1:5" x14ac:dyDescent="0.25">
      <c r="A76" s="14"/>
      <c r="B76" s="4" t="s">
        <v>167</v>
      </c>
      <c r="C76" s="5"/>
      <c r="D76" s="5"/>
      <c r="E76" s="8" t="str">
        <f t="shared" si="1"/>
        <v>-</v>
      </c>
    </row>
    <row r="77" spans="1:5" x14ac:dyDescent="0.25">
      <c r="A77" s="14"/>
      <c r="B77" s="4" t="s">
        <v>168</v>
      </c>
      <c r="C77" s="5"/>
      <c r="D77" s="5"/>
      <c r="E77" s="8" t="str">
        <f t="shared" si="1"/>
        <v>-</v>
      </c>
    </row>
    <row r="78" spans="1:5" x14ac:dyDescent="0.25">
      <c r="A78" s="14"/>
      <c r="B78" t="s">
        <v>169</v>
      </c>
      <c r="E78" s="7" t="str">
        <f t="shared" si="1"/>
        <v>-</v>
      </c>
    </row>
    <row r="79" spans="1:5" x14ac:dyDescent="0.25">
      <c r="A79" s="14"/>
      <c r="B79" t="s">
        <v>170</v>
      </c>
      <c r="E79" s="7" t="str">
        <f t="shared" si="1"/>
        <v>-</v>
      </c>
    </row>
    <row r="80" spans="1:5" x14ac:dyDescent="0.25">
      <c r="A80" s="14"/>
      <c r="B80" t="s">
        <v>171</v>
      </c>
      <c r="E80" s="7" t="str">
        <f t="shared" si="1"/>
        <v>-</v>
      </c>
    </row>
    <row r="81" spans="1:5" x14ac:dyDescent="0.25">
      <c r="A81" s="14"/>
      <c r="B81" t="s">
        <v>172</v>
      </c>
      <c r="E81" s="7" t="str">
        <f t="shared" si="1"/>
        <v>-</v>
      </c>
    </row>
  </sheetData>
  <mergeCells count="4">
    <mergeCell ref="F14:F17"/>
    <mergeCell ref="A2:A17"/>
    <mergeCell ref="A18:A45"/>
    <mergeCell ref="A46:A8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CFCT</vt:lpstr>
      <vt:lpstr>CFNT</vt:lpstr>
      <vt:lpstr>LIND</vt:lpstr>
      <vt:lpstr>MMTN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O'Keeffe</dc:creator>
  <cp:lastModifiedBy>Patrick O'Keeffe</cp:lastModifiedBy>
  <dcterms:created xsi:type="dcterms:W3CDTF">2015-06-04T22:50:58Z</dcterms:created>
  <dcterms:modified xsi:type="dcterms:W3CDTF">2015-06-05T21:30:41Z</dcterms:modified>
</cp:coreProperties>
</file>