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WSU SMART REA\design.git\engr\"/>
    </mc:Choice>
  </mc:AlternateContent>
  <bookViews>
    <workbookView xWindow="0" yWindow="0" windowWidth="16380" windowHeight="8190" tabRatio="563" activeTab="1"/>
  </bookViews>
  <sheets>
    <sheet name="Consumption" sheetId="1" r:id="rId1"/>
    <sheet name="PV system" sheetId="2" r:id="rId2"/>
  </sheets>
  <calcPr calcId="152511"/>
</workbook>
</file>

<file path=xl/calcChain.xml><?xml version="1.0" encoding="utf-8"?>
<calcChain xmlns="http://schemas.openxmlformats.org/spreadsheetml/2006/main">
  <c r="F18" i="2" l="1"/>
  <c r="I6" i="1"/>
  <c r="I7" i="1"/>
  <c r="I8" i="1"/>
  <c r="I9" i="1"/>
  <c r="I10" i="1"/>
  <c r="I11" i="1"/>
  <c r="I13" i="1"/>
  <c r="I14" i="1"/>
  <c r="I15" i="1"/>
  <c r="I16" i="1"/>
  <c r="I17" i="1"/>
  <c r="I5" i="1"/>
  <c r="H14" i="1"/>
  <c r="H15" i="1"/>
  <c r="H13" i="1"/>
  <c r="B36" i="2" l="1"/>
  <c r="E29" i="2"/>
  <c r="F24" i="2"/>
  <c r="F17" i="2"/>
  <c r="G15" i="1"/>
  <c r="G17" i="1"/>
  <c r="G16" i="1"/>
  <c r="G14" i="1"/>
  <c r="G13" i="1"/>
  <c r="G11" i="1"/>
  <c r="G10" i="1"/>
  <c r="G9" i="1"/>
  <c r="G8" i="1"/>
  <c r="G7" i="1"/>
  <c r="G6" i="1"/>
  <c r="I1" i="1"/>
  <c r="B1" i="2" s="1"/>
  <c r="G5" i="1"/>
  <c r="I2" i="1"/>
  <c r="B3" i="2" s="1"/>
  <c r="B4" i="2" s="1"/>
  <c r="B8" i="2" l="1"/>
  <c r="B2" i="2"/>
  <c r="B22" i="2" l="1"/>
  <c r="B23" i="2" s="1"/>
  <c r="B24" i="2" s="1"/>
  <c r="B29" i="2"/>
  <c r="B30" i="2" s="1"/>
  <c r="B31" i="2" s="1"/>
  <c r="E28" i="2" s="1"/>
  <c r="B17" i="2"/>
</calcChain>
</file>

<file path=xl/comments1.xml><?xml version="1.0" encoding="utf-8"?>
<comments xmlns="http://schemas.openxmlformats.org/spreadsheetml/2006/main">
  <authors>
    <author>Patrick O'Keeffe</author>
  </authors>
  <commentList>
    <comment ref="H13" authorId="0" shapeId="0">
      <text>
        <r>
          <rPr>
            <b/>
            <sz val="8"/>
            <color indexed="81"/>
            <rFont val="Tahoma"/>
            <charset val="1"/>
          </rPr>
          <t>Patrick O'Keeffe:</t>
        </r>
        <r>
          <rPr>
            <sz val="8"/>
            <color indexed="81"/>
            <rFont val="Tahoma"/>
            <charset val="1"/>
          </rPr>
          <t xml:space="preserve">
Assuming vertical wind speed is normally distributed and deadband multiplier is 0.85</t>
        </r>
      </text>
    </comment>
  </commentList>
</comments>
</file>

<file path=xl/comments2.xml><?xml version="1.0" encoding="utf-8"?>
<comments xmlns="http://schemas.openxmlformats.org/spreadsheetml/2006/main">
  <authors>
    <author>Patrick O'Keeffe</author>
  </authors>
  <commentList>
    <comment ref="F14" authorId="0" shapeId="0">
      <text>
        <r>
          <rPr>
            <b/>
            <sz val="8"/>
            <color indexed="81"/>
            <rFont val="Tahoma"/>
            <charset val="1"/>
          </rPr>
          <t>Patrick O'Keeffe:</t>
        </r>
        <r>
          <rPr>
            <sz val="8"/>
            <color indexed="81"/>
            <rFont val="Tahoma"/>
            <charset val="1"/>
          </rPr>
          <t xml:space="preserve">
Choices: 6, 12</t>
        </r>
      </text>
    </comment>
  </commentList>
</comments>
</file>

<file path=xl/sharedStrings.xml><?xml version="1.0" encoding="utf-8"?>
<sst xmlns="http://schemas.openxmlformats.org/spreadsheetml/2006/main" count="138" uniqueCount="113">
  <si>
    <t>Running power</t>
  </si>
  <si>
    <t>W</t>
  </si>
  <si>
    <t>Standby power</t>
  </si>
  <si>
    <t>Component</t>
  </si>
  <si>
    <t>Model (Make)</t>
  </si>
  <si>
    <t>Rating description</t>
  </si>
  <si>
    <t>Qnty</t>
  </si>
  <si>
    <t>Volts</t>
  </si>
  <si>
    <t>Amps</t>
  </si>
  <si>
    <t>Power, W</t>
  </si>
  <si>
    <t>Total, W</t>
  </si>
  <si>
    <t>Datalogger</t>
  </si>
  <si>
    <t>CR3000</t>
  </si>
  <si>
    <t>10-16Vdc; current depends</t>
  </si>
  <si>
    <t>Core devices</t>
  </si>
  <si>
    <t>Datalogger ethernet module</t>
  </si>
  <si>
    <t>NL115</t>
  </si>
  <si>
    <t>depends; worst case: 43 mA @ 12Vdc</t>
  </si>
  <si>
    <t>GPS receiver</t>
  </si>
  <si>
    <t>GPS16x-HVS</t>
  </si>
  <si>
    <t>8-40Vdc @ 65mA</t>
  </si>
  <si>
    <t>Pressure sensor</t>
  </si>
  <si>
    <t>PX409-030A5V</t>
  </si>
  <si>
    <t>10-30Vdc @ 10mA</t>
  </si>
  <si>
    <t>Solar regulator</t>
  </si>
  <si>
    <t>SunSaver</t>
  </si>
  <si>
    <t>per CSI tech note: 6-10 mA continuously</t>
  </si>
  <si>
    <t>Sonic anemometer</t>
  </si>
  <si>
    <t>81000VRE</t>
  </si>
  <si>
    <t>12-24Vdc @ 110mA max</t>
  </si>
  <si>
    <t>Temp/RH sensor</t>
  </si>
  <si>
    <t>HMP155A</t>
  </si>
  <si>
    <t>7-28Vdc @ &lt;=3mA</t>
  </si>
  <si>
    <t>Fast-acting valve</t>
  </si>
  <si>
    <t>(Parker)</t>
  </si>
  <si>
    <t>12Vdc @ 1000mA</t>
  </si>
  <si>
    <t>Off in stand-by</t>
  </si>
  <si>
    <t>(Asco)</t>
  </si>
  <si>
    <t>10.6 Watts</t>
  </si>
  <si>
    <t>Mass flow controller</t>
  </si>
  <si>
    <t>MC-20SLPM-D</t>
  </si>
  <si>
    <t>12-30Vdc @ 250mA</t>
  </si>
  <si>
    <t>Pump</t>
  </si>
  <si>
    <t>KNF</t>
  </si>
  <si>
    <t>12Vdc @ 5.2A</t>
  </si>
  <si>
    <t>Valve control relay</t>
  </si>
  <si>
    <t>ODC5</t>
  </si>
  <si>
    <t>12mA @ nominal logic voltage (1mA off-state leakage)</t>
  </si>
  <si>
    <t>Max consumption</t>
  </si>
  <si>
    <t>Temp. derating multiplier [1]</t>
  </si>
  <si>
    <t>Reference</t>
  </si>
  <si>
    <t>Degrees</t>
  </si>
  <si>
    <t>sun hours/day</t>
  </si>
  <si>
    <t>Standby consumption</t>
  </si>
  <si>
    <t>F</t>
  </si>
  <si>
    <t>C</t>
  </si>
  <si>
    <t>Multiplier</t>
  </si>
  <si>
    <t>Location</t>
  </si>
  <si>
    <t>annual mean</t>
  </si>
  <si>
    <t>winter</t>
  </si>
  <si>
    <t>Pullman, WA</t>
  </si>
  <si>
    <t>[5, 6], [4]</t>
  </si>
  <si>
    <t>Operating conditions</t>
  </si>
  <si>
    <t>Running hours of pump per day</t>
  </si>
  <si>
    <t>hr/day</t>
  </si>
  <si>
    <t>Watt hours needed per day</t>
  </si>
  <si>
    <t>W*hr/day</t>
  </si>
  <si>
    <t>Battery bank requirement [1,2]</t>
  </si>
  <si>
    <t>Selected battery characteristics</t>
  </si>
  <si>
    <t>Battery bank voltage</t>
  </si>
  <si>
    <t>V</t>
  </si>
  <si>
    <t>Type</t>
  </si>
  <si>
    <t>Surrette S-550</t>
  </si>
  <si>
    <t>Days without sun</t>
  </si>
  <si>
    <t>days</t>
  </si>
  <si>
    <t>Voltage</t>
  </si>
  <si>
    <t>Depth of discharge</t>
  </si>
  <si>
    <t>Amp-hour</t>
  </si>
  <si>
    <t>Ahr</t>
  </si>
  <si>
    <t>Temperature multiplier</t>
  </si>
  <si>
    <t>Number of</t>
  </si>
  <si>
    <t>batteries</t>
  </si>
  <si>
    <t>Battery bank size</t>
  </si>
  <si>
    <t>A*hr</t>
  </si>
  <si>
    <t>Total reserve</t>
  </si>
  <si>
    <t>Req'd #</t>
  </si>
  <si>
    <t>Solar array sizing (annual mean) [2]</t>
  </si>
  <si>
    <t>Selected PV panel characteristics</t>
  </si>
  <si>
    <t>Sun hours per day</t>
  </si>
  <si>
    <t>Astronergy</t>
  </si>
  <si>
    <t>Generation requirement</t>
  </si>
  <si>
    <t>W/hr</t>
  </si>
  <si>
    <t>Current</t>
  </si>
  <si>
    <t>Required # of solar panels</t>
  </si>
  <si>
    <t>panels</t>
  </si>
  <si>
    <t>Max amperage to PV controller</t>
  </si>
  <si>
    <t>Power</t>
  </si>
  <si>
    <t>Watts</t>
  </si>
  <si>
    <t>Solar array sizing (winter worst-case) [2]</t>
  </si>
  <si>
    <t>Charge controller min. amperage</t>
  </si>
  <si>
    <t>Amps in</t>
  </si>
  <si>
    <t>80%</t>
  </si>
  <si>
    <t>Amps out</t>
  </si>
  <si>
    <t>capacity</t>
  </si>
  <si>
    <t>Wire size requirements [3]</t>
  </si>
  <si>
    <t>Max voltage across wire</t>
  </si>
  <si>
    <r>
      <t xml:space="preserve">[1] </t>
    </r>
    <r>
      <rPr>
        <sz val="10"/>
        <color rgb="FF0000FF"/>
        <rFont val="Arial"/>
        <family val="2"/>
      </rPr>
      <t>http://rimstar.org/renewnrg/sizing_select_batteries_for_off_grid_solar_system.htm</t>
    </r>
  </si>
  <si>
    <r>
      <t xml:space="preserve">[2] </t>
    </r>
    <r>
      <rPr>
        <sz val="10"/>
        <color rgb="FF0000FF"/>
        <rFont val="Arial"/>
        <family val="2"/>
      </rPr>
      <t>http://pdf.wholesalesolar.com/Download%20folder/System_Worksheet.pdf</t>
    </r>
  </si>
  <si>
    <r>
      <t xml:space="preserve">[3] </t>
    </r>
    <r>
      <rPr>
        <sz val="10"/>
        <color rgb="FF0000FF"/>
        <rFont val="Arial"/>
        <family val="2"/>
      </rPr>
      <t>http://rimstar.org/renewnrg/solar_voltage_drop_table_calculator_wire_sizing_for_dc.htm</t>
    </r>
  </si>
  <si>
    <r>
      <t xml:space="preserve">[4] </t>
    </r>
    <r>
      <rPr>
        <sz val="10"/>
        <color rgb="FF0000FF"/>
        <rFont val="Arial"/>
        <family val="2"/>
      </rPr>
      <t>http://pvwatts.nrel.gov/pvwatts.php</t>
    </r>
  </si>
  <si>
    <r>
      <t xml:space="preserve">[5] </t>
    </r>
    <r>
      <rPr>
        <sz val="10"/>
        <color rgb="FF0000FF"/>
        <rFont val="Arial"/>
        <family val="2"/>
      </rPr>
      <t>http://www.ecy.wa.gov/climatechange/maps/solar/solar_state.pdf</t>
    </r>
  </si>
  <si>
    <r>
      <t xml:space="preserve">[6] </t>
    </r>
    <r>
      <rPr>
        <sz val="10"/>
        <color rgb="FF0000FF"/>
        <rFont val="Arial"/>
        <family val="2"/>
      </rPr>
      <t>http://www.nrel.gov/gis/images/map_pv_national_hi-res_200.jpg</t>
    </r>
  </si>
  <si>
    <t>Run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</si>
</sst>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6" x14ac:knownFonts="1">
    <font>
      <sz val="10"/>
      <name val="Arial"/>
      <family val="2"/>
    </font>
    <font>
      <sz val="10"/>
      <name val="Arial"/>
    </font>
    <font>
      <b/>
      <sz val="10"/>
      <name val="Arial"/>
      <family val="2"/>
    </font>
    <font>
      <sz val="10"/>
      <color rgb="FF0000FF"/>
      <name val="Arial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9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31">
    <xf numFmtId="0" fontId="0" fillId="0" borderId="0" xfId="0"/>
    <xf numFmtId="0" fontId="0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 applyBorder="1"/>
    <xf numFmtId="1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0" fontId="0" fillId="0" borderId="0" xfId="0" applyNumberFormat="1" applyFont="1" applyAlignment="1">
      <alignment horizontal="center"/>
    </xf>
    <xf numFmtId="9" fontId="1" fillId="0" borderId="0" xfId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://rimstar.org/renewnrg/solar_voltage_drop_table_calculator_wire_sizing_for_dc.htm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://pdf.wholesalesolar.com/Download%20folder/System_Worksheet.pdf" TargetMode="External"/><Relationship Id="rId1" Type="http://schemas.openxmlformats.org/officeDocument/2006/relationships/hyperlink" Target="http://rimstar.org/renewnrg/sizing_select_batteries_for_off_grid_solar_system.htm" TargetMode="External"/><Relationship Id="rId6" Type="http://schemas.openxmlformats.org/officeDocument/2006/relationships/hyperlink" Target="http://www.nrel.gov/gis/images/map_pv_national_hi-res_200.jpg" TargetMode="External"/><Relationship Id="rId5" Type="http://schemas.openxmlformats.org/officeDocument/2006/relationships/hyperlink" Target="http://www.ecy.wa.gov/climatechange/maps/solar/solar_state.pdf" TargetMode="External"/><Relationship Id="rId4" Type="http://schemas.openxmlformats.org/officeDocument/2006/relationships/hyperlink" Target="http://pvwatts.nrel.gov/pvwatt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J17"/>
  <sheetViews>
    <sheetView zoomScaleNormal="100" workbookViewId="0">
      <selection activeCell="C21" sqref="C21"/>
    </sheetView>
  </sheetViews>
  <sheetFormatPr defaultRowHeight="12.75" x14ac:dyDescent="0.2"/>
  <cols>
    <col min="1" max="1" width="23.7109375"/>
    <col min="2" max="2" width="13.7109375"/>
    <col min="3" max="3" width="47.28515625"/>
    <col min="4" max="5" width="5.5703125" style="3"/>
    <col min="6" max="6" width="6.28515625" style="4"/>
    <col min="7" max="7" width="10.28515625" style="3"/>
    <col min="8" max="8" width="9.7109375" style="3" customWidth="1"/>
    <col min="9" max="9" width="8.7109375" style="3"/>
    <col min="10" max="10" width="13.5703125"/>
    <col min="11" max="1026" width="11.5703125"/>
  </cols>
  <sheetData>
    <row r="1" spans="1:10" x14ac:dyDescent="0.2">
      <c r="H1" s="5" t="s">
        <v>0</v>
      </c>
      <c r="I1" s="3">
        <f>SUM(I5:I34)</f>
        <v>73.356000000000009</v>
      </c>
      <c r="J1" t="s">
        <v>1</v>
      </c>
    </row>
    <row r="2" spans="1:10" x14ac:dyDescent="0.2">
      <c r="H2" s="5" t="s">
        <v>2</v>
      </c>
      <c r="I2" s="3">
        <f>SUM(I5:I11)</f>
        <v>3.1320000000000001</v>
      </c>
      <c r="J2" t="s">
        <v>1</v>
      </c>
    </row>
    <row r="4" spans="1:10" x14ac:dyDescent="0.2">
      <c r="A4" s="6" t="s">
        <v>3</v>
      </c>
      <c r="B4" s="6" t="s">
        <v>4</v>
      </c>
      <c r="C4" s="6" t="s">
        <v>5</v>
      </c>
      <c r="D4" s="7" t="s">
        <v>6</v>
      </c>
      <c r="E4" s="7" t="s">
        <v>7</v>
      </c>
      <c r="F4" s="8" t="s">
        <v>8</v>
      </c>
      <c r="G4" s="7" t="s">
        <v>9</v>
      </c>
      <c r="H4" s="7" t="s">
        <v>112</v>
      </c>
      <c r="I4" s="7" t="s">
        <v>10</v>
      </c>
    </row>
    <row r="5" spans="1:10" x14ac:dyDescent="0.2">
      <c r="A5" t="s">
        <v>11</v>
      </c>
      <c r="B5" t="s">
        <v>12</v>
      </c>
      <c r="C5" t="s">
        <v>13</v>
      </c>
      <c r="D5" s="3">
        <v>1</v>
      </c>
      <c r="E5" s="3">
        <v>12</v>
      </c>
      <c r="F5" s="4">
        <v>0.01</v>
      </c>
      <c r="G5" s="3">
        <f t="shared" ref="G5:G11" si="0">E5*F5</f>
        <v>0.12</v>
      </c>
      <c r="H5" s="29">
        <v>1</v>
      </c>
      <c r="I5" s="30">
        <f>G5*D5*H5</f>
        <v>0.12</v>
      </c>
      <c r="J5" t="s">
        <v>14</v>
      </c>
    </row>
    <row r="6" spans="1:10" x14ac:dyDescent="0.2">
      <c r="A6" t="s">
        <v>15</v>
      </c>
      <c r="B6" t="s">
        <v>16</v>
      </c>
      <c r="C6" t="s">
        <v>17</v>
      </c>
      <c r="D6" s="3">
        <v>1</v>
      </c>
      <c r="E6" s="3">
        <v>12</v>
      </c>
      <c r="F6" s="4">
        <v>4.2999999999999997E-2</v>
      </c>
      <c r="G6" s="3">
        <f t="shared" si="0"/>
        <v>0.51600000000000001</v>
      </c>
      <c r="H6" s="29">
        <v>1</v>
      </c>
      <c r="I6" s="30">
        <f t="shared" ref="I6:I17" si="1">G6*D6*H6</f>
        <v>0.51600000000000001</v>
      </c>
    </row>
    <row r="7" spans="1:10" x14ac:dyDescent="0.2">
      <c r="A7" t="s">
        <v>18</v>
      </c>
      <c r="B7" t="s">
        <v>19</v>
      </c>
      <c r="C7" t="s">
        <v>20</v>
      </c>
      <c r="D7" s="3">
        <v>1</v>
      </c>
      <c r="E7" s="3">
        <v>12</v>
      </c>
      <c r="F7" s="4">
        <v>6.5000000000000002E-2</v>
      </c>
      <c r="G7" s="3">
        <f t="shared" si="0"/>
        <v>0.78</v>
      </c>
      <c r="H7" s="29">
        <v>1</v>
      </c>
      <c r="I7" s="30">
        <f t="shared" si="1"/>
        <v>0.78</v>
      </c>
    </row>
    <row r="8" spans="1:10" x14ac:dyDescent="0.2">
      <c r="A8" t="s">
        <v>21</v>
      </c>
      <c r="B8" t="s">
        <v>22</v>
      </c>
      <c r="C8" t="s">
        <v>23</v>
      </c>
      <c r="D8" s="3">
        <v>2</v>
      </c>
      <c r="E8" s="3">
        <v>12</v>
      </c>
      <c r="F8" s="4">
        <v>0.01</v>
      </c>
      <c r="G8" s="3">
        <f t="shared" si="0"/>
        <v>0.12</v>
      </c>
      <c r="H8" s="29">
        <v>1</v>
      </c>
      <c r="I8" s="30">
        <f t="shared" si="1"/>
        <v>0.24</v>
      </c>
    </row>
    <row r="9" spans="1:10" x14ac:dyDescent="0.2">
      <c r="A9" t="s">
        <v>24</v>
      </c>
      <c r="B9" t="s">
        <v>25</v>
      </c>
      <c r="C9" t="s">
        <v>26</v>
      </c>
      <c r="D9" s="3">
        <v>1</v>
      </c>
      <c r="E9" s="3">
        <v>12</v>
      </c>
      <c r="F9" s="4">
        <v>0.01</v>
      </c>
      <c r="G9" s="3">
        <f t="shared" si="0"/>
        <v>0.12</v>
      </c>
      <c r="H9" s="29">
        <v>1</v>
      </c>
      <c r="I9" s="30">
        <f t="shared" si="1"/>
        <v>0.12</v>
      </c>
    </row>
    <row r="10" spans="1:10" x14ac:dyDescent="0.2">
      <c r="A10" t="s">
        <v>27</v>
      </c>
      <c r="B10" t="s">
        <v>28</v>
      </c>
      <c r="C10" t="s">
        <v>29</v>
      </c>
      <c r="D10" s="3">
        <v>1</v>
      </c>
      <c r="E10" s="3">
        <v>12</v>
      </c>
      <c r="F10" s="4">
        <v>0.11</v>
      </c>
      <c r="G10" s="3">
        <f t="shared" si="0"/>
        <v>1.32</v>
      </c>
      <c r="H10" s="29">
        <v>1</v>
      </c>
      <c r="I10" s="30">
        <f t="shared" si="1"/>
        <v>1.32</v>
      </c>
    </row>
    <row r="11" spans="1:10" x14ac:dyDescent="0.2">
      <c r="A11" t="s">
        <v>30</v>
      </c>
      <c r="B11" t="s">
        <v>31</v>
      </c>
      <c r="C11" t="s">
        <v>32</v>
      </c>
      <c r="D11" s="3">
        <v>1</v>
      </c>
      <c r="E11" s="3">
        <v>12</v>
      </c>
      <c r="F11" s="4">
        <v>3.0000000000000001E-3</v>
      </c>
      <c r="G11" s="3">
        <f t="shared" si="0"/>
        <v>3.6000000000000004E-2</v>
      </c>
      <c r="H11" s="29">
        <v>1</v>
      </c>
      <c r="I11" s="30">
        <f t="shared" si="1"/>
        <v>3.6000000000000004E-2</v>
      </c>
    </row>
    <row r="12" spans="1:10" x14ac:dyDescent="0.2">
      <c r="H12" s="29"/>
      <c r="I12" s="30"/>
    </row>
    <row r="13" spans="1:10" x14ac:dyDescent="0.2">
      <c r="A13" t="s">
        <v>33</v>
      </c>
      <c r="B13" t="s">
        <v>34</v>
      </c>
      <c r="C13" t="s">
        <v>35</v>
      </c>
      <c r="D13" s="3">
        <v>2</v>
      </c>
      <c r="E13" s="3">
        <v>12</v>
      </c>
      <c r="F13" s="4">
        <v>1</v>
      </c>
      <c r="G13" s="3">
        <f>E13*F13</f>
        <v>12</v>
      </c>
      <c r="H13" s="29">
        <f>(1-0.6)/2</f>
        <v>0.2</v>
      </c>
      <c r="I13" s="30">
        <f t="shared" si="1"/>
        <v>4.8000000000000007</v>
      </c>
      <c r="J13" t="s">
        <v>36</v>
      </c>
    </row>
    <row r="14" spans="1:10" x14ac:dyDescent="0.2">
      <c r="A14" t="s">
        <v>33</v>
      </c>
      <c r="B14" t="s">
        <v>37</v>
      </c>
      <c r="C14" t="s">
        <v>38</v>
      </c>
      <c r="D14" s="3">
        <v>0</v>
      </c>
      <c r="E14" s="3">
        <v>10.6</v>
      </c>
      <c r="F14" s="4">
        <v>1</v>
      </c>
      <c r="G14" s="3">
        <f>E14*F14</f>
        <v>10.6</v>
      </c>
      <c r="H14" s="29">
        <f t="shared" ref="H14:H15" si="2">(1-0.6)/2</f>
        <v>0.2</v>
      </c>
      <c r="I14" s="30">
        <f t="shared" si="1"/>
        <v>0</v>
      </c>
    </row>
    <row r="15" spans="1:10" x14ac:dyDescent="0.2">
      <c r="A15" t="s">
        <v>45</v>
      </c>
      <c r="B15" t="s">
        <v>46</v>
      </c>
      <c r="C15" t="s">
        <v>47</v>
      </c>
      <c r="D15" s="3">
        <v>2</v>
      </c>
      <c r="E15" s="3">
        <v>5</v>
      </c>
      <c r="F15" s="4">
        <v>1.2E-2</v>
      </c>
      <c r="G15" s="3">
        <f>E15*F15</f>
        <v>0.06</v>
      </c>
      <c r="H15" s="29">
        <f t="shared" si="2"/>
        <v>0.2</v>
      </c>
      <c r="I15" s="30">
        <f t="shared" si="1"/>
        <v>2.4E-2</v>
      </c>
    </row>
    <row r="16" spans="1:10" x14ac:dyDescent="0.2">
      <c r="A16" t="s">
        <v>39</v>
      </c>
      <c r="B16" t="s">
        <v>40</v>
      </c>
      <c r="C16" t="s">
        <v>41</v>
      </c>
      <c r="D16" s="3">
        <v>1</v>
      </c>
      <c r="E16" s="3">
        <v>12</v>
      </c>
      <c r="F16" s="4">
        <v>0.25</v>
      </c>
      <c r="G16" s="3">
        <f>E16*F16</f>
        <v>3</v>
      </c>
      <c r="H16" s="29">
        <v>1</v>
      </c>
      <c r="I16" s="30">
        <f t="shared" si="1"/>
        <v>3</v>
      </c>
    </row>
    <row r="17" spans="1:9" x14ac:dyDescent="0.2">
      <c r="A17" t="s">
        <v>42</v>
      </c>
      <c r="B17" t="s">
        <v>43</v>
      </c>
      <c r="C17" t="s">
        <v>44</v>
      </c>
      <c r="D17" s="3">
        <v>1</v>
      </c>
      <c r="E17" s="3">
        <v>12</v>
      </c>
      <c r="F17" s="4">
        <v>5.2</v>
      </c>
      <c r="G17" s="3">
        <f>E17*F17</f>
        <v>62.400000000000006</v>
      </c>
      <c r="H17" s="29">
        <v>1</v>
      </c>
      <c r="I17" s="30">
        <f t="shared" si="1"/>
        <v>62.400000000000006</v>
      </c>
    </row>
  </sheetData>
  <pageMargins left="1.5" right="1.5" top="2.2374999999999998" bottom="2.2374999999999998" header="2" footer="2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L45"/>
  <sheetViews>
    <sheetView tabSelected="1" zoomScaleNormal="100" workbookViewId="0">
      <selection activeCell="E33" sqref="E33"/>
    </sheetView>
  </sheetViews>
  <sheetFormatPr defaultRowHeight="12.75" x14ac:dyDescent="0.2"/>
  <cols>
    <col min="1" max="1" width="26.28515625"/>
    <col min="2" max="2" width="6"/>
    <col min="3" max="3" width="9"/>
    <col min="4" max="4" width="4.42578125"/>
    <col min="5" max="5" width="11.28515625"/>
    <col min="6" max="6" width="8.5703125"/>
    <col min="7" max="7" width="9.85546875"/>
    <col min="8" max="8" width="8.140625"/>
    <col min="9" max="9" width="13.28515625"/>
    <col min="10" max="10" width="12.7109375"/>
    <col min="11" max="11" width="6.85546875"/>
    <col min="12" max="1025" width="11.5703125"/>
  </cols>
  <sheetData>
    <row r="1" spans="1:12" x14ac:dyDescent="0.2">
      <c r="A1" t="s">
        <v>48</v>
      </c>
      <c r="B1" s="3">
        <f>Consumption!I1</f>
        <v>73.356000000000009</v>
      </c>
      <c r="C1" t="s">
        <v>1</v>
      </c>
      <c r="E1" s="2" t="s">
        <v>49</v>
      </c>
      <c r="F1" s="2"/>
      <c r="G1" s="2"/>
      <c r="I1" s="6" t="s">
        <v>50</v>
      </c>
    </row>
    <row r="2" spans="1:12" x14ac:dyDescent="0.2">
      <c r="B2" s="3">
        <f>B1/B13</f>
        <v>6.1130000000000004</v>
      </c>
      <c r="C2" t="s">
        <v>8</v>
      </c>
      <c r="E2" s="9" t="s">
        <v>51</v>
      </c>
      <c r="F2" s="10" t="s">
        <v>51</v>
      </c>
      <c r="G2" s="11"/>
      <c r="J2" s="2" t="s">
        <v>52</v>
      </c>
      <c r="K2" s="2"/>
    </row>
    <row r="3" spans="1:12" x14ac:dyDescent="0.2">
      <c r="A3" t="s">
        <v>53</v>
      </c>
      <c r="B3" s="3">
        <f>Consumption!I2</f>
        <v>3.1320000000000001</v>
      </c>
      <c r="C3" t="s">
        <v>1</v>
      </c>
      <c r="E3" s="12" t="s">
        <v>54</v>
      </c>
      <c r="F3" s="13" t="s">
        <v>55</v>
      </c>
      <c r="G3" s="14" t="s">
        <v>56</v>
      </c>
      <c r="I3" s="6" t="s">
        <v>57</v>
      </c>
      <c r="J3" s="7" t="s">
        <v>58</v>
      </c>
      <c r="K3" s="7" t="s">
        <v>59</v>
      </c>
    </row>
    <row r="4" spans="1:12" x14ac:dyDescent="0.2">
      <c r="B4" s="3">
        <f>B3/B13</f>
        <v>0.26100000000000001</v>
      </c>
      <c r="C4" t="s">
        <v>8</v>
      </c>
      <c r="E4" s="15">
        <v>80</v>
      </c>
      <c r="F4" s="3">
        <v>26</v>
      </c>
      <c r="G4" s="16">
        <v>1</v>
      </c>
      <c r="I4" t="s">
        <v>60</v>
      </c>
      <c r="J4" s="3">
        <v>4</v>
      </c>
      <c r="K4" s="3">
        <v>2</v>
      </c>
      <c r="L4" t="s">
        <v>61</v>
      </c>
    </row>
    <row r="5" spans="1:12" x14ac:dyDescent="0.2">
      <c r="E5" s="15">
        <v>70</v>
      </c>
      <c r="F5" s="3">
        <v>21.2</v>
      </c>
      <c r="G5" s="16">
        <v>1.04</v>
      </c>
      <c r="J5" s="3"/>
      <c r="K5" s="3"/>
    </row>
    <row r="6" spans="1:12" x14ac:dyDescent="0.2">
      <c r="A6" s="6" t="s">
        <v>62</v>
      </c>
      <c r="E6" s="15">
        <v>60</v>
      </c>
      <c r="F6" s="3">
        <v>15.6</v>
      </c>
      <c r="G6" s="16">
        <v>1.1100000000000001</v>
      </c>
      <c r="J6" s="3"/>
      <c r="K6" s="3"/>
    </row>
    <row r="7" spans="1:12" x14ac:dyDescent="0.2">
      <c r="A7" t="s">
        <v>63</v>
      </c>
      <c r="B7" s="17">
        <v>24</v>
      </c>
      <c r="C7" t="s">
        <v>64</v>
      </c>
      <c r="E7" s="15">
        <v>50</v>
      </c>
      <c r="F7" s="3">
        <v>10</v>
      </c>
      <c r="G7" s="16">
        <v>1.19</v>
      </c>
      <c r="J7" s="3"/>
      <c r="K7" s="3"/>
    </row>
    <row r="8" spans="1:12" x14ac:dyDescent="0.2">
      <c r="A8" s="18" t="s">
        <v>65</v>
      </c>
      <c r="B8" s="19">
        <f>B7*B1+(24-B7)*B3</f>
        <v>1760.5440000000003</v>
      </c>
      <c r="C8" s="18" t="s">
        <v>66</v>
      </c>
      <c r="D8" s="18"/>
      <c r="E8" s="15">
        <v>40</v>
      </c>
      <c r="F8" s="3">
        <v>4.4000000000000004</v>
      </c>
      <c r="G8" s="16">
        <v>1.3</v>
      </c>
    </row>
    <row r="9" spans="1:12" x14ac:dyDescent="0.2">
      <c r="E9" s="15">
        <v>30</v>
      </c>
      <c r="F9" s="3">
        <v>-1.1000000000000001</v>
      </c>
      <c r="G9" s="16">
        <v>1.4</v>
      </c>
    </row>
    <row r="10" spans="1:12" x14ac:dyDescent="0.2">
      <c r="E10" s="20">
        <v>20</v>
      </c>
      <c r="F10" s="21">
        <v>-6.7</v>
      </c>
      <c r="G10" s="22">
        <v>1.59</v>
      </c>
    </row>
    <row r="12" spans="1:12" x14ac:dyDescent="0.2">
      <c r="A12" s="6" t="s">
        <v>67</v>
      </c>
      <c r="E12" s="6" t="s">
        <v>68</v>
      </c>
    </row>
    <row r="13" spans="1:12" x14ac:dyDescent="0.2">
      <c r="A13" s="18" t="s">
        <v>69</v>
      </c>
      <c r="B13" s="23">
        <v>12</v>
      </c>
      <c r="C13" s="18" t="s">
        <v>70</v>
      </c>
      <c r="D13" s="18"/>
      <c r="E13" t="s">
        <v>71</v>
      </c>
      <c r="F13" s="1" t="s">
        <v>72</v>
      </c>
      <c r="G13" s="1"/>
    </row>
    <row r="14" spans="1:12" x14ac:dyDescent="0.2">
      <c r="A14" s="18" t="s">
        <v>73</v>
      </c>
      <c r="B14" s="24">
        <v>3</v>
      </c>
      <c r="C14" s="18" t="s">
        <v>74</v>
      </c>
      <c r="D14" s="18"/>
      <c r="E14" t="s">
        <v>75</v>
      </c>
      <c r="F14" s="17">
        <v>6</v>
      </c>
      <c r="G14" t="s">
        <v>7</v>
      </c>
    </row>
    <row r="15" spans="1:12" x14ac:dyDescent="0.2">
      <c r="A15" s="18" t="s">
        <v>76</v>
      </c>
      <c r="B15" s="25">
        <v>0.5</v>
      </c>
      <c r="C15" s="18"/>
      <c r="D15" s="18"/>
      <c r="E15" t="s">
        <v>77</v>
      </c>
      <c r="F15" s="17">
        <v>524</v>
      </c>
      <c r="G15" t="s">
        <v>78</v>
      </c>
    </row>
    <row r="16" spans="1:12" x14ac:dyDescent="0.2">
      <c r="A16" s="18" t="s">
        <v>79</v>
      </c>
      <c r="B16" s="24">
        <v>1.59</v>
      </c>
      <c r="C16" s="18"/>
      <c r="D16" s="18"/>
      <c r="E16" t="s">
        <v>80</v>
      </c>
      <c r="F16" s="17">
        <v>4</v>
      </c>
      <c r="G16" t="s">
        <v>81</v>
      </c>
    </row>
    <row r="17" spans="1:7" x14ac:dyDescent="0.2">
      <c r="A17" s="18" t="s">
        <v>82</v>
      </c>
      <c r="B17" s="26">
        <f>(B8*B14*B16)/(B13*B15)</f>
        <v>1399.6324800000004</v>
      </c>
      <c r="C17" s="18" t="s">
        <v>83</v>
      </c>
      <c r="D17" s="18"/>
      <c r="E17" t="s">
        <v>84</v>
      </c>
      <c r="F17" s="3">
        <f>F15*F16*(F14/B13)</f>
        <v>1048</v>
      </c>
      <c r="G17" t="s">
        <v>78</v>
      </c>
    </row>
    <row r="18" spans="1:7" x14ac:dyDescent="0.2">
      <c r="E18" t="s">
        <v>85</v>
      </c>
      <c r="F18" s="27">
        <f>IF(F14&lt;12, EVEN((B17/F15)*(B13/F14)), CEILING((B17/F15)*(B13/F14),1))</f>
        <v>6</v>
      </c>
      <c r="G18" t="s">
        <v>81</v>
      </c>
    </row>
    <row r="20" spans="1:7" x14ac:dyDescent="0.2">
      <c r="A20" s="6" t="s">
        <v>86</v>
      </c>
      <c r="E20" s="6" t="s">
        <v>87</v>
      </c>
    </row>
    <row r="21" spans="1:7" x14ac:dyDescent="0.2">
      <c r="A21" t="s">
        <v>88</v>
      </c>
      <c r="B21" s="24">
        <v>4</v>
      </c>
      <c r="C21" t="s">
        <v>64</v>
      </c>
      <c r="E21" t="s">
        <v>71</v>
      </c>
      <c r="F21" s="1" t="s">
        <v>89</v>
      </c>
      <c r="G21" s="1"/>
    </row>
    <row r="22" spans="1:7" x14ac:dyDescent="0.2">
      <c r="A22" t="s">
        <v>90</v>
      </c>
      <c r="B22" s="27">
        <f>$B$8/B21</f>
        <v>440.13600000000008</v>
      </c>
      <c r="C22" t="s">
        <v>91</v>
      </c>
      <c r="E22" t="s">
        <v>92</v>
      </c>
      <c r="F22" s="17">
        <v>8.5299999999999994</v>
      </c>
      <c r="G22" t="s">
        <v>8</v>
      </c>
    </row>
    <row r="23" spans="1:7" x14ac:dyDescent="0.2">
      <c r="A23" t="s">
        <v>93</v>
      </c>
      <c r="B23" s="3">
        <f>CEILING(B22/F24,1)</f>
        <v>2</v>
      </c>
      <c r="C23" t="s">
        <v>94</v>
      </c>
      <c r="E23" t="s">
        <v>75</v>
      </c>
      <c r="F23" s="17">
        <v>35.770000000000003</v>
      </c>
      <c r="G23" t="s">
        <v>7</v>
      </c>
    </row>
    <row r="24" spans="1:7" x14ac:dyDescent="0.2">
      <c r="A24" t="s">
        <v>95</v>
      </c>
      <c r="B24" s="27">
        <f>B23*F22</f>
        <v>17.059999999999999</v>
      </c>
      <c r="C24" t="s">
        <v>8</v>
      </c>
      <c r="E24" t="s">
        <v>96</v>
      </c>
      <c r="F24" s="3">
        <f>ROUND(F23*F22, 0)</f>
        <v>305</v>
      </c>
      <c r="G24" t="s">
        <v>97</v>
      </c>
    </row>
    <row r="27" spans="1:7" x14ac:dyDescent="0.2">
      <c r="A27" s="6" t="s">
        <v>98</v>
      </c>
      <c r="E27" s="6" t="s">
        <v>99</v>
      </c>
    </row>
    <row r="28" spans="1:7" x14ac:dyDescent="0.2">
      <c r="A28" t="s">
        <v>88</v>
      </c>
      <c r="B28" s="24">
        <v>2</v>
      </c>
      <c r="C28" t="s">
        <v>64</v>
      </c>
      <c r="E28" s="27">
        <f>B31/0.8</f>
        <v>31.987499999999994</v>
      </c>
      <c r="F28" t="s">
        <v>100</v>
      </c>
      <c r="G28" s="28" t="s">
        <v>101</v>
      </c>
    </row>
    <row r="29" spans="1:7" x14ac:dyDescent="0.2">
      <c r="A29" t="s">
        <v>90</v>
      </c>
      <c r="B29" s="27">
        <f>$B$8/B28</f>
        <v>880.27200000000016</v>
      </c>
      <c r="C29" t="s">
        <v>91</v>
      </c>
      <c r="E29" s="27">
        <f>B34/0.8</f>
        <v>0</v>
      </c>
      <c r="F29" t="s">
        <v>102</v>
      </c>
      <c r="G29" s="3" t="s">
        <v>103</v>
      </c>
    </row>
    <row r="30" spans="1:7" x14ac:dyDescent="0.2">
      <c r="A30" t="s">
        <v>93</v>
      </c>
      <c r="B30" s="3">
        <f>CEILING(B29/F24,1)</f>
        <v>3</v>
      </c>
      <c r="C30" t="s">
        <v>94</v>
      </c>
    </row>
    <row r="31" spans="1:7" x14ac:dyDescent="0.2">
      <c r="A31" t="s">
        <v>95</v>
      </c>
      <c r="B31" s="27">
        <f>B30*F22</f>
        <v>25.589999999999996</v>
      </c>
      <c r="C31" t="s">
        <v>8</v>
      </c>
    </row>
    <row r="35" spans="1:3" x14ac:dyDescent="0.2">
      <c r="A35" s="6" t="s">
        <v>104</v>
      </c>
    </row>
    <row r="36" spans="1:3" x14ac:dyDescent="0.2">
      <c r="A36" t="s">
        <v>105</v>
      </c>
      <c r="B36" s="3">
        <f>F23</f>
        <v>35.770000000000003</v>
      </c>
      <c r="C36" t="s">
        <v>7</v>
      </c>
    </row>
    <row r="40" spans="1:3" x14ac:dyDescent="0.2">
      <c r="A40" t="s">
        <v>106</v>
      </c>
    </row>
    <row r="41" spans="1:3" x14ac:dyDescent="0.2">
      <c r="A41" t="s">
        <v>107</v>
      </c>
    </row>
    <row r="42" spans="1:3" x14ac:dyDescent="0.2">
      <c r="A42" t="s">
        <v>108</v>
      </c>
    </row>
    <row r="43" spans="1:3" x14ac:dyDescent="0.2">
      <c r="A43" t="s">
        <v>109</v>
      </c>
    </row>
    <row r="44" spans="1:3" x14ac:dyDescent="0.2">
      <c r="A44" t="s">
        <v>110</v>
      </c>
    </row>
    <row r="45" spans="1:3" x14ac:dyDescent="0.2">
      <c r="A45" t="s">
        <v>111</v>
      </c>
    </row>
  </sheetData>
  <mergeCells count="4">
    <mergeCell ref="E1:G1"/>
    <mergeCell ref="J2:K2"/>
    <mergeCell ref="F13:G13"/>
    <mergeCell ref="F21:G21"/>
  </mergeCells>
  <hyperlinks>
    <hyperlink ref="A40" r:id="rId1" display="http://rimstar.org/renewnrg/sizing_select_batteries_for_off_grid_solar_system.htm"/>
    <hyperlink ref="A41" r:id="rId2" display="http://pdf.wholesalesolar.com/Download%20folder/System_Worksheet.pdf"/>
    <hyperlink ref="A42" r:id="rId3" display="http://rimstar.org/renewnrg/solar_voltage_drop_table_calculator_wire_sizing_for_dc.htm"/>
    <hyperlink ref="A43" r:id="rId4" display="http://pvwatts.nrel.gov/pvwatts.php"/>
    <hyperlink ref="A44" r:id="rId5" display="http://www.ecy.wa.gov/climatechange/maps/solar/solar_state.pdf"/>
    <hyperlink ref="A45" r:id="rId6" display="http://www.nrel.gov/gis/images/map_pv_national_hi-res_200.jpg"/>
  </hyperlinks>
  <pageMargins left="1.5" right="1.5" top="2.2374999999999998" bottom="2.2374999999999998" header="2" footer="2"/>
  <headerFooter>
    <oddHeader>&amp;C&amp;A</oddHeader>
    <oddFooter>&amp;CPage &amp;P</oddFooter>
  </headerFooter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41652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Consumption</vt:lpstr>
      <vt:lpstr>PV system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O'Keeffe</cp:lastModifiedBy>
  <cp:revision>60</cp:revision>
  <cp:lastPrinted>2014-07-18T21:00:30Z</cp:lastPrinted>
  <dcterms:created xsi:type="dcterms:W3CDTF">2009-04-16T11:32:48Z</dcterms:created>
  <dcterms:modified xsi:type="dcterms:W3CDTF">2014-09-13T00:08:15Z</dcterms:modified>
  <dc:language>en-US</dc:language>
</cp:coreProperties>
</file>